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7392723477\Desktop\Permisos\RE Datasets Permisos - Actualización\"/>
    </mc:Choice>
  </mc:AlternateContent>
  <bookViews>
    <workbookView xWindow="0" yWindow="0" windowWidth="23040" windowHeight="8328"/>
  </bookViews>
  <sheets>
    <sheet name="Hoja1" sheetId="11" r:id="rId1"/>
    <sheet name="Hoja 24" sheetId="3" state="hidden" r:id="rId2"/>
    <sheet name="Hola de trabajo secretaria " sheetId="4" state="hidden" r:id="rId3"/>
    <sheet name="DESPLEGABLE" sheetId="8" state="hidden" r:id="rId4"/>
    <sheet name="Data Studio" sheetId="10" state="hidden" r:id="rId5"/>
  </sheets>
  <calcPr calcId="162913"/>
  <customWorkbookViews>
    <customWorkbookView name="Filtro 17" guid="{24D35F13-DAC4-4FE4-ADA4-85FB5E006703}" maximized="1" windowWidth="0" windowHeight="0" activeSheetId="0"/>
    <customWorkbookView name="Filtro 18" guid="{E50659F8-04F3-40BA-B1CB-33581CC5E0FA}" maximized="1" windowWidth="0" windowHeight="0" activeSheetId="0"/>
    <customWorkbookView name="Filtro 15" guid="{0903C55E-3C2D-4AD8-9B7E-D7C0654D2D73}" maximized="1" windowWidth="0" windowHeight="0" activeSheetId="0"/>
    <customWorkbookView name="Filtro 16" guid="{0330A8FE-E581-4723-804F-3F6CE2871985}" maximized="1" windowWidth="0" windowHeight="0" activeSheetId="0"/>
    <customWorkbookView name="Filtro 8" guid="{49E93DDF-233B-433B-BC61-5F2369E97860}" maximized="1" windowWidth="0" windowHeight="0" activeSheetId="0"/>
    <customWorkbookView name="Filtro 13" guid="{0D1F3317-802F-4486-9279-A7B9DFCE4C09}" maximized="1" windowWidth="0" windowHeight="0" activeSheetId="0"/>
    <customWorkbookView name="Filtro 9" guid="{2922DFEB-3E12-4CA0-91FC-6F8BD7B540BF}" maximized="1" windowWidth="0" windowHeight="0" activeSheetId="0"/>
    <customWorkbookView name="Filtro 14" guid="{4D25DDD3-BDB2-4245-AED4-0039F0A631E0}" maximized="1" windowWidth="0" windowHeight="0" activeSheetId="0"/>
    <customWorkbookView name="Filtro 11" guid="{F43342B7-4C8B-4110-A99D-37090601C38E}" maximized="1" windowWidth="0" windowHeight="0" activeSheetId="0"/>
    <customWorkbookView name="Filtro 12" guid="{EE6FA569-14E7-4CFE-BC6F-EE03610927E3}" maximized="1" windowWidth="0" windowHeight="0" activeSheetId="0"/>
    <customWorkbookView name="Filtro 20" guid="{B58BD106-E2BC-4FEB-A435-C34E8D513EDB}" maximized="1" windowWidth="0" windowHeight="0" activeSheetId="0"/>
    <customWorkbookView name="Filtro 10" guid="{5008A136-946D-4F4D-A16A-24FBE9222A45}" maximized="1" windowWidth="0" windowHeight="0" activeSheetId="0"/>
    <customWorkbookView name="Filtro 21" guid="{8FF87B9B-5859-4EA8-AB57-EC703642F985}" maximized="1" windowWidth="0" windowHeight="0" activeSheetId="0"/>
    <customWorkbookView name="Filtro 4" guid="{253FF44B-CACE-4FD0-99EC-C2FDA9D775D9}" maximized="1" windowWidth="0" windowHeight="0" activeSheetId="0"/>
    <customWorkbookView name="Filtro 5" guid="{F4EFD926-E1B5-49BA-ACBE-91C4BDFF8982}" maximized="1" windowWidth="0" windowHeight="0" activeSheetId="0"/>
    <customWorkbookView name="Filtro 6" guid="{AF655A9D-0853-450D-8762-4C23690C0565}" maximized="1" windowWidth="0" windowHeight="0" activeSheetId="0"/>
    <customWorkbookView name="Filtro 7" guid="{C2B6216D-690F-4D55-B03B-A16922ED479C}" maximized="1" windowWidth="0" windowHeight="0" activeSheetId="0"/>
    <customWorkbookView name="Filtro 1" guid="{04C58BC6-0C31-4C28-A880-8EBE9C47D170}" maximized="1" windowWidth="0" windowHeight="0" activeSheetId="0"/>
    <customWorkbookView name="Filtro 19" guid="{E866065F-F35C-41E0-8479-331B3592003D}" maximized="1" windowWidth="0" windowHeight="0" activeSheetId="0"/>
    <customWorkbookView name="Filtro 2" guid="{0364ACAE-14F5-47DE-A977-B6D6A2E7DD3E}" maximized="1" windowWidth="0" windowHeight="0" activeSheetId="0"/>
    <customWorkbookView name="Filtro 3" guid="{DB7A6EBF-A199-4716-9BC9-4337F97446E4}" maximized="1" windowWidth="0" windowHeight="0" activeSheetId="0"/>
  </customWorkbookViews>
</workbook>
</file>

<file path=xl/calcChain.xml><?xml version="1.0" encoding="utf-8"?>
<calcChain xmlns="http://schemas.openxmlformats.org/spreadsheetml/2006/main">
  <c r="D395" i="10" l="1"/>
  <c r="F378" i="10"/>
  <c r="C361" i="10"/>
  <c r="F344" i="10"/>
  <c r="D330" i="10"/>
  <c r="F316" i="10"/>
  <c r="E303" i="10"/>
  <c r="E290" i="10"/>
  <c r="E277" i="10"/>
  <c r="A264" i="10"/>
  <c r="C251" i="10"/>
  <c r="F237" i="10"/>
  <c r="F224" i="10"/>
  <c r="D211" i="10"/>
  <c r="A198" i="10"/>
  <c r="C184" i="10"/>
  <c r="A393" i="10"/>
  <c r="D376" i="10"/>
  <c r="F358" i="10"/>
  <c r="F342" i="10"/>
  <c r="D328" i="10"/>
  <c r="A315" i="10"/>
  <c r="F301" i="10"/>
  <c r="F288" i="10"/>
  <c r="F275" i="10"/>
  <c r="C262" i="10"/>
  <c r="A395" i="10"/>
  <c r="C378" i="10"/>
  <c r="D360" i="10"/>
  <c r="C344" i="10"/>
  <c r="A330" i="10"/>
  <c r="D316" i="10"/>
  <c r="C303" i="10"/>
  <c r="C290" i="10"/>
  <c r="C277" i="10"/>
  <c r="E263" i="10"/>
  <c r="F250" i="10"/>
  <c r="D237" i="10"/>
  <c r="D224" i="10"/>
  <c r="A211" i="10"/>
  <c r="E197" i="10"/>
  <c r="F183" i="10"/>
  <c r="D392" i="10"/>
  <c r="D394" i="10"/>
  <c r="F377" i="10"/>
  <c r="A360" i="10"/>
  <c r="F343" i="10"/>
  <c r="E329" i="10"/>
  <c r="A316" i="10"/>
  <c r="F302" i="10"/>
  <c r="F289" i="10"/>
  <c r="F276" i="10"/>
  <c r="C263" i="10"/>
  <c r="D250" i="10"/>
  <c r="A237" i="10"/>
  <c r="A224" i="10"/>
  <c r="E210" i="10"/>
  <c r="A399" i="10"/>
  <c r="D381" i="10"/>
  <c r="A364" i="10"/>
  <c r="C347" i="10"/>
  <c r="F332" i="10"/>
  <c r="A319" i="10"/>
  <c r="C306" i="10"/>
  <c r="F292" i="10"/>
  <c r="A280" i="10"/>
  <c r="C266" i="10"/>
  <c r="D253" i="10"/>
  <c r="C387" i="10"/>
  <c r="C370" i="10"/>
  <c r="A353" i="10"/>
  <c r="C338" i="10"/>
  <c r="C324" i="10"/>
  <c r="F310" i="10"/>
  <c r="E297" i="10"/>
  <c r="E284" i="10"/>
  <c r="C271" i="10"/>
  <c r="A258" i="10"/>
  <c r="F244" i="10"/>
  <c r="E231" i="10"/>
  <c r="F218" i="10"/>
  <c r="D205" i="10"/>
  <c r="C191" i="10"/>
  <c r="C178" i="10"/>
  <c r="F352" i="10"/>
  <c r="D297" i="10"/>
  <c r="C248" i="10"/>
  <c r="F221" i="10"/>
  <c r="E195" i="10"/>
  <c r="A175" i="10"/>
  <c r="C162" i="10"/>
  <c r="D149" i="10"/>
  <c r="E136" i="10"/>
  <c r="F123" i="10"/>
  <c r="D110" i="10"/>
  <c r="E97" i="10"/>
  <c r="F329" i="10"/>
  <c r="A277" i="10"/>
  <c r="E237" i="10"/>
  <c r="C211" i="10"/>
  <c r="F186" i="10"/>
  <c r="A170" i="10"/>
  <c r="C157" i="10"/>
  <c r="D144" i="10"/>
  <c r="E131" i="10"/>
  <c r="F118" i="10"/>
  <c r="D105" i="10"/>
  <c r="E92" i="10"/>
  <c r="D79" i="10"/>
  <c r="A66" i="10"/>
  <c r="D52" i="10"/>
  <c r="A389" i="10"/>
  <c r="D322" i="10"/>
  <c r="A269" i="10"/>
  <c r="F233" i="10"/>
  <c r="E207" i="10"/>
  <c r="E183" i="10"/>
  <c r="C168" i="10"/>
  <c r="D155" i="10"/>
  <c r="E142" i="10"/>
  <c r="F129" i="10"/>
  <c r="A117" i="10"/>
  <c r="F348" i="10"/>
  <c r="A294" i="10"/>
  <c r="E246" i="10"/>
  <c r="C220" i="10"/>
  <c r="C194" i="10"/>
  <c r="C393" i="10"/>
  <c r="C374" i="10"/>
  <c r="A355" i="10"/>
  <c r="F337" i="10"/>
  <c r="C322" i="10"/>
  <c r="C307" i="10"/>
  <c r="C292" i="10"/>
  <c r="A276" i="10"/>
  <c r="F260" i="10"/>
  <c r="D246" i="10"/>
  <c r="C231" i="10"/>
  <c r="F216" i="10"/>
  <c r="D201" i="10"/>
  <c r="A186" i="10"/>
  <c r="A391" i="10"/>
  <c r="D371" i="10"/>
  <c r="C352" i="10"/>
  <c r="E335" i="10"/>
  <c r="C320" i="10"/>
  <c r="D305" i="10"/>
  <c r="D290" i="10"/>
  <c r="C274" i="10"/>
  <c r="A259" i="10"/>
  <c r="C388" i="10"/>
  <c r="A369" i="10"/>
  <c r="A350" i="10"/>
  <c r="D333" i="10"/>
  <c r="A318" i="10"/>
  <c r="E301" i="10"/>
  <c r="A287" i="10"/>
  <c r="C272" i="10"/>
  <c r="C257" i="10"/>
  <c r="C242" i="10"/>
  <c r="E227" i="10"/>
  <c r="E212" i="10"/>
  <c r="A196" i="10"/>
  <c r="E180" i="10"/>
  <c r="A386" i="10"/>
  <c r="F385" i="10"/>
  <c r="C366" i="10"/>
  <c r="D347" i="10"/>
  <c r="C331" i="10"/>
  <c r="D314" i="10"/>
  <c r="E299" i="10"/>
  <c r="A285" i="10"/>
  <c r="A270" i="10"/>
  <c r="C255" i="10"/>
  <c r="C240" i="10"/>
  <c r="E225" i="10"/>
  <c r="A209" i="10"/>
  <c r="C394" i="10"/>
  <c r="C375" i="10"/>
  <c r="F355" i="10"/>
  <c r="D338" i="10"/>
  <c r="F322" i="10"/>
  <c r="F307" i="10"/>
  <c r="C291" i="10"/>
  <c r="E276" i="10"/>
  <c r="D261" i="10"/>
  <c r="C396" i="10"/>
  <c r="C377" i="10"/>
  <c r="D357" i="10"/>
  <c r="A340" i="10"/>
  <c r="E322" i="10"/>
  <c r="E307" i="10"/>
  <c r="E292" i="10"/>
  <c r="A278" i="10"/>
  <c r="F262" i="10"/>
  <c r="D248" i="10"/>
  <c r="C233" i="10"/>
  <c r="C217" i="10"/>
  <c r="F201" i="10"/>
  <c r="D186" i="10"/>
  <c r="D393" i="10"/>
  <c r="A317" i="10"/>
  <c r="F257" i="10"/>
  <c r="A225" i="10"/>
  <c r="A193" i="10"/>
  <c r="F171" i="10"/>
  <c r="D157" i="10"/>
  <c r="A143" i="10"/>
  <c r="E128" i="10"/>
  <c r="E113" i="10"/>
  <c r="C99" i="10"/>
  <c r="C323" i="10"/>
  <c r="D263" i="10"/>
  <c r="F227" i="10"/>
  <c r="F197" i="10"/>
  <c r="F174" i="10"/>
  <c r="D160" i="10"/>
  <c r="A146" i="10"/>
  <c r="A130" i="10"/>
  <c r="A115" i="10"/>
  <c r="E100" i="10"/>
  <c r="F85" i="10"/>
  <c r="D71" i="10"/>
  <c r="D56" i="10"/>
  <c r="F40" i="10"/>
  <c r="D315" i="10"/>
  <c r="C256" i="10"/>
  <c r="C224" i="10"/>
  <c r="A195" i="10"/>
  <c r="A173" i="10"/>
  <c r="E158" i="10"/>
  <c r="C144" i="10"/>
  <c r="C128" i="10"/>
  <c r="C113" i="10"/>
  <c r="C327" i="10"/>
  <c r="D267" i="10"/>
  <c r="F229" i="10"/>
  <c r="A200" i="10"/>
  <c r="F175" i="10"/>
  <c r="A163" i="10"/>
  <c r="C150" i="10"/>
  <c r="D137" i="10"/>
  <c r="E124" i="10"/>
  <c r="C111" i="10"/>
  <c r="D98" i="10"/>
  <c r="C85" i="10"/>
  <c r="D72" i="10"/>
  <c r="A59" i="10"/>
  <c r="A45" i="10"/>
  <c r="D321" i="10"/>
  <c r="D233" i="10"/>
  <c r="D183" i="10"/>
  <c r="C155" i="10"/>
  <c r="E129" i="10"/>
  <c r="C398" i="10"/>
  <c r="F371" i="10"/>
  <c r="D350" i="10"/>
  <c r="C332" i="10"/>
  <c r="E313" i="10"/>
  <c r="C297" i="10"/>
  <c r="A281" i="10"/>
  <c r="D262" i="10"/>
  <c r="C244" i="10"/>
  <c r="A228" i="10"/>
  <c r="F209" i="10"/>
  <c r="C193" i="10"/>
  <c r="C400" i="10"/>
  <c r="D378" i="10"/>
  <c r="D354" i="10"/>
  <c r="A334" i="10"/>
  <c r="E316" i="10"/>
  <c r="E298" i="10"/>
  <c r="D282" i="10"/>
  <c r="D265" i="10"/>
  <c r="F392" i="10"/>
  <c r="C371" i="10"/>
  <c r="A348" i="10"/>
  <c r="C328" i="10"/>
  <c r="E311" i="10"/>
  <c r="C295" i="10"/>
  <c r="A279" i="10"/>
  <c r="D260" i="10"/>
  <c r="F243" i="10"/>
  <c r="A226" i="10"/>
  <c r="F207" i="10"/>
  <c r="D190" i="10"/>
  <c r="C397" i="10"/>
  <c r="C392" i="10"/>
  <c r="F370" i="10"/>
  <c r="D349" i="10"/>
  <c r="F327" i="10"/>
  <c r="C311" i="10"/>
  <c r="F294" i="10"/>
  <c r="D278" i="10"/>
  <c r="A260" i="10"/>
  <c r="D243" i="10"/>
  <c r="C227" i="10"/>
  <c r="D207" i="10"/>
  <c r="D389" i="10"/>
  <c r="A368" i="10"/>
  <c r="D345" i="10"/>
  <c r="E327" i="10"/>
  <c r="A311" i="10"/>
  <c r="D294" i="10"/>
  <c r="A275" i="10"/>
  <c r="C258" i="10"/>
  <c r="C389" i="10"/>
  <c r="F365" i="10"/>
  <c r="C345" i="10"/>
  <c r="D327" i="10"/>
  <c r="C309" i="10"/>
  <c r="A291" i="10"/>
  <c r="F274" i="10"/>
  <c r="D256" i="10"/>
  <c r="F239" i="10"/>
  <c r="E223" i="10"/>
  <c r="A207" i="10"/>
  <c r="A188" i="10"/>
  <c r="A379" i="10"/>
  <c r="F303" i="10"/>
  <c r="C241" i="10"/>
  <c r="D208" i="10"/>
  <c r="C179" i="10"/>
  <c r="E160" i="10"/>
  <c r="E144" i="10"/>
  <c r="A127" i="10"/>
  <c r="F108" i="10"/>
  <c r="D368" i="10"/>
  <c r="E296" i="10"/>
  <c r="F240" i="10"/>
  <c r="F204" i="10"/>
  <c r="D176" i="10"/>
  <c r="F158" i="10"/>
  <c r="C141" i="10"/>
  <c r="C125" i="10"/>
  <c r="E108" i="10"/>
  <c r="A91" i="10"/>
  <c r="E74" i="10"/>
  <c r="A58" i="10"/>
  <c r="A377" i="10"/>
  <c r="C302" i="10"/>
  <c r="E243" i="10"/>
  <c r="F210" i="10"/>
  <c r="E178" i="10"/>
  <c r="F161" i="10"/>
  <c r="F145" i="10"/>
  <c r="E126" i="10"/>
  <c r="A385" i="10"/>
  <c r="D307" i="10"/>
  <c r="F242" i="10"/>
  <c r="A210" i="10"/>
  <c r="D180" i="10"/>
  <c r="E164" i="10"/>
  <c r="E148" i="10"/>
  <c r="C134" i="10"/>
  <c r="F119" i="10"/>
  <c r="F104" i="10"/>
  <c r="A90" i="10"/>
  <c r="E75" i="10"/>
  <c r="E60" i="10"/>
  <c r="D43" i="10"/>
  <c r="A295" i="10"/>
  <c r="A214" i="10"/>
  <c r="A168" i="10"/>
  <c r="C139" i="10"/>
  <c r="A110" i="10"/>
  <c r="D90" i="10"/>
  <c r="D73" i="10"/>
  <c r="E55" i="10"/>
  <c r="E37" i="10"/>
  <c r="C24" i="10"/>
  <c r="A9" i="10"/>
  <c r="C333" i="10"/>
  <c r="C239" i="10"/>
  <c r="C188" i="10"/>
  <c r="A158" i="10"/>
  <c r="D132" i="10"/>
  <c r="D107" i="10"/>
  <c r="A88" i="10"/>
  <c r="A71" i="10"/>
  <c r="A53" i="10"/>
  <c r="C391" i="10"/>
  <c r="D369" i="10"/>
  <c r="D348" i="10"/>
  <c r="F328" i="10"/>
  <c r="A312" i="10"/>
  <c r="E295" i="10"/>
  <c r="D279" i="10"/>
  <c r="C259" i="10"/>
  <c r="E242" i="10"/>
  <c r="D226" i="10"/>
  <c r="C208" i="10"/>
  <c r="F190" i="10"/>
  <c r="A398" i="10"/>
  <c r="A374" i="10"/>
  <c r="C350" i="10"/>
  <c r="A332" i="10"/>
  <c r="D313" i="10"/>
  <c r="A297" i="10"/>
  <c r="F280" i="10"/>
  <c r="F263" i="10"/>
  <c r="D390" i="10"/>
  <c r="F366" i="10"/>
  <c r="C346" i="10"/>
  <c r="E326" i="10"/>
  <c r="A310" i="10"/>
  <c r="D293" i="10"/>
  <c r="E275" i="10"/>
  <c r="F258" i="10"/>
  <c r="E240" i="10"/>
  <c r="F222" i="10"/>
  <c r="C206" i="10"/>
  <c r="F188" i="10"/>
  <c r="F394" i="10"/>
  <c r="A390" i="10"/>
  <c r="C368" i="10"/>
  <c r="F345" i="10"/>
  <c r="C326" i="10"/>
  <c r="E309" i="10"/>
  <c r="A293" i="10"/>
  <c r="C275" i="10"/>
  <c r="D258" i="10"/>
  <c r="F241" i="10"/>
  <c r="D222" i="10"/>
  <c r="F205" i="10"/>
  <c r="D387" i="10"/>
  <c r="A366" i="10"/>
  <c r="E343" i="10"/>
  <c r="A326" i="10"/>
  <c r="D309" i="10"/>
  <c r="E289" i="10"/>
  <c r="C273" i="10"/>
  <c r="E256" i="10"/>
  <c r="C385" i="10"/>
  <c r="F363" i="10"/>
  <c r="D343" i="10"/>
  <c r="F325" i="10"/>
  <c r="A306" i="10"/>
  <c r="D289" i="10"/>
  <c r="A273" i="10"/>
  <c r="F254" i="10"/>
  <c r="C238" i="10"/>
  <c r="A222" i="10"/>
  <c r="F203" i="10"/>
  <c r="E184" i="10"/>
  <c r="F388" i="10"/>
  <c r="C363" i="10"/>
  <c r="F335" i="10"/>
  <c r="D310" i="10"/>
  <c r="D287" i="10"/>
  <c r="C267" i="10"/>
  <c r="A241" i="10"/>
  <c r="A220" i="10"/>
  <c r="D196" i="10"/>
  <c r="C395" i="10"/>
  <c r="A365" i="10"/>
  <c r="C339" i="10"/>
  <c r="F311" i="10"/>
  <c r="A292" i="10"/>
  <c r="E268" i="10"/>
  <c r="C386" i="10"/>
  <c r="D358" i="10"/>
  <c r="D335" i="10"/>
  <c r="D308" i="10"/>
  <c r="D285" i="10"/>
  <c r="C265" i="10"/>
  <c r="A239" i="10"/>
  <c r="A218" i="10"/>
  <c r="D194" i="10"/>
  <c r="C390" i="10"/>
  <c r="F381" i="10"/>
  <c r="D353" i="10"/>
  <c r="E324" i="10"/>
  <c r="D304" i="10"/>
  <c r="F281" i="10"/>
  <c r="F256" i="10"/>
  <c r="E233" i="10"/>
  <c r="C214" i="10"/>
  <c r="D385" i="10"/>
  <c r="F357" i="10"/>
  <c r="A331" i="10"/>
  <c r="C304" i="10"/>
  <c r="F284" i="10"/>
  <c r="A263" i="10"/>
  <c r="C383" i="10"/>
  <c r="D355" i="10"/>
  <c r="F330" i="10"/>
  <c r="A304" i="10"/>
  <c r="A283" i="10"/>
  <c r="C261" i="10"/>
  <c r="E236" i="10"/>
  <c r="D213" i="10"/>
  <c r="E193" i="10"/>
  <c r="A370" i="10"/>
  <c r="D284" i="10"/>
  <c r="D231" i="10"/>
  <c r="F189" i="10"/>
  <c r="A167" i="10"/>
  <c r="F147" i="10"/>
  <c r="C130" i="10"/>
  <c r="C107" i="10"/>
  <c r="F351" i="10"/>
  <c r="C270" i="10"/>
  <c r="D221" i="10"/>
  <c r="A184" i="10"/>
  <c r="E163" i="10"/>
  <c r="F142" i="10"/>
  <c r="E123" i="10"/>
  <c r="F103" i="10"/>
  <c r="C84" i="10"/>
  <c r="D64" i="10"/>
  <c r="E45" i="10"/>
  <c r="A329" i="10"/>
  <c r="D247" i="10"/>
  <c r="D204" i="10"/>
  <c r="E174" i="10"/>
  <c r="F153" i="10"/>
  <c r="C136" i="10"/>
  <c r="E118" i="10"/>
  <c r="E320" i="10"/>
  <c r="F249" i="10"/>
  <c r="F206" i="10"/>
  <c r="C174" i="10"/>
  <c r="C158" i="10"/>
  <c r="C142" i="10"/>
  <c r="C126" i="10"/>
  <c r="A108" i="10"/>
  <c r="A92" i="10"/>
  <c r="A74" i="10"/>
  <c r="F55" i="10"/>
  <c r="A387" i="10"/>
  <c r="A247" i="10"/>
  <c r="D178" i="10"/>
  <c r="E145" i="10"/>
  <c r="A113" i="10"/>
  <c r="C88" i="10"/>
  <c r="D68" i="10"/>
  <c r="A48" i="10"/>
  <c r="F30" i="10"/>
  <c r="F14" i="10"/>
  <c r="D364" i="10"/>
  <c r="C246" i="10"/>
  <c r="F182" i="10"/>
  <c r="E151" i="10"/>
  <c r="F122" i="10"/>
  <c r="A97" i="10"/>
  <c r="D77" i="10"/>
  <c r="E57" i="10"/>
  <c r="D37" i="10"/>
  <c r="A24" i="10"/>
  <c r="F8" i="10"/>
  <c r="D332" i="10"/>
  <c r="F238" i="10"/>
  <c r="F187" i="10"/>
  <c r="F157" i="10"/>
  <c r="C132" i="10"/>
  <c r="F106" i="10"/>
  <c r="F87" i="10"/>
  <c r="D70" i="10"/>
  <c r="C52" i="10"/>
  <c r="E35" i="10"/>
  <c r="A22" i="10"/>
  <c r="A7" i="10"/>
  <c r="A346" i="10"/>
  <c r="A245" i="10"/>
  <c r="D193" i="10"/>
  <c r="F160" i="10"/>
  <c r="C135" i="10"/>
  <c r="C109" i="10"/>
  <c r="E89" i="10"/>
  <c r="E72" i="10"/>
  <c r="A55" i="10"/>
  <c r="A37" i="10"/>
  <c r="D23" i="10"/>
  <c r="D8" i="10"/>
  <c r="C312" i="10"/>
  <c r="A229" i="10"/>
  <c r="A180" i="10"/>
  <c r="A153" i="10"/>
  <c r="D127" i="10"/>
  <c r="A103" i="10"/>
  <c r="E84" i="10"/>
  <c r="F66" i="10"/>
  <c r="E48" i="10"/>
  <c r="F32" i="10"/>
  <c r="A19" i="10"/>
  <c r="D4" i="10"/>
  <c r="C285" i="10"/>
  <c r="E215" i="10"/>
  <c r="A172" i="10"/>
  <c r="D146" i="10"/>
  <c r="F120" i="10"/>
  <c r="F97" i="10"/>
  <c r="A80" i="10"/>
  <c r="D62" i="10"/>
  <c r="C44" i="10"/>
  <c r="D29" i="10"/>
  <c r="A15" i="10"/>
  <c r="N5" i="8"/>
  <c r="E153" i="10"/>
  <c r="D67" i="10"/>
  <c r="F4" i="10"/>
  <c r="A166" i="10"/>
  <c r="D76" i="10"/>
  <c r="E11" i="10"/>
  <c r="A176" i="10"/>
  <c r="A83" i="10"/>
  <c r="E17" i="10"/>
  <c r="E196" i="10"/>
  <c r="E91" i="10"/>
  <c r="A25" i="10"/>
  <c r="D217" i="10"/>
  <c r="E98" i="10"/>
  <c r="A30" i="10"/>
  <c r="D216" i="10"/>
  <c r="C98" i="10"/>
  <c r="F29" i="10"/>
  <c r="D210" i="10"/>
  <c r="C96" i="10"/>
  <c r="D28" i="10"/>
  <c r="E209" i="10"/>
  <c r="A96" i="10"/>
  <c r="C28" i="10"/>
  <c r="F386" i="10"/>
  <c r="A359" i="10"/>
  <c r="C334" i="10"/>
  <c r="F308" i="10"/>
  <c r="F285" i="10"/>
  <c r="E265" i="10"/>
  <c r="D239" i="10"/>
  <c r="D218" i="10"/>
  <c r="F194" i="10"/>
  <c r="D388" i="10"/>
  <c r="A363" i="10"/>
  <c r="E337" i="10"/>
  <c r="C310" i="10"/>
  <c r="C287" i="10"/>
  <c r="A267" i="10"/>
  <c r="C384" i="10"/>
  <c r="D356" i="10"/>
  <c r="F331" i="10"/>
  <c r="F306" i="10"/>
  <c r="F283" i="10"/>
  <c r="A262" i="10"/>
  <c r="F235" i="10"/>
  <c r="C216" i="10"/>
  <c r="D192" i="10"/>
  <c r="A388" i="10"/>
  <c r="F379" i="10"/>
  <c r="D351" i="10"/>
  <c r="A323" i="10"/>
  <c r="C301" i="10"/>
  <c r="C280" i="10"/>
  <c r="E253" i="10"/>
  <c r="A232" i="10"/>
  <c r="C212" i="10"/>
  <c r="D383" i="10"/>
  <c r="C353" i="10"/>
  <c r="D329" i="10"/>
  <c r="E302" i="10"/>
  <c r="C283" i="10"/>
  <c r="F259" i="10"/>
  <c r="C381" i="10"/>
  <c r="A351" i="10"/>
  <c r="C329" i="10"/>
  <c r="D302" i="10"/>
  <c r="D281" i="10"/>
  <c r="E259" i="10"/>
  <c r="A235" i="10"/>
  <c r="F211" i="10"/>
  <c r="E189" i="10"/>
  <c r="D361" i="10"/>
  <c r="F277" i="10"/>
  <c r="C228" i="10"/>
  <c r="A187" i="10"/>
  <c r="D165" i="10"/>
  <c r="C146" i="10"/>
  <c r="D125" i="10"/>
  <c r="E105" i="10"/>
  <c r="A344" i="10"/>
  <c r="A257" i="10"/>
  <c r="C218" i="10"/>
  <c r="E181" i="10"/>
  <c r="A162" i="10"/>
  <c r="E139" i="10"/>
  <c r="A122" i="10"/>
  <c r="C102" i="10"/>
  <c r="E82" i="10"/>
  <c r="F62" i="10"/>
  <c r="A44" i="10"/>
  <c r="A309" i="10"/>
  <c r="D240" i="10"/>
  <c r="F200" i="10"/>
  <c r="D171" i="10"/>
  <c r="C152" i="10"/>
  <c r="E134" i="10"/>
  <c r="F114" i="10"/>
  <c r="F313" i="10"/>
  <c r="E239" i="10"/>
  <c r="E203" i="10"/>
  <c r="E172" i="10"/>
  <c r="E156" i="10"/>
  <c r="E140" i="10"/>
  <c r="A123" i="10"/>
  <c r="D106" i="10"/>
  <c r="D88" i="10"/>
  <c r="E70" i="10"/>
  <c r="C54" i="10"/>
  <c r="D366" i="10"/>
  <c r="A240" i="10"/>
  <c r="D174" i="10"/>
  <c r="D142" i="10"/>
  <c r="E107" i="10"/>
  <c r="C86" i="10"/>
  <c r="D66" i="10"/>
  <c r="A46" i="10"/>
  <c r="C29" i="10"/>
  <c r="A13" i="10"/>
  <c r="F347" i="10"/>
  <c r="E232" i="10"/>
  <c r="E177" i="10"/>
  <c r="D148" i="10"/>
  <c r="E119" i="10"/>
  <c r="F94" i="10"/>
  <c r="C75" i="10"/>
  <c r="D55" i="10"/>
  <c r="F35" i="10"/>
  <c r="C22" i="10"/>
  <c r="C7" i="10"/>
  <c r="E318" i="10"/>
  <c r="C232" i="10"/>
  <c r="D182" i="10"/>
  <c r="E154" i="10"/>
  <c r="A129" i="10"/>
  <c r="D104" i="10"/>
  <c r="E85" i="10"/>
  <c r="A68" i="10"/>
  <c r="E49" i="10"/>
  <c r="A34" i="10"/>
  <c r="A20" i="10"/>
  <c r="C5" i="10"/>
  <c r="D331" i="10"/>
  <c r="D238" i="10"/>
  <c r="D187" i="10"/>
  <c r="E157" i="10"/>
  <c r="A132" i="10"/>
  <c r="E106" i="10"/>
  <c r="E87" i="10"/>
  <c r="C70" i="10"/>
  <c r="A52" i="10"/>
  <c r="D35" i="10"/>
  <c r="E21" i="10"/>
  <c r="E6" i="10"/>
  <c r="A299" i="10"/>
  <c r="E222" i="10"/>
  <c r="D175" i="10"/>
  <c r="F149" i="10"/>
  <c r="C124" i="10"/>
  <c r="D100" i="10"/>
  <c r="D82" i="10"/>
  <c r="F64" i="10"/>
  <c r="D46" i="10"/>
  <c r="C31" i="10"/>
  <c r="C17" i="10"/>
  <c r="F2" i="10"/>
  <c r="A272" i="10"/>
  <c r="F208" i="10"/>
  <c r="F168" i="10"/>
  <c r="C143" i="10"/>
  <c r="E117" i="10"/>
  <c r="D95" i="10"/>
  <c r="A78" i="10"/>
  <c r="C60" i="10"/>
  <c r="A42" i="10"/>
  <c r="F27" i="10"/>
  <c r="C13" i="10"/>
  <c r="A376" i="10"/>
  <c r="F140" i="10"/>
  <c r="F58" i="10"/>
  <c r="N3" i="8"/>
  <c r="C153" i="10"/>
  <c r="C67" i="10"/>
  <c r="E4" i="10"/>
  <c r="C163" i="10"/>
  <c r="D74" i="10"/>
  <c r="A10" i="10"/>
  <c r="E175" i="10"/>
  <c r="F82" i="10"/>
  <c r="D17" i="10"/>
  <c r="D191" i="10"/>
  <c r="D89" i="10"/>
  <c r="C23" i="10"/>
  <c r="E190" i="10"/>
  <c r="C89" i="10"/>
  <c r="A23" i="10"/>
  <c r="C186" i="10"/>
  <c r="C87" i="10"/>
  <c r="D21" i="10"/>
  <c r="C185" i="10"/>
  <c r="A87" i="10"/>
  <c r="C21" i="10"/>
  <c r="F384" i="10"/>
  <c r="E346" i="10"/>
  <c r="D318" i="10"/>
  <c r="C284" i="10"/>
  <c r="D254" i="10"/>
  <c r="C223" i="10"/>
  <c r="C189" i="10"/>
  <c r="D382" i="10"/>
  <c r="D344" i="10"/>
  <c r="E308" i="10"/>
  <c r="C279" i="10"/>
  <c r="A400" i="10"/>
  <c r="C354" i="10"/>
  <c r="F321" i="10"/>
  <c r="F291" i="10"/>
  <c r="E255" i="10"/>
  <c r="F230" i="10"/>
  <c r="A201" i="10"/>
  <c r="A384" i="10"/>
  <c r="C364" i="10"/>
  <c r="A335" i="10"/>
  <c r="A298" i="10"/>
  <c r="A268" i="10"/>
  <c r="E238" i="10"/>
  <c r="C204" i="10"/>
  <c r="D372" i="10"/>
  <c r="D336" i="10"/>
  <c r="A301" i="10"/>
  <c r="D271" i="10"/>
  <c r="A394" i="10"/>
  <c r="A349" i="10"/>
  <c r="C317" i="10"/>
  <c r="F287" i="10"/>
  <c r="C253" i="10"/>
  <c r="F226" i="10"/>
  <c r="F196" i="10"/>
  <c r="A345" i="10"/>
  <c r="C252" i="10"/>
  <c r="E201" i="10"/>
  <c r="F163" i="10"/>
  <c r="C138" i="10"/>
  <c r="C115" i="10"/>
  <c r="C337" i="10"/>
  <c r="A244" i="10"/>
  <c r="C192" i="10"/>
  <c r="E155" i="10"/>
  <c r="F134" i="10"/>
  <c r="C110" i="10"/>
  <c r="A81" i="10"/>
  <c r="F54" i="10"/>
  <c r="C343" i="10"/>
  <c r="C237" i="10"/>
  <c r="A189" i="10"/>
  <c r="C160" i="10"/>
  <c r="A133" i="10"/>
  <c r="D365" i="10"/>
  <c r="A261" i="10"/>
  <c r="A197" i="10"/>
  <c r="F167" i="10"/>
  <c r="D145" i="10"/>
  <c r="D121" i="10"/>
  <c r="A100" i="10"/>
  <c r="F78" i="10"/>
  <c r="D51" i="10"/>
  <c r="C308" i="10"/>
  <c r="E194" i="10"/>
  <c r="A136" i="10"/>
  <c r="F99" i="10"/>
  <c r="D75" i="10"/>
  <c r="F43" i="10"/>
  <c r="D22" i="10"/>
  <c r="D2" i="10"/>
  <c r="C226" i="10"/>
  <c r="E167" i="10"/>
  <c r="C129" i="10"/>
  <c r="F92" i="10"/>
  <c r="C66" i="10"/>
  <c r="D41" i="10"/>
  <c r="C20" i="10"/>
  <c r="C2" i="10"/>
  <c r="A253" i="10"/>
  <c r="C177" i="10"/>
  <c r="A145" i="10"/>
  <c r="D112" i="10"/>
  <c r="D83" i="10"/>
  <c r="E61" i="10"/>
  <c r="C39" i="10"/>
  <c r="C18" i="10"/>
  <c r="N10" i="8"/>
  <c r="A265" i="10"/>
  <c r="A182" i="10"/>
  <c r="A148" i="10"/>
  <c r="D115" i="10"/>
  <c r="D85" i="10"/>
  <c r="D63" i="10"/>
  <c r="A41" i="10"/>
  <c r="E19" i="10"/>
  <c r="A372" i="10"/>
  <c r="A242" i="10"/>
  <c r="C172" i="10"/>
  <c r="C140" i="10"/>
  <c r="C108" i="10"/>
  <c r="C80" i="10"/>
  <c r="D58" i="10"/>
  <c r="D36" i="10"/>
  <c r="C15" i="10"/>
  <c r="F338" i="10"/>
  <c r="E228" i="10"/>
  <c r="E165" i="10"/>
  <c r="E133" i="10"/>
  <c r="F102" i="10"/>
  <c r="F75" i="10"/>
  <c r="D53" i="10"/>
  <c r="E32" i="10"/>
  <c r="C11" i="10"/>
  <c r="C230" i="10"/>
  <c r="A85" i="10"/>
  <c r="C373" i="10"/>
  <c r="C114" i="10"/>
  <c r="E26" i="10"/>
  <c r="D150" i="10"/>
  <c r="A47" i="10"/>
  <c r="D249" i="10"/>
  <c r="C74" i="10"/>
  <c r="N9" i="8"/>
  <c r="F172" i="10"/>
  <c r="C63" i="10"/>
  <c r="F286" i="10"/>
  <c r="E80" i="10"/>
  <c r="N7" i="8"/>
  <c r="D118" i="10"/>
  <c r="A14" i="10"/>
  <c r="E143" i="10"/>
  <c r="E42" i="10"/>
  <c r="F382" i="10"/>
  <c r="A343" i="10"/>
  <c r="C315" i="10"/>
  <c r="E282" i="10"/>
  <c r="F252" i="10"/>
  <c r="E221" i="10"/>
  <c r="E187" i="10"/>
  <c r="D380" i="10"/>
  <c r="A341" i="10"/>
  <c r="A307" i="10"/>
  <c r="D277" i="10"/>
  <c r="D397" i="10"/>
  <c r="A352" i="10"/>
  <c r="A320" i="10"/>
  <c r="E288" i="10"/>
  <c r="A254" i="10"/>
  <c r="C229" i="10"/>
  <c r="D199" i="10"/>
  <c r="A382" i="10"/>
  <c r="C362" i="10"/>
  <c r="A333" i="10"/>
  <c r="D296" i="10"/>
  <c r="D266" i="10"/>
  <c r="D235" i="10"/>
  <c r="C202" i="10"/>
  <c r="D370" i="10"/>
  <c r="F334" i="10"/>
  <c r="D299" i="10"/>
  <c r="D269" i="10"/>
  <c r="F391" i="10"/>
  <c r="A347" i="10"/>
  <c r="E315" i="10"/>
  <c r="C286" i="10"/>
  <c r="E251" i="10"/>
  <c r="C225" i="10"/>
  <c r="C195" i="10"/>
  <c r="A338" i="10"/>
  <c r="D244" i="10"/>
  <c r="C198" i="10"/>
  <c r="A159" i="10"/>
  <c r="A135" i="10"/>
  <c r="A112" i="10"/>
  <c r="C316" i="10"/>
  <c r="C234" i="10"/>
  <c r="D189" i="10"/>
  <c r="A154" i="10"/>
  <c r="C133" i="10"/>
  <c r="A107" i="10"/>
  <c r="F77" i="10"/>
  <c r="D50" i="10"/>
  <c r="A336" i="10"/>
  <c r="E230" i="10"/>
  <c r="E186" i="10"/>
  <c r="A157" i="10"/>
  <c r="D131" i="10"/>
  <c r="C357" i="10"/>
  <c r="E254" i="10"/>
  <c r="A191" i="10"/>
  <c r="C166" i="10"/>
  <c r="F143" i="10"/>
  <c r="C118" i="10"/>
  <c r="F96" i="10"/>
  <c r="C77" i="10"/>
  <c r="F49" i="10"/>
  <c r="A282" i="10"/>
  <c r="E188" i="10"/>
  <c r="F132" i="10"/>
  <c r="C97" i="10"/>
  <c r="C71" i="10"/>
  <c r="E41" i="10"/>
  <c r="D20" i="10"/>
  <c r="A383" i="10"/>
  <c r="F219" i="10"/>
  <c r="D164" i="10"/>
  <c r="A126" i="10"/>
  <c r="C90" i="10"/>
  <c r="A64" i="10"/>
  <c r="D39" i="10"/>
  <c r="D18" i="10"/>
  <c r="A381" i="10"/>
  <c r="D245" i="10"/>
  <c r="F173" i="10"/>
  <c r="F141" i="10"/>
  <c r="D109" i="10"/>
  <c r="D81" i="10"/>
  <c r="D59" i="10"/>
  <c r="C37" i="10"/>
  <c r="C16" i="10"/>
  <c r="N2" i="8"/>
  <c r="E252" i="10"/>
  <c r="A177" i="10"/>
  <c r="F144" i="10"/>
  <c r="C112" i="10"/>
  <c r="C83" i="10"/>
  <c r="D61" i="10"/>
  <c r="A39" i="10"/>
  <c r="A18" i="10"/>
  <c r="C355" i="10"/>
  <c r="E235" i="10"/>
  <c r="A169" i="10"/>
  <c r="A137" i="10"/>
  <c r="F105" i="10"/>
  <c r="C78" i="10"/>
  <c r="C56" i="10"/>
  <c r="F34" i="10"/>
  <c r="D13" i="10"/>
  <c r="F324" i="10"/>
  <c r="C222" i="10"/>
  <c r="D162" i="10"/>
  <c r="D130" i="10"/>
  <c r="C100" i="10"/>
  <c r="E73" i="10"/>
  <c r="E50" i="10"/>
  <c r="A31" i="10"/>
  <c r="C9" i="10"/>
  <c r="A204" i="10"/>
  <c r="E76" i="10"/>
  <c r="A313" i="10"/>
  <c r="D103" i="10"/>
  <c r="C19" i="10"/>
  <c r="E137" i="10"/>
  <c r="D38" i="10"/>
  <c r="A223" i="10"/>
  <c r="A65" i="10"/>
  <c r="A160" i="10"/>
  <c r="E54" i="10"/>
  <c r="D242" i="10"/>
  <c r="A72" i="10"/>
  <c r="A328" i="10"/>
  <c r="C106" i="10"/>
  <c r="D6" i="10"/>
  <c r="F130" i="10"/>
  <c r="A35" i="10"/>
  <c r="F380" i="10"/>
  <c r="A327" i="10"/>
  <c r="F293" i="10"/>
  <c r="E249" i="10"/>
  <c r="E206" i="10"/>
  <c r="D386" i="10"/>
  <c r="C330" i="10"/>
  <c r="D295" i="10"/>
  <c r="F255" i="10"/>
  <c r="D342" i="10"/>
  <c r="C305" i="10"/>
  <c r="D268" i="10"/>
  <c r="C221" i="10"/>
  <c r="C182" i="10"/>
  <c r="D375" i="10"/>
  <c r="C321" i="10"/>
  <c r="E286" i="10"/>
  <c r="C247" i="10"/>
  <c r="E200" i="10"/>
  <c r="C351" i="10"/>
  <c r="C314" i="10"/>
  <c r="F267" i="10"/>
  <c r="C372" i="10"/>
  <c r="F320" i="10"/>
  <c r="F279" i="10"/>
  <c r="A243" i="10"/>
  <c r="C200" i="10"/>
  <c r="E330" i="10"/>
  <c r="E218" i="10"/>
  <c r="C170" i="10"/>
  <c r="D133" i="10"/>
  <c r="F100" i="10"/>
  <c r="D251" i="10"/>
  <c r="F178" i="10"/>
  <c r="C149" i="10"/>
  <c r="D113" i="10"/>
  <c r="C76" i="10"/>
  <c r="D42" i="10"/>
  <c r="E262" i="10"/>
  <c r="C181" i="10"/>
  <c r="D147" i="10"/>
  <c r="E111" i="10"/>
  <c r="D236" i="10"/>
  <c r="C183" i="10"/>
  <c r="F151" i="10"/>
  <c r="D116" i="10"/>
  <c r="F86" i="10"/>
  <c r="C62" i="10"/>
  <c r="C268" i="10"/>
  <c r="E161" i="10"/>
  <c r="A105" i="10"/>
  <c r="C64" i="10"/>
  <c r="D34" i="10"/>
  <c r="E5" i="10"/>
  <c r="F212" i="10"/>
  <c r="C145" i="10"/>
  <c r="A102" i="10"/>
  <c r="F61" i="10"/>
  <c r="E30" i="10"/>
  <c r="D5" i="10"/>
  <c r="F225" i="10"/>
  <c r="C164" i="10"/>
  <c r="D119" i="10"/>
  <c r="C79" i="10"/>
  <c r="E47" i="10"/>
  <c r="E25" i="10"/>
  <c r="A380" i="10"/>
  <c r="A219" i="10"/>
  <c r="D154" i="10"/>
  <c r="C104" i="10"/>
  <c r="F76" i="10"/>
  <c r="C45" i="10"/>
  <c r="A16" i="10"/>
  <c r="A286" i="10"/>
  <c r="C190" i="10"/>
  <c r="F133" i="10"/>
  <c r="D93" i="10"/>
  <c r="E62" i="10"/>
  <c r="E29" i="10"/>
  <c r="F7" i="10"/>
  <c r="E241" i="10"/>
  <c r="C159" i="10"/>
  <c r="F113" i="10"/>
  <c r="D84" i="10"/>
  <c r="D48" i="10"/>
  <c r="E22" i="10"/>
  <c r="E314" i="10"/>
  <c r="C49" i="10"/>
  <c r="C203" i="10"/>
  <c r="D40" i="10"/>
  <c r="F124" i="10"/>
  <c r="C3" i="10"/>
  <c r="A111" i="10"/>
  <c r="E121" i="10"/>
  <c r="N8" i="8"/>
  <c r="A63" i="10"/>
  <c r="E169" i="10"/>
  <c r="F42" i="10"/>
  <c r="A118" i="10"/>
  <c r="N4" i="8"/>
  <c r="F376" i="10"/>
  <c r="D325" i="10"/>
  <c r="A289" i="10"/>
  <c r="A248" i="10"/>
  <c r="A205" i="10"/>
  <c r="D384" i="10"/>
  <c r="F326" i="10"/>
  <c r="E293" i="10"/>
  <c r="C254" i="10"/>
  <c r="F340" i="10"/>
  <c r="A300" i="10"/>
  <c r="F266" i="10"/>
  <c r="E219" i="10"/>
  <c r="A179" i="10"/>
  <c r="A373" i="10"/>
  <c r="C319" i="10"/>
  <c r="D283" i="10"/>
  <c r="C245" i="10"/>
  <c r="A199" i="10"/>
  <c r="C349" i="10"/>
  <c r="E312" i="10"/>
  <c r="E264" i="10"/>
  <c r="F367" i="10"/>
  <c r="F318" i="10"/>
  <c r="D276" i="10"/>
  <c r="D241" i="10"/>
  <c r="D198" i="10"/>
  <c r="A324" i="10"/>
  <c r="C215" i="10"/>
  <c r="E168" i="10"/>
  <c r="F131" i="10"/>
  <c r="D391" i="10"/>
  <c r="F247" i="10"/>
  <c r="C173" i="10"/>
  <c r="E147" i="10"/>
  <c r="F111" i="10"/>
  <c r="A73" i="10"/>
  <c r="D367" i="10"/>
  <c r="A251" i="10"/>
  <c r="C176" i="10"/>
  <c r="A141" i="10"/>
  <c r="D374" i="10"/>
  <c r="A233" i="10"/>
  <c r="A178" i="10"/>
  <c r="A147" i="10"/>
  <c r="D114" i="10"/>
  <c r="E83" i="10"/>
  <c r="D57" i="10"/>
  <c r="D255" i="10"/>
  <c r="D158" i="10"/>
  <c r="E102" i="10"/>
  <c r="A62" i="10"/>
  <c r="D32" i="10"/>
  <c r="A4" i="10"/>
  <c r="D206" i="10"/>
  <c r="A142" i="10"/>
  <c r="E99" i="10"/>
  <c r="F59" i="10"/>
  <c r="A29" i="10"/>
  <c r="F3" i="10"/>
  <c r="D219" i="10"/>
  <c r="A161" i="10"/>
  <c r="A116" i="10"/>
  <c r="A77" i="10"/>
  <c r="D45" i="10"/>
  <c r="E23" i="10"/>
  <c r="D362" i="10"/>
  <c r="A212" i="10"/>
  <c r="C151" i="10"/>
  <c r="D101" i="10"/>
  <c r="F74" i="10"/>
  <c r="A43" i="10"/>
  <c r="C14" i="10"/>
  <c r="F272" i="10"/>
  <c r="A185" i="10"/>
  <c r="E130" i="10"/>
  <c r="D91" i="10"/>
  <c r="D60" i="10"/>
  <c r="A28" i="10"/>
  <c r="A6" i="10"/>
  <c r="C235" i="10"/>
  <c r="A156" i="10"/>
  <c r="E110" i="10"/>
  <c r="C82" i="10"/>
  <c r="C46" i="10"/>
  <c r="E20" i="10"/>
  <c r="F261" i="10"/>
  <c r="E40" i="10"/>
  <c r="C180" i="10"/>
  <c r="A33" i="10"/>
  <c r="D111" i="10"/>
  <c r="N11" i="8"/>
  <c r="A101" i="10"/>
  <c r="A109" i="10"/>
  <c r="E340" i="10"/>
  <c r="D54" i="10"/>
  <c r="F156" i="10"/>
  <c r="C35" i="10"/>
  <c r="A106" i="10"/>
  <c r="C367" i="10"/>
  <c r="E305" i="10"/>
  <c r="E257" i="10"/>
  <c r="D203" i="10"/>
  <c r="A361" i="10"/>
  <c r="D303" i="10"/>
  <c r="C382" i="10"/>
  <c r="A325" i="10"/>
  <c r="A274" i="10"/>
  <c r="E214" i="10"/>
  <c r="C399" i="10"/>
  <c r="E338" i="10"/>
  <c r="D273" i="10"/>
  <c r="F220" i="10"/>
  <c r="A362" i="10"/>
  <c r="F297" i="10"/>
  <c r="C250" i="10"/>
  <c r="E334" i="10"/>
  <c r="C269" i="10"/>
  <c r="D220" i="10"/>
  <c r="D398" i="10"/>
  <c r="E211" i="10"/>
  <c r="E152" i="10"/>
  <c r="A104" i="10"/>
  <c r="A231" i="10"/>
  <c r="F166" i="10"/>
  <c r="D120" i="10"/>
  <c r="E69" i="10"/>
  <c r="F295" i="10"/>
  <c r="D197" i="10"/>
  <c r="D139" i="10"/>
  <c r="E300" i="10"/>
  <c r="D188" i="10"/>
  <c r="A139" i="10"/>
  <c r="C103" i="10"/>
  <c r="D65" i="10"/>
  <c r="A227" i="10"/>
  <c r="D126" i="10"/>
  <c r="F79" i="10"/>
  <c r="E27" i="10"/>
  <c r="C293" i="10"/>
  <c r="C161" i="10"/>
  <c r="A86" i="10"/>
  <c r="F45" i="10"/>
  <c r="D12" i="10"/>
  <c r="D212" i="10"/>
  <c r="E138" i="10"/>
  <c r="D92" i="10"/>
  <c r="C43" i="10"/>
  <c r="D10" i="10"/>
  <c r="F231" i="10"/>
  <c r="E141" i="10"/>
  <c r="D94" i="10"/>
  <c r="D49" i="10"/>
  <c r="A12" i="10"/>
  <c r="A216" i="10"/>
  <c r="E146" i="10"/>
  <c r="F88" i="10"/>
  <c r="D44" i="10"/>
  <c r="D11" i="10"/>
  <c r="A202" i="10"/>
  <c r="A140" i="10"/>
  <c r="E88" i="10"/>
  <c r="F39" i="10"/>
  <c r="E7" i="10"/>
  <c r="E103" i="10"/>
  <c r="D140" i="10"/>
  <c r="D301" i="10"/>
  <c r="E31" i="10"/>
  <c r="E56" i="10"/>
  <c r="F44" i="10"/>
  <c r="C121" i="10"/>
  <c r="A144" i="10"/>
  <c r="F273" i="10"/>
  <c r="E13" i="10"/>
  <c r="C365" i="10"/>
  <c r="A302" i="10"/>
  <c r="A256" i="10"/>
  <c r="F199" i="10"/>
  <c r="F356" i="10"/>
  <c r="C300" i="10"/>
  <c r="C380" i="10"/>
  <c r="D323" i="10"/>
  <c r="D270" i="10"/>
  <c r="D209" i="10"/>
  <c r="A397" i="10"/>
  <c r="A337" i="10"/>
  <c r="F271" i="10"/>
  <c r="C219" i="10"/>
  <c r="F359" i="10"/>
  <c r="C296" i="10"/>
  <c r="F398" i="10"/>
  <c r="E332" i="10"/>
  <c r="E267" i="10"/>
  <c r="D215" i="10"/>
  <c r="A396" i="10"/>
  <c r="C205" i="10"/>
  <c r="A151" i="10"/>
  <c r="D102" i="10"/>
  <c r="E224" i="10"/>
  <c r="C165" i="10"/>
  <c r="C117" i="10"/>
  <c r="E67" i="10"/>
  <c r="C289" i="10"/>
  <c r="A192" i="10"/>
  <c r="F137" i="10"/>
  <c r="E287" i="10"/>
  <c r="F185" i="10"/>
  <c r="F135" i="10"/>
  <c r="E101" i="10"/>
  <c r="F63" i="10"/>
  <c r="E220" i="10"/>
  <c r="C123" i="10"/>
  <c r="E77" i="10"/>
  <c r="A26" i="10"/>
  <c r="D280" i="10"/>
  <c r="F154" i="10"/>
  <c r="F83" i="10"/>
  <c r="E43" i="10"/>
  <c r="F10" i="10"/>
  <c r="A206" i="10"/>
  <c r="D135" i="10"/>
  <c r="F89" i="10"/>
  <c r="C41" i="10"/>
  <c r="E8" i="10"/>
  <c r="D225" i="10"/>
  <c r="D138" i="10"/>
  <c r="C92" i="10"/>
  <c r="D47" i="10"/>
  <c r="C10" i="10"/>
  <c r="C209" i="10"/>
  <c r="D143" i="10"/>
  <c r="E86" i="10"/>
  <c r="C42" i="10"/>
  <c r="D9" i="10"/>
  <c r="F195" i="10"/>
  <c r="F136" i="10"/>
  <c r="D86" i="10"/>
  <c r="F37" i="10"/>
  <c r="F5" i="10"/>
  <c r="A94" i="10"/>
  <c r="E127" i="10"/>
  <c r="E250" i="10"/>
  <c r="C25" i="10"/>
  <c r="F46" i="10"/>
  <c r="C342" i="10"/>
  <c r="F36" i="10"/>
  <c r="D108" i="10"/>
  <c r="C131" i="10"/>
  <c r="A236" i="10"/>
  <c r="C6" i="10"/>
  <c r="A357" i="10"/>
  <c r="D274" i="10"/>
  <c r="A215" i="10"/>
  <c r="C348" i="10"/>
  <c r="D272" i="10"/>
  <c r="A339" i="10"/>
  <c r="D252" i="10"/>
  <c r="C187" i="10"/>
  <c r="A342" i="10"/>
  <c r="F264" i="10"/>
  <c r="D396" i="10"/>
  <c r="D317" i="10"/>
  <c r="C379" i="10"/>
  <c r="F300" i="10"/>
  <c r="A230" i="10"/>
  <c r="E310" i="10"/>
  <c r="F176" i="10"/>
  <c r="A119" i="10"/>
  <c r="F214" i="10"/>
  <c r="A138" i="10"/>
  <c r="A89" i="10"/>
  <c r="F282" i="10"/>
  <c r="A165" i="10"/>
  <c r="D341" i="10"/>
  <c r="A171" i="10"/>
  <c r="D129" i="10"/>
  <c r="A69" i="10"/>
  <c r="C207" i="10"/>
  <c r="A95" i="10"/>
  <c r="E39" i="10"/>
  <c r="E266" i="10"/>
  <c r="C116" i="10"/>
  <c r="A50" i="10"/>
  <c r="D363" i="10"/>
  <c r="E170" i="10"/>
  <c r="E96" i="10"/>
  <c r="A32" i="10"/>
  <c r="F317" i="10"/>
  <c r="C167" i="10"/>
  <c r="C81" i="10"/>
  <c r="C30" i="10"/>
  <c r="D259" i="10"/>
  <c r="A121" i="10"/>
  <c r="F71" i="10"/>
  <c r="F22" i="10"/>
  <c r="A190" i="10"/>
  <c r="F107" i="10"/>
  <c r="C58" i="10"/>
  <c r="C4" i="10"/>
  <c r="D19" i="10"/>
  <c r="N1" i="8"/>
  <c r="C356" i="10"/>
  <c r="F9" i="10"/>
  <c r="D288" i="10"/>
  <c r="D172" i="10"/>
  <c r="D275" i="10"/>
  <c r="C169" i="10"/>
  <c r="D352" i="10"/>
  <c r="E272" i="10"/>
  <c r="A213" i="10"/>
  <c r="D346" i="10"/>
  <c r="E270" i="10"/>
  <c r="D337" i="10"/>
  <c r="C249" i="10"/>
  <c r="D185" i="10"/>
  <c r="D340" i="10"/>
  <c r="E261" i="10"/>
  <c r="A392" i="10"/>
  <c r="F315" i="10"/>
  <c r="A375" i="10"/>
  <c r="C299" i="10"/>
  <c r="D228" i="10"/>
  <c r="F290" i="10"/>
  <c r="D173" i="10"/>
  <c r="D117" i="10"/>
  <c r="A208" i="10"/>
  <c r="D136" i="10"/>
  <c r="D87" i="10"/>
  <c r="C276" i="10"/>
  <c r="D163" i="10"/>
  <c r="D334" i="10"/>
  <c r="D169" i="10"/>
  <c r="F127" i="10"/>
  <c r="A67" i="10"/>
  <c r="D200" i="10"/>
  <c r="A93" i="10"/>
  <c r="A36" i="10"/>
  <c r="F253" i="10"/>
  <c r="E112" i="10"/>
  <c r="F47" i="10"/>
  <c r="F346" i="10"/>
  <c r="D167" i="10"/>
  <c r="E94" i="10"/>
  <c r="D30" i="10"/>
  <c r="A305" i="10"/>
  <c r="A164" i="10"/>
  <c r="A79" i="10"/>
  <c r="E28" i="10"/>
  <c r="A249" i="10"/>
  <c r="F117" i="10"/>
  <c r="D69" i="10"/>
  <c r="A21" i="10"/>
  <c r="F184" i="10"/>
  <c r="C105" i="10"/>
  <c r="A56" i="10"/>
  <c r="E2" i="10"/>
  <c r="F11" i="10"/>
  <c r="C358" i="10"/>
  <c r="F299" i="10"/>
  <c r="A3" i="10"/>
  <c r="C243" i="10"/>
  <c r="E159" i="10"/>
  <c r="F236" i="10"/>
  <c r="D156" i="10"/>
  <c r="C341" i="10"/>
  <c r="C236" i="10"/>
  <c r="C369" i="10"/>
  <c r="E260" i="10"/>
  <c r="D298" i="10"/>
  <c r="E204" i="10"/>
  <c r="E317" i="10"/>
  <c r="D230" i="10"/>
  <c r="D324" i="10"/>
  <c r="F361" i="10"/>
  <c r="A266" i="10"/>
  <c r="F179" i="10"/>
  <c r="F155" i="10"/>
  <c r="F309" i="10"/>
  <c r="D152" i="10"/>
  <c r="C61" i="10"/>
  <c r="F217" i="10"/>
  <c r="F121" i="10"/>
  <c r="D161" i="10"/>
  <c r="C95" i="10"/>
  <c r="F349" i="10"/>
  <c r="A84" i="10"/>
  <c r="A11" i="10"/>
  <c r="F138" i="10"/>
  <c r="C34" i="10"/>
  <c r="E279" i="10"/>
  <c r="F101" i="10"/>
  <c r="F28" i="10"/>
  <c r="E205" i="10"/>
  <c r="F98" i="10"/>
  <c r="A27" i="10"/>
  <c r="F165" i="10"/>
  <c r="A76" i="10"/>
  <c r="A371" i="10"/>
  <c r="F152" i="10"/>
  <c r="E66" i="10"/>
  <c r="F180" i="10"/>
  <c r="F93" i="10"/>
  <c r="C65" i="10"/>
  <c r="E15" i="10"/>
  <c r="E78" i="10"/>
  <c r="F60" i="10"/>
  <c r="D339" i="10"/>
  <c r="D234" i="10"/>
  <c r="A367" i="10"/>
  <c r="D257" i="10"/>
  <c r="F296" i="10"/>
  <c r="A203" i="10"/>
  <c r="F312" i="10"/>
  <c r="F228" i="10"/>
  <c r="A321" i="10"/>
  <c r="D359" i="10"/>
  <c r="D264" i="10"/>
  <c r="E176" i="10"/>
  <c r="C154" i="10"/>
  <c r="A303" i="10"/>
  <c r="F150" i="10"/>
  <c r="E59" i="10"/>
  <c r="D214" i="10"/>
  <c r="C120" i="10"/>
  <c r="F159" i="10"/>
  <c r="E93" i="10"/>
  <c r="C335" i="10"/>
  <c r="F81" i="10"/>
  <c r="D7" i="10"/>
  <c r="E135" i="10"/>
  <c r="C32" i="10"/>
  <c r="F265" i="10"/>
  <c r="D99" i="10"/>
  <c r="C27" i="10"/>
  <c r="F198" i="10"/>
  <c r="D96" i="10"/>
  <c r="D25" i="10"/>
  <c r="E162" i="10"/>
  <c r="F73" i="10"/>
  <c r="A354" i="10"/>
  <c r="E149" i="10"/>
  <c r="E64" i="10"/>
  <c r="D166" i="10"/>
  <c r="F84" i="10"/>
  <c r="F56" i="10"/>
  <c r="C8" i="10"/>
  <c r="A70" i="10"/>
  <c r="A51" i="10"/>
  <c r="F323" i="10"/>
  <c r="E182" i="10"/>
  <c r="E285" i="10"/>
  <c r="C282" i="10"/>
  <c r="F387" i="10"/>
  <c r="A252" i="10"/>
  <c r="A288" i="10"/>
  <c r="A314" i="10"/>
  <c r="A183" i="10"/>
  <c r="D141" i="10"/>
  <c r="C201" i="10"/>
  <c r="F95" i="10"/>
  <c r="F169" i="10"/>
  <c r="E226" i="10"/>
  <c r="F112" i="10"/>
  <c r="C171" i="10"/>
  <c r="C53" i="10"/>
  <c r="A174" i="10"/>
  <c r="D27" i="10"/>
  <c r="D151" i="10"/>
  <c r="C57" i="10"/>
  <c r="E173" i="10"/>
  <c r="C59" i="10"/>
  <c r="D202" i="10"/>
  <c r="A54" i="10"/>
  <c r="E258" i="10"/>
  <c r="E71" i="10"/>
  <c r="A128" i="10"/>
  <c r="F223" i="10"/>
  <c r="C38" i="10"/>
  <c r="E44" i="10"/>
  <c r="D78" i="10"/>
  <c r="D300" i="10"/>
  <c r="F177" i="10"/>
  <c r="F364" i="10"/>
  <c r="D232" i="10"/>
  <c r="D291" i="10"/>
  <c r="C340" i="10"/>
  <c r="D312" i="10"/>
  <c r="A271" i="10"/>
  <c r="E120" i="10"/>
  <c r="D128" i="10"/>
  <c r="F350" i="10"/>
  <c r="C281" i="10"/>
  <c r="A131" i="10"/>
  <c r="F164" i="10"/>
  <c r="E18" i="10"/>
  <c r="E104" i="10"/>
  <c r="F305" i="10"/>
  <c r="F72" i="10"/>
  <c r="E291" i="10"/>
  <c r="E65" i="10"/>
  <c r="C196" i="10"/>
  <c r="A40" i="10"/>
  <c r="C175" i="10"/>
  <c r="C26" i="10"/>
  <c r="D229" i="10"/>
  <c r="C137" i="10"/>
  <c r="E36" i="10"/>
  <c r="D320" i="10"/>
  <c r="C325" i="10"/>
  <c r="F314" i="10"/>
  <c r="F383" i="10"/>
  <c r="F215" i="10"/>
  <c r="F251" i="10"/>
  <c r="E208" i="10"/>
  <c r="C122" i="10"/>
  <c r="F126" i="10"/>
  <c r="A221" i="10"/>
  <c r="A217" i="10"/>
  <c r="C48" i="10"/>
  <c r="A60" i="10"/>
  <c r="F170" i="10"/>
  <c r="E14" i="10"/>
  <c r="F65" i="10"/>
  <c r="D170" i="10"/>
  <c r="F31" i="10"/>
  <c r="F110" i="10"/>
  <c r="C298" i="10"/>
  <c r="C36" i="10"/>
  <c r="C260" i="10"/>
  <c r="D124" i="10"/>
  <c r="C147" i="10"/>
  <c r="A61" i="10"/>
  <c r="F298" i="10"/>
  <c r="E323" i="10"/>
  <c r="C313" i="10"/>
  <c r="A358" i="10"/>
  <c r="D379" i="10"/>
  <c r="E341" i="10"/>
  <c r="D181" i="10"/>
  <c r="A378" i="10"/>
  <c r="A99" i="10"/>
  <c r="E166" i="10"/>
  <c r="C213" i="10"/>
  <c r="E46" i="10"/>
  <c r="F57" i="10"/>
  <c r="F109" i="10"/>
  <c r="D292" i="10"/>
  <c r="E63" i="10"/>
  <c r="F128" i="10"/>
  <c r="A5" i="10"/>
  <c r="A98" i="10"/>
  <c r="E248" i="10"/>
  <c r="E34" i="10"/>
  <c r="E58" i="10"/>
  <c r="D31" i="10"/>
  <c r="D134" i="10"/>
  <c r="C51" i="10"/>
  <c r="F270" i="10"/>
  <c r="A322" i="10"/>
  <c r="E280" i="10"/>
  <c r="A356" i="10"/>
  <c r="D377" i="10"/>
  <c r="C336" i="10"/>
  <c r="C264" i="10"/>
  <c r="C360" i="10"/>
  <c r="D97" i="10"/>
  <c r="E150" i="10"/>
  <c r="A155" i="10"/>
  <c r="F41" i="10"/>
  <c r="C50" i="10"/>
  <c r="E81" i="10"/>
  <c r="C199" i="10"/>
  <c r="C55" i="10"/>
  <c r="E125" i="10"/>
  <c r="D3" i="10"/>
  <c r="E95" i="10"/>
  <c r="E179" i="10"/>
  <c r="D24" i="10"/>
  <c r="A49" i="10"/>
  <c r="F80" i="10"/>
  <c r="N6" i="8"/>
  <c r="A284" i="10"/>
  <c r="D399" i="10"/>
  <c r="E281" i="10"/>
  <c r="A238" i="10"/>
  <c r="E171" i="10"/>
  <c r="A125" i="10"/>
  <c r="D80" i="10"/>
  <c r="E306" i="10"/>
  <c r="F193" i="10"/>
  <c r="A2" i="10"/>
  <c r="E325" i="10"/>
  <c r="D311" i="10"/>
  <c r="E114" i="10"/>
  <c r="D15" i="10"/>
  <c r="F268" i="10"/>
  <c r="D373" i="10"/>
  <c r="D306" i="10"/>
  <c r="A255" i="10"/>
  <c r="D184" i="10"/>
  <c r="C94" i="10"/>
  <c r="E274" i="10"/>
  <c r="A152" i="10"/>
  <c r="A194" i="10"/>
  <c r="F125" i="10"/>
  <c r="D122" i="10"/>
  <c r="C156" i="10"/>
  <c r="A124" i="10"/>
  <c r="F26" i="10"/>
  <c r="D326" i="10"/>
  <c r="F232" i="10"/>
  <c r="F362" i="10"/>
  <c r="C288" i="10"/>
  <c r="A296" i="10"/>
  <c r="F181" i="10"/>
  <c r="F48" i="10"/>
  <c r="D223" i="10"/>
  <c r="F148" i="10"/>
  <c r="E79" i="10"/>
  <c r="E122" i="10"/>
  <c r="C119" i="10"/>
  <c r="A114" i="10"/>
  <c r="C93" i="10"/>
  <c r="C197" i="10"/>
  <c r="F69" i="10"/>
  <c r="D179" i="10"/>
  <c r="F341" i="10"/>
  <c r="E283" i="10"/>
  <c r="E109" i="10"/>
  <c r="F25" i="10"/>
  <c r="D33" i="10"/>
  <c r="D26" i="10"/>
  <c r="F162" i="10"/>
  <c r="E229" i="10"/>
  <c r="E247" i="10"/>
  <c r="F248" i="10"/>
  <c r="C294" i="10"/>
  <c r="F139" i="10"/>
  <c r="C47" i="10"/>
  <c r="D153" i="10"/>
  <c r="A120" i="10"/>
  <c r="C73" i="10"/>
  <c r="A75" i="10"/>
  <c r="F67" i="10"/>
  <c r="F50" i="10"/>
  <c r="C91" i="10"/>
  <c r="C101" i="10"/>
  <c r="A234" i="10"/>
  <c r="F246" i="10"/>
  <c r="D227" i="10"/>
  <c r="E16" i="10"/>
  <c r="C12" i="10"/>
  <c r="F18" i="10"/>
  <c r="F146" i="10"/>
  <c r="A181" i="10"/>
  <c r="A246" i="10"/>
  <c r="E217" i="10"/>
  <c r="A250" i="10"/>
  <c r="A290" i="10"/>
  <c r="C359" i="10"/>
  <c r="E132" i="10"/>
  <c r="F116" i="10"/>
  <c r="C68" i="10"/>
  <c r="D14" i="10"/>
  <c r="A57" i="10"/>
  <c r="A38" i="10"/>
  <c r="C69" i="10"/>
  <c r="F91" i="10"/>
  <c r="C72" i="10"/>
  <c r="C318" i="10"/>
  <c r="D195" i="10"/>
  <c r="D16" i="10"/>
  <c r="A17" i="10"/>
  <c r="C376" i="10"/>
  <c r="D168" i="10"/>
  <c r="C148" i="10"/>
  <c r="C33" i="10"/>
  <c r="D177" i="10"/>
  <c r="A149" i="10"/>
  <c r="E3" i="10"/>
  <c r="A150" i="10"/>
  <c r="A308" i="10"/>
  <c r="D123" i="10"/>
  <c r="F278" i="10"/>
  <c r="D286" i="10"/>
  <c r="A82" i="10"/>
  <c r="F339" i="10"/>
  <c r="A134" i="10"/>
  <c r="C210" i="10"/>
  <c r="D319" i="10"/>
  <c r="E24" i="10"/>
  <c r="C278" i="10"/>
  <c r="E234" i="10"/>
  <c r="C127" i="10"/>
  <c r="C40" i="10"/>
  <c r="E199" i="10"/>
  <c r="D159" i="10"/>
  <c r="D400" i="10"/>
  <c r="A8" i="10"/>
</calcChain>
</file>

<file path=xl/sharedStrings.xml><?xml version="1.0" encoding="utf-8"?>
<sst xmlns="http://schemas.openxmlformats.org/spreadsheetml/2006/main" count="22622" uniqueCount="9193">
  <si>
    <t>TITULAR</t>
  </si>
  <si>
    <t>DNI</t>
  </si>
  <si>
    <t>BARRIO</t>
  </si>
  <si>
    <t>Comuna</t>
  </si>
  <si>
    <t>Estado</t>
  </si>
  <si>
    <t>N° de Dispo / Reso</t>
  </si>
  <si>
    <t>Fecha de Inicio</t>
  </si>
  <si>
    <t>Fecha de Vencimiento</t>
  </si>
  <si>
    <t>Origen</t>
  </si>
  <si>
    <t>EX-2020-01796566-GCABA-SECAYGC</t>
  </si>
  <si>
    <t>SILVA MIGUEL ANGEL</t>
  </si>
  <si>
    <t>7.602.606</t>
  </si>
  <si>
    <t>SI</t>
  </si>
  <si>
    <t>SANTA FE AV.</t>
  </si>
  <si>
    <t>Recoleta</t>
  </si>
  <si>
    <t>GUARDA TEMPORAL</t>
  </si>
  <si>
    <t>RS-2021-21281238-GCABA-COMUNA2</t>
  </si>
  <si>
    <t>VENCIDO</t>
  </si>
  <si>
    <t>Flores</t>
  </si>
  <si>
    <t>EX-2020-01790403-GCABA-SECAYGC</t>
  </si>
  <si>
    <t>93.795.643</t>
  </si>
  <si>
    <t>FLORIDA</t>
  </si>
  <si>
    <t>San Nicolás</t>
  </si>
  <si>
    <t>DI-2020-20-GCABA-DGCCT</t>
  </si>
  <si>
    <t>EX-2020-01789255-GCABA-SECAYGC</t>
  </si>
  <si>
    <t>22.109.795</t>
  </si>
  <si>
    <t>RS-2021-21281172-GCABA-COMUNA2</t>
  </si>
  <si>
    <t>EX-2020-01786341-GCABA-SECAYGC</t>
  </si>
  <si>
    <t>HEREDIA LUIS HECTOR</t>
  </si>
  <si>
    <t>8.597.781</t>
  </si>
  <si>
    <t>LACROZE, FEDERICO AV.</t>
  </si>
  <si>
    <t>Palermo</t>
  </si>
  <si>
    <t>RS-2021-12537939-GCABA-COMUNA14</t>
  </si>
  <si>
    <t>EX-2020-01936610-GCABA-SECAYGC</t>
  </si>
  <si>
    <t>AYBAR MARIA SOLEDAD</t>
  </si>
  <si>
    <t>31.158.169</t>
  </si>
  <si>
    <t>CABILDO AV.</t>
  </si>
  <si>
    <t>Belgrano</t>
  </si>
  <si>
    <t>DI-2020-1262-GCABA-DGCCT</t>
  </si>
  <si>
    <t>EX-2020-03256731-GCABA-SECACGC</t>
  </si>
  <si>
    <t>93.853.390</t>
  </si>
  <si>
    <t>DI-2020-28-GCABA-DGCCT</t>
  </si>
  <si>
    <t>EX-2020-03261646-GCABA-SECACGC</t>
  </si>
  <si>
    <t>SALAZAR ESCOBAR ROSENDA</t>
  </si>
  <si>
    <t>92.152.747</t>
  </si>
  <si>
    <t>GARCIA, MARTIN AV.</t>
  </si>
  <si>
    <t>Barracas</t>
  </si>
  <si>
    <t>DI-2020-1052-GCABA-DGCCT</t>
  </si>
  <si>
    <t>EX-2020-03289459-GCABA-SECACGC</t>
  </si>
  <si>
    <t>94.313.859</t>
  </si>
  <si>
    <t>DE MAYO AV.</t>
  </si>
  <si>
    <t>Montserrat</t>
  </si>
  <si>
    <t>DI-2020-27-GCABA-DGCCT</t>
  </si>
  <si>
    <t>EX-2020-03290078-GCABA-SECACGC</t>
  </si>
  <si>
    <t>VILLAREAL ANDRES SEBASTIAN</t>
  </si>
  <si>
    <t>33.226.565</t>
  </si>
  <si>
    <t>CORRIENTES AV.</t>
  </si>
  <si>
    <t>DI-2020-51-GCABA-DGCCT</t>
  </si>
  <si>
    <t>EX-2020-02105608-GCABA-SECAYGC</t>
  </si>
  <si>
    <t>13.302.915</t>
  </si>
  <si>
    <t>NO</t>
  </si>
  <si>
    <t>RS-2021-25692296-GCABA-COMUNA2</t>
  </si>
  <si>
    <t>EX-2020-04292291-GCABA-SECACGC</t>
  </si>
  <si>
    <t>LAUZ MARIA ISABEL</t>
  </si>
  <si>
    <t>92.263.129</t>
  </si>
  <si>
    <t>OTORGADO</t>
  </si>
  <si>
    <t>RS-2022-20491878-GCABA-COMUNA2</t>
  </si>
  <si>
    <t>EX-2020-04996258-GCABA-SSGCOM</t>
  </si>
  <si>
    <t>93.769.113</t>
  </si>
  <si>
    <t xml:space="preserve"> RS-2021-12537987-GCABA-COMUNA14</t>
  </si>
  <si>
    <t>EX-2020-05001431-GCABA-SSGCOM</t>
  </si>
  <si>
    <t>QUISPE CAMPOS ESPERANZA</t>
  </si>
  <si>
    <t>93.651.978</t>
  </si>
  <si>
    <t>QUINTANA, MANUEL, PRES. AV.</t>
  </si>
  <si>
    <t>RS-2021-23801730-GCABA-COMUNA2</t>
  </si>
  <si>
    <t>EX-2019-37741068-GCABA-DGOEP</t>
  </si>
  <si>
    <t>VELA VERON GRACIELA BEATRIZ</t>
  </si>
  <si>
    <t>17.605.827</t>
  </si>
  <si>
    <t>GUZMAN AV.</t>
  </si>
  <si>
    <t>Chacarita</t>
  </si>
  <si>
    <t>EX-2020-06224533-GCABA-SECACGC</t>
  </si>
  <si>
    <t>FIASCHE LIBERA</t>
  </si>
  <si>
    <t>94.081.501</t>
  </si>
  <si>
    <t>RIVADAVIA AV.</t>
  </si>
  <si>
    <t>Balvanera</t>
  </si>
  <si>
    <t>DI-2020-50-GCABA-DGCCT</t>
  </si>
  <si>
    <t>EX-2020-06226527-GCABA-SECACGC</t>
  </si>
  <si>
    <t>GONZALES RONALD HERNANDO DIAZ</t>
  </si>
  <si>
    <t>94.546.434</t>
  </si>
  <si>
    <t>RS-2022-20505130-GCABA-COMUNA2</t>
  </si>
  <si>
    <t>EX-2019-32449411-GCABA-DGOEP</t>
  </si>
  <si>
    <t>6.034.966</t>
  </si>
  <si>
    <t>Si</t>
  </si>
  <si>
    <t>EX-2020-05236306-GCABA-SSGCOM</t>
  </si>
  <si>
    <t>7.764.836</t>
  </si>
  <si>
    <t>JUNCAL</t>
  </si>
  <si>
    <t>EX-2019-18033647-GCABA-DGOEP</t>
  </si>
  <si>
    <t>GNISCI ANTONIO CARMELO</t>
  </si>
  <si>
    <t>10.892.655</t>
  </si>
  <si>
    <t>Retiro</t>
  </si>
  <si>
    <t>EX-2020-06230351-GCABA-SECACGC</t>
  </si>
  <si>
    <t>GNISCI ALBERTO MIGUEL</t>
  </si>
  <si>
    <t>13.914.717</t>
  </si>
  <si>
    <t>Caballito</t>
  </si>
  <si>
    <t>RS-2022-38585786-GCABA-COMUNA6</t>
  </si>
  <si>
    <t>EX-2018-19828997-MGEYA-DGOEP</t>
  </si>
  <si>
    <t>5.093.514</t>
  </si>
  <si>
    <t>AZCUENAGA</t>
  </si>
  <si>
    <t>EX-2018-19803713-MGEYA-DGOEP</t>
  </si>
  <si>
    <t>14.431.711</t>
  </si>
  <si>
    <t>DI-2388-DGOEP-2018</t>
  </si>
  <si>
    <t>EX-2018-18945152-MGEYA-DGOEP</t>
  </si>
  <si>
    <t>JOSE DE LELLIS</t>
  </si>
  <si>
    <t>13.394.491</t>
  </si>
  <si>
    <t>FALCON, RAMON L.,CNEL.</t>
  </si>
  <si>
    <t>Liniers</t>
  </si>
  <si>
    <t>RS-2022-37733446-GCABA-COMUNA9</t>
  </si>
  <si>
    <t>otorgado</t>
  </si>
  <si>
    <t>EX-2019-37918235-GCABA-DGOEP</t>
  </si>
  <si>
    <t>24.439.514</t>
  </si>
  <si>
    <t>AV. CASEROS 435</t>
  </si>
  <si>
    <t>CASEROS AV.</t>
  </si>
  <si>
    <t>San Telmo</t>
  </si>
  <si>
    <t>EX-2020-06233749-GCABA-SECACGC</t>
  </si>
  <si>
    <t>GRANADA HUAMAN PAULINA</t>
  </si>
  <si>
    <t>94.657.456</t>
  </si>
  <si>
    <t>LOZANO, PEDRO</t>
  </si>
  <si>
    <t>Villa del Parque</t>
  </si>
  <si>
    <t>DI-2020-60-GCABA-DGCCT</t>
  </si>
  <si>
    <t>EX-2020-06232130-GCABA-SECACGC</t>
  </si>
  <si>
    <t>RAMIREZ PAULA ANDREA</t>
  </si>
  <si>
    <t>22.982.290</t>
  </si>
  <si>
    <t>PUEYRREDON AV.</t>
  </si>
  <si>
    <t>DI-2020-59-GCABA-DGCCT</t>
  </si>
  <si>
    <t>EX-2019-21935042-GCABA-DGOEP</t>
  </si>
  <si>
    <t>3.946.254</t>
  </si>
  <si>
    <t>DI-2020-12-GCABA-DGCCT</t>
  </si>
  <si>
    <t>EX-2020-07138853-GCABA-SECACGC</t>
  </si>
  <si>
    <t>RIMOLO NORMA CLAUDIA</t>
  </si>
  <si>
    <t>16.765.300</t>
  </si>
  <si>
    <t>ARTIGAS, JOSE GERVASIO, GRAL.</t>
  </si>
  <si>
    <t>Villa Pueyrredón</t>
  </si>
  <si>
    <t>DI-2020-77-GCABA-DGCCT</t>
  </si>
  <si>
    <t>EX-2020-07137701-GCABA-SECACGC</t>
  </si>
  <si>
    <t>23.703.787</t>
  </si>
  <si>
    <t>PELLEGRINI, CARLOS</t>
  </si>
  <si>
    <t>DI-76-GCABA-DGCCT-2020</t>
  </si>
  <si>
    <t>EX-2020-07132588-GCABA-SECACGC</t>
  </si>
  <si>
    <t>95.159.587</t>
  </si>
  <si>
    <t>RS-2022-05290356--GCABA-COMUNA14</t>
  </si>
  <si>
    <t>EX-2020-05752154-GCABA-COMUNA15</t>
  </si>
  <si>
    <t>BAQUENSAY MODESTA ALBERTINA</t>
  </si>
  <si>
    <t>13.696.136</t>
  </si>
  <si>
    <t>Villa Crespo</t>
  </si>
  <si>
    <t>DI-2020-103-GCABA-DGCCT</t>
  </si>
  <si>
    <t>EX-2019-38717532-GCABA-DGOEP</t>
  </si>
  <si>
    <t>NOGUERA CARMEN LAURA</t>
  </si>
  <si>
    <t>11.423.490</t>
  </si>
  <si>
    <t>LAS HERAS GENERAL AV.</t>
  </si>
  <si>
    <t>RS-2021-21283617-GCABA-COMUNA2</t>
  </si>
  <si>
    <t>EX-2018-26148485-MGEYA-DGOEP</t>
  </si>
  <si>
    <t>94.945.233</t>
  </si>
  <si>
    <t>CALLAO AV.</t>
  </si>
  <si>
    <t>EX-2019-04042409-MGEYA-DGOEP</t>
  </si>
  <si>
    <t>17.611.268</t>
  </si>
  <si>
    <t>CAMARONES</t>
  </si>
  <si>
    <t>Villa Santa Rita</t>
  </si>
  <si>
    <t>RS-2021-33520247-GCABA-COMUNA11</t>
  </si>
  <si>
    <t>EX-2019-26677923-GCABA-DGOEP</t>
  </si>
  <si>
    <t>TIZZANO PABLO JULIO</t>
  </si>
  <si>
    <t>13.264.525</t>
  </si>
  <si>
    <t>AV. SAN JUAN</t>
  </si>
  <si>
    <t>San Cristóbal</t>
  </si>
  <si>
    <t>DI-2020-104-GCABA-DGCCT</t>
  </si>
  <si>
    <t>EX-2019-20518868-GCABA-DGOEP</t>
  </si>
  <si>
    <t>94.075.428</t>
  </si>
  <si>
    <t>LA PAMPA</t>
  </si>
  <si>
    <t>EX-2019-27418856-GCABA-DGOEP</t>
  </si>
  <si>
    <t>14.359.149</t>
  </si>
  <si>
    <t>LIMA</t>
  </si>
  <si>
    <t>Constitución</t>
  </si>
  <si>
    <t>RS-2022-06153752-GCABA-COMUNA1</t>
  </si>
  <si>
    <t>EX-2017-20254943-MGEYA-DGOEP</t>
  </si>
  <si>
    <t>LIMA 875</t>
  </si>
  <si>
    <t>EX-2019-29532415-GCABA-DGOEP</t>
  </si>
  <si>
    <t>27.925.848</t>
  </si>
  <si>
    <t xml:space="preserve">EX-2020-08393935-GCABA-SSGCOM
</t>
  </si>
  <si>
    <t>20.270.385</t>
  </si>
  <si>
    <t>GUZMAN AV. PUESTO 10</t>
  </si>
  <si>
    <t>RS-2021-07270939-GCABA-COMUNA15</t>
  </si>
  <si>
    <t>EX-2020-08387693-GCABA-SSGCOM</t>
  </si>
  <si>
    <t>FERNANDEZ MARTA</t>
  </si>
  <si>
    <t>11.551.217</t>
  </si>
  <si>
    <t>RS-2021-23181174-GCABA-COMUNA14</t>
  </si>
  <si>
    <t xml:space="preserve">EX-2020-08381299-GCABA-SSGCOM
</t>
  </si>
  <si>
    <t>35.202.296</t>
  </si>
  <si>
    <t>DI-2020-452-GCABA-DGCCT</t>
  </si>
  <si>
    <t>EX-2020-08378124-GCABA-SSGCOM</t>
  </si>
  <si>
    <t>93.392.882</t>
  </si>
  <si>
    <t>RS-2021-23181138-GCABA-COMUNA14</t>
  </si>
  <si>
    <t>EX-2020-08375248-GCABA-SSGCOM</t>
  </si>
  <si>
    <t>DIEGUEZ DAVID GABRIEL</t>
  </si>
  <si>
    <t>18.392.031</t>
  </si>
  <si>
    <t>DI-2020-445-GCABA-DGCCT</t>
  </si>
  <si>
    <t>EX-2018-20841441-MGEYA-DGOEP</t>
  </si>
  <si>
    <t>11.513.408</t>
  </si>
  <si>
    <t>BROWN, ALTE. AV.</t>
  </si>
  <si>
    <t>La Boca</t>
  </si>
  <si>
    <t xml:space="preserve">DI-2019-2514-GCABA-DGOEP - DI-2019-4564-GCABA-DGOEP </t>
  </si>
  <si>
    <t>EX-2019-35872035-GCABA-DGOEP</t>
  </si>
  <si>
    <t>18.326.675</t>
  </si>
  <si>
    <t>SCALABRINI ORTIZ, RAUL AV.</t>
  </si>
  <si>
    <t>DI-2020-25-GCABA-DGCCT</t>
  </si>
  <si>
    <t>EX-2020-09517808-GCABA-SSGCOM</t>
  </si>
  <si>
    <t>14.439.760</t>
  </si>
  <si>
    <t>DI-2020-240-GCABA-DGCCT</t>
  </si>
  <si>
    <t xml:space="preserve">EX-2020-09519616-GCABA-SSGCOM
</t>
  </si>
  <si>
    <t>SANCHEZ DIAZ ELMER MANUEL</t>
  </si>
  <si>
    <t>94.004.994</t>
  </si>
  <si>
    <t>DI-2020-96-GCABA-DGCCT</t>
  </si>
  <si>
    <t xml:space="preserve">EX-2020-09519039-GCABA-SSGCOM
</t>
  </si>
  <si>
    <t>GNISCI ANTONIO MARIO</t>
  </si>
  <si>
    <t>20.250.710</t>
  </si>
  <si>
    <t>BAEZ</t>
  </si>
  <si>
    <t>DI-83-GCABA-DGCCT-2020</t>
  </si>
  <si>
    <t>EX-2020-09518279-GCABA-SSGCOM</t>
  </si>
  <si>
    <t>FRUTOS ELlZABETH RUTH</t>
  </si>
  <si>
    <t>17.856.566</t>
  </si>
  <si>
    <t>SAN PEDRITO AV.</t>
  </si>
  <si>
    <t>DI-84-GCABA-DGCCT-2020</t>
  </si>
  <si>
    <t>EX-15037260-MGEYA-DGOEP-2018</t>
  </si>
  <si>
    <t>4.546.153</t>
  </si>
  <si>
    <t>BALBASTRO</t>
  </si>
  <si>
    <t>DI-2018-2198-GCABA-DGOEP</t>
  </si>
  <si>
    <t>EX-2019-23097034-GCABA-DGOEP</t>
  </si>
  <si>
    <t>92.609.800</t>
  </si>
  <si>
    <t>JUNIN</t>
  </si>
  <si>
    <t>RS-2021-26010841-GCABA-COMUNA2</t>
  </si>
  <si>
    <t>EX-2018-13089568-MGEYA-DGOEP</t>
  </si>
  <si>
    <t>31.533.472</t>
  </si>
  <si>
    <t xml:space="preserve">DIRECTORIO AV. </t>
  </si>
  <si>
    <t xml:space="preserve">DI-2018-2096-DGOEP
</t>
  </si>
  <si>
    <t>EX-2018-05349420-MGEYA-DGOEP</t>
  </si>
  <si>
    <t>10.263.222</t>
  </si>
  <si>
    <t>BOEDO AV.</t>
  </si>
  <si>
    <t>Boedo</t>
  </si>
  <si>
    <t>DI-623-DGOEP-2018</t>
  </si>
  <si>
    <t>EX-2019-3721738-MGEYA-DGOEP</t>
  </si>
  <si>
    <t>DI-2184-GCABA-DGOEP-2019</t>
  </si>
  <si>
    <t>EX-2018-13427038-MGEYA-DGOEP</t>
  </si>
  <si>
    <t>MARIA CRISTINA MARTINEZ</t>
  </si>
  <si>
    <t>5.652.181</t>
  </si>
  <si>
    <t>DI-1263-DGOEP-2019</t>
  </si>
  <si>
    <t>EX-2019-15915853-GCABA-DGOEP</t>
  </si>
  <si>
    <t>STEFANI SILVIA EDITH</t>
  </si>
  <si>
    <t>20.891.846</t>
  </si>
  <si>
    <t>Almagro</t>
  </si>
  <si>
    <t>DI-3171-DGOEP-2019</t>
  </si>
  <si>
    <t>EX-2018-30358877-MGEYA-DGOEP</t>
  </si>
  <si>
    <t>17.316.384</t>
  </si>
  <si>
    <t>CASTRO BARROS AV.</t>
  </si>
  <si>
    <t>DI-2511-DGOEP-2019</t>
  </si>
  <si>
    <t>EX-2019-20388517-GCABA-DGOEP</t>
  </si>
  <si>
    <t>3.863.310</t>
  </si>
  <si>
    <t>DI-2989-DGOEP-2019</t>
  </si>
  <si>
    <t>EX-2019-20672496-GCABA-DGOEP</t>
  </si>
  <si>
    <t>17.635.959</t>
  </si>
  <si>
    <t>DI-3232-DGOEP-2019</t>
  </si>
  <si>
    <t>EX-2019-22011188-GCABA-DGOEP</t>
  </si>
  <si>
    <t>11.327.028</t>
  </si>
  <si>
    <t>DI-3187-DGOEP-2019</t>
  </si>
  <si>
    <t>EX-2019-09922936-GCABA-DGOEP</t>
  </si>
  <si>
    <t>11.104.670</t>
  </si>
  <si>
    <t>GALLO</t>
  </si>
  <si>
    <t>DI-2946-DGOEP-2019</t>
  </si>
  <si>
    <t>EX-2018-15683592-MGEYA-DGOEP</t>
  </si>
  <si>
    <t>14.384.356</t>
  </si>
  <si>
    <t>2087-2854</t>
  </si>
  <si>
    <t>LA PLATA AV.</t>
  </si>
  <si>
    <t>DI-1135-DGOEP-2019</t>
  </si>
  <si>
    <t>EX-2018-12937044-MGEYA-DGOEP</t>
  </si>
  <si>
    <t>94.057.525</t>
  </si>
  <si>
    <t>DI-1589-DGOEP-2019</t>
  </si>
  <si>
    <t>EX-2018-18953339-MGEYA-DGOEP</t>
  </si>
  <si>
    <t>COLUNCHE RIVERA RICHARD NOE</t>
  </si>
  <si>
    <t>93.863.343</t>
  </si>
  <si>
    <t>DI-1260-DGOEP-2019</t>
  </si>
  <si>
    <t>EX-2019-23260915-GCABA-DGOEP</t>
  </si>
  <si>
    <t>STROIA NORBERTO</t>
  </si>
  <si>
    <t>22.498.419</t>
  </si>
  <si>
    <t>DI- 2019-3052-GCABA-DGOEP</t>
  </si>
  <si>
    <t>EX-2018-24337289-MGEYA-DGOEP</t>
  </si>
  <si>
    <t>RUBEN DARIO MUSCIA</t>
  </si>
  <si>
    <t>18.290.983</t>
  </si>
  <si>
    <t>DI-2019-2948-GCABA-DGOEP</t>
  </si>
  <si>
    <t>EX-2019-16683406-GCABA-DGOEP</t>
  </si>
  <si>
    <t>JABIE IVON ELIZABETH</t>
  </si>
  <si>
    <t>20.696.227</t>
  </si>
  <si>
    <t>SAN JUAN AV.</t>
  </si>
  <si>
    <t>DI-2019-2964-GCABA-DGOEP</t>
  </si>
  <si>
    <t>EX-2019-21933333-GCABA-DGOEP</t>
  </si>
  <si>
    <t>16.131.243</t>
  </si>
  <si>
    <t>ACOYTE AV.</t>
  </si>
  <si>
    <t>DI-2019-3180-GCABA-DGOEP</t>
  </si>
  <si>
    <t xml:space="preserve">EX-2018-10091082-MGEYA-DGOEP
</t>
  </si>
  <si>
    <t>26.420.903</t>
  </si>
  <si>
    <t>DI-2018-1492-DGOEP</t>
  </si>
  <si>
    <t xml:space="preserve">EX-2019-23264558-GCABA-DGOEP
</t>
  </si>
  <si>
    <t>PEDRO STROIA</t>
  </si>
  <si>
    <t>20.024.381</t>
  </si>
  <si>
    <t>DI-3056-DGOEP-2019</t>
  </si>
  <si>
    <t xml:space="preserve">EX-2019-24099081-GCABA-DGOEP
</t>
  </si>
  <si>
    <t>30.703.006</t>
  </si>
  <si>
    <t>DI-3335-DGOEP-2019</t>
  </si>
  <si>
    <t xml:space="preserve">EX-2019-18175647-GCABA-DGOEP
</t>
  </si>
  <si>
    <t>24.664.712</t>
  </si>
  <si>
    <t>ALBERDI, JUAN BAUTISTA AV.</t>
  </si>
  <si>
    <t>DI-2957-DGOEP-2019</t>
  </si>
  <si>
    <t>EX-2019-20822588-GCABA-DGOEP</t>
  </si>
  <si>
    <t>21.465.652</t>
  </si>
  <si>
    <t>BARCO CENTENERA DEL AV.</t>
  </si>
  <si>
    <t>DI-3063-DGOEP-2019</t>
  </si>
  <si>
    <t xml:space="preserve">EX-2018-33567770-MGEYA-DGOEP
</t>
  </si>
  <si>
    <t>4.524.765</t>
  </si>
  <si>
    <t>GAONA AV.</t>
  </si>
  <si>
    <t>DI-2512-DGOEP-2019</t>
  </si>
  <si>
    <t xml:space="preserve">EX-2019-22082333-GCABA-DGOEP
</t>
  </si>
  <si>
    <t>95.071.479</t>
  </si>
  <si>
    <t>GOYENA, PEDRO AV.</t>
  </si>
  <si>
    <t>DI-3185-DGOEP-2019</t>
  </si>
  <si>
    <t xml:space="preserve">EX-2018-18940419-MGEYA-DGOEP
</t>
  </si>
  <si>
    <t>24.030.326</t>
  </si>
  <si>
    <t>DI-1830-DGOEP-2019</t>
  </si>
  <si>
    <t>EX-2019-21756090-GCABA-DGOEP</t>
  </si>
  <si>
    <t>OSTUNI ANTONIO MARCELO</t>
  </si>
  <si>
    <t>17.958.861</t>
  </si>
  <si>
    <t>MORENO, JOSE MARIA AV.</t>
  </si>
  <si>
    <t>DI-3297-DGOEP-2019</t>
  </si>
  <si>
    <t xml:space="preserve">EX-2019-22015553-GCABA-DGOEP
</t>
  </si>
  <si>
    <t>LIZZANO FRANCISCA</t>
  </si>
  <si>
    <t>10.306.530</t>
  </si>
  <si>
    <t>DI-3186-DGOEP-2019</t>
  </si>
  <si>
    <t>EX-2019-16940021-GCABA-DGOEP</t>
  </si>
  <si>
    <t>CASTRO JOSE ALFREDO</t>
  </si>
  <si>
    <t>20.862.762</t>
  </si>
  <si>
    <t>DI-3231-DGOEP-2019</t>
  </si>
  <si>
    <t>EX-21017056-MGEYA-DGOEP-2018</t>
  </si>
  <si>
    <t>10.746.055</t>
  </si>
  <si>
    <t>PATRICIAS ARGENTINAS AV.</t>
  </si>
  <si>
    <t xml:space="preserve">EX-2019-21932447-GCABA-DGOEP
</t>
  </si>
  <si>
    <t>11.441.296</t>
  </si>
  <si>
    <t>DI-3218-DGOEP-2019</t>
  </si>
  <si>
    <t>EX-2019-22373322-GCABA-DGOEP</t>
  </si>
  <si>
    <t>2.799.887</t>
  </si>
  <si>
    <t>DI-3412-DGOEP-2019</t>
  </si>
  <si>
    <t xml:space="preserve">EX-2018-18555335-MGEYA-DGOEP
</t>
  </si>
  <si>
    <t>DI-764-DGOEP-2019</t>
  </si>
  <si>
    <t xml:space="preserve">EX-2018-22725313-MGEYA-DGOEP
</t>
  </si>
  <si>
    <t>8.591.884</t>
  </si>
  <si>
    <t>DI-2544-DGOEP-2019</t>
  </si>
  <si>
    <t>EX-2018-24598865-MGEYA-DGOEP</t>
  </si>
  <si>
    <t>11.348.868</t>
  </si>
  <si>
    <t>DI-2609-DGOEP-2019</t>
  </si>
  <si>
    <t xml:space="preserve">EX-2018-28780395-MGEYA-DGOEP
</t>
  </si>
  <si>
    <t>DI RENZO SUSANA ANA MARIA</t>
  </si>
  <si>
    <t>16.454.509</t>
  </si>
  <si>
    <t>DI-253-DGOEP-2019</t>
  </si>
  <si>
    <t>EX-2018-29773866-MGEYA-DGOEP</t>
  </si>
  <si>
    <t>11.221.844</t>
  </si>
  <si>
    <t>EX-2018-35257240-MGEYA-DGOEP</t>
  </si>
  <si>
    <t>BUONO HERNAN EDUARDO</t>
  </si>
  <si>
    <t>24.112.315</t>
  </si>
  <si>
    <t>DI-2504-DGOEP-2019</t>
  </si>
  <si>
    <t>EX-2019-03011888-MGEYA-DGOEP</t>
  </si>
  <si>
    <t>92.796.443</t>
  </si>
  <si>
    <t>DI-2981-DGOEP-2019</t>
  </si>
  <si>
    <t>EX-2019-00615174-MGEYA-DGOEP</t>
  </si>
  <si>
    <t>94.423.212</t>
  </si>
  <si>
    <t>DI-2980-DGOEP-2019</t>
  </si>
  <si>
    <t>EX-2019-08867082-GCABA-DGOEP</t>
  </si>
  <si>
    <t>94.072.245</t>
  </si>
  <si>
    <t>DI-2971-DGOEP-2019</t>
  </si>
  <si>
    <t>EX-2019-06126824-GCABA-DGOEP</t>
  </si>
  <si>
    <t>92.382.531</t>
  </si>
  <si>
    <t>DI-3177-DGOEP-2019</t>
  </si>
  <si>
    <t>EX-2019-05440018-GCABA-DGOEP</t>
  </si>
  <si>
    <t>VERA CAROLINA ELIZABETH</t>
  </si>
  <si>
    <t>24.440.950</t>
  </si>
  <si>
    <t>DI-3253-DGOEP-2019</t>
  </si>
  <si>
    <t xml:space="preserve">EX-2018-29188713-MGEYA-DGOEP
</t>
  </si>
  <si>
    <t>20.205.710</t>
  </si>
  <si>
    <t>ROJAS</t>
  </si>
  <si>
    <t>DI-734-DGOEP-2019</t>
  </si>
  <si>
    <t>EX-2019-18574978-GCABA-DGOEP</t>
  </si>
  <si>
    <t>92.724.709</t>
  </si>
  <si>
    <t>ROSARIO</t>
  </si>
  <si>
    <t>DI-3050-DGOEP-2019</t>
  </si>
  <si>
    <t xml:space="preserve">EX-2018-22128219-MGEYA-DGOEP
</t>
  </si>
  <si>
    <t>DI-2019-266-GCABA-DGOEP</t>
  </si>
  <si>
    <t>RECTIFICATORIA</t>
  </si>
  <si>
    <t>EX-2019-05435240-GCABA-DGOEP</t>
  </si>
  <si>
    <t>23.992.167</t>
  </si>
  <si>
    <t>ALVAREZ, DONATO, TTE. GRAL. AV.</t>
  </si>
  <si>
    <t>DI-3248-DGOEP-2019</t>
  </si>
  <si>
    <t>EX-2019-33083817-GCABA-DGOEP</t>
  </si>
  <si>
    <t>COSS CLAUDIO FABIAN</t>
  </si>
  <si>
    <t>18.290.826</t>
  </si>
  <si>
    <t>DI-4292-DGOEP-2019</t>
  </si>
  <si>
    <t>EX-2019-05436258-GCABA-DGOEP</t>
  </si>
  <si>
    <t>92.621.586</t>
  </si>
  <si>
    <t>DI-3249-DGOEP-2019</t>
  </si>
  <si>
    <t>EX-2019-08872304-GCABA-DGOEP</t>
  </si>
  <si>
    <t>GANEM ELIAS</t>
  </si>
  <si>
    <t>11.643.442</t>
  </si>
  <si>
    <t>DIAZ VELEZ AV.</t>
  </si>
  <si>
    <t>DI-2876-DGOEP-2019</t>
  </si>
  <si>
    <t>EX-2019-04311040-MGEYA-DGOEP</t>
  </si>
  <si>
    <t>11.593.061</t>
  </si>
  <si>
    <t>ALVEAR, MARCELO T. DE</t>
  </si>
  <si>
    <t>DI-2019-3257-GCABA-DGOEP</t>
  </si>
  <si>
    <t>EX-2019-12989165-GCABA-DGOEP</t>
  </si>
  <si>
    <t>8.176.273</t>
  </si>
  <si>
    <t>CERRITO</t>
  </si>
  <si>
    <t>DI-2019-2299-GCABA-DGOEP</t>
  </si>
  <si>
    <t>EX-2019-20671757-GCABA-DGOEP</t>
  </si>
  <si>
    <t>25.444.209</t>
  </si>
  <si>
    <t>DI-2019-3221-GCABA-DGOEP</t>
  </si>
  <si>
    <t xml:space="preserve">EX-2019-16548048-GCABA-DGOEP
</t>
  </si>
  <si>
    <t>TORAÑO CECILIA JULIA</t>
  </si>
  <si>
    <t>13.208.985</t>
  </si>
  <si>
    <t>DI-2019-2961-GCABA-DGOEP</t>
  </si>
  <si>
    <t>EX-2018-14403080-MGEYA-DGOEP</t>
  </si>
  <si>
    <t>93.890.056</t>
  </si>
  <si>
    <t>DI-2019-3209-GCABA-DGOEP</t>
  </si>
  <si>
    <t>EX-2018-22469714-MGEYA-DGOEP</t>
  </si>
  <si>
    <t>94.424.155</t>
  </si>
  <si>
    <t>DI-2019-2550-GCABA-DGOEP</t>
  </si>
  <si>
    <t>EX-2018-27452177-MGEYA-DGOEP Y EX-1942986-MGEYA-DGOEP-2019 Y EX-30419095-MGEYA-DGOEP-2018</t>
  </si>
  <si>
    <t>18.881.798</t>
  </si>
  <si>
    <t>DI-2019-236-GCABA-DGOEP</t>
  </si>
  <si>
    <t xml:space="preserve">EX-2018-31799103-MGEYA-DGOEP
</t>
  </si>
  <si>
    <t>16.477.961</t>
  </si>
  <si>
    <t>DI-2019-1412-GCABA-DGOEP</t>
  </si>
  <si>
    <t>EX-2019-05439082-GCABA-DGOEP</t>
  </si>
  <si>
    <t>93.363.923</t>
  </si>
  <si>
    <t>DI-2019-3251-GCABA-DGOEP</t>
  </si>
  <si>
    <t>EX-2018-20943891-MGEYA-DGOEP</t>
  </si>
  <si>
    <t>94.048.855</t>
  </si>
  <si>
    <t>DI-2019-2551-GCABA-DGOEP</t>
  </si>
  <si>
    <t>EX-2019-23263634-GCABA-DGOEP</t>
  </si>
  <si>
    <t>17.187.609</t>
  </si>
  <si>
    <t>ENTRE RIOS AV.</t>
  </si>
  <si>
    <t>DI-2019-3060-GCABA-DGOEP</t>
  </si>
  <si>
    <t>EX-2019-17429836-GCABA-DGOEP</t>
  </si>
  <si>
    <t>DI-2019-3222-GCABA-DGOEP</t>
  </si>
  <si>
    <t xml:space="preserve">EX-2019-23262786-GCABA-DGOEP
</t>
  </si>
  <si>
    <t>ENRIQUE HECTOR UBALDO</t>
  </si>
  <si>
    <t>26.919.572</t>
  </si>
  <si>
    <t>DI-2019-3057-GCABA-DGOEP</t>
  </si>
  <si>
    <t>EX-2019-22836285-GCABA-DGOEP</t>
  </si>
  <si>
    <t>93.978.009</t>
  </si>
  <si>
    <t>DI-2019-3190-GCABA-DGOEP</t>
  </si>
  <si>
    <t>EX-2018-20198717-MGEYA-DGOEP</t>
  </si>
  <si>
    <t>12.927.269</t>
  </si>
  <si>
    <t>DI-2019-2555-GCABA-DGOEP</t>
  </si>
  <si>
    <t xml:space="preserve">EX-2018-18907379-MGEYA-DGOEP Y EX-30058314-MGEYA-DGOEP-2018
</t>
  </si>
  <si>
    <t>13.367.554</t>
  </si>
  <si>
    <t>LAVALLE</t>
  </si>
  <si>
    <t>DI-2019-2548-GCABA-DGOEP</t>
  </si>
  <si>
    <t>EX-2019-23465568-GCABA-DGOEP</t>
  </si>
  <si>
    <t>16.453.092</t>
  </si>
  <si>
    <t>DI-2019-2386-GCABA-DGOEP</t>
  </si>
  <si>
    <t>EX-2018-15178092-MGEYA-DGOEP</t>
  </si>
  <si>
    <t>5.213.666</t>
  </si>
  <si>
    <t>DI-2019-2197-GCABA-DGOEP</t>
  </si>
  <si>
    <t>EX-2017-24813166-MGEYA-DGOEP</t>
  </si>
  <si>
    <t>6.533.399</t>
  </si>
  <si>
    <t>-</t>
  </si>
  <si>
    <t>DI-2019-3168-GCABA-DGOEP</t>
  </si>
  <si>
    <t>EX-2018-21888351-MGEYA-DGOEP</t>
  </si>
  <si>
    <t>95.020.749</t>
  </si>
  <si>
    <t>DI-2019-2553-GCABA-DGOEP</t>
  </si>
  <si>
    <t>EX-2018-24338552-MGEYA-DGOEP</t>
  </si>
  <si>
    <t>94.274.429</t>
  </si>
  <si>
    <t>DI-2019-2607-GCABA-DGOEP</t>
  </si>
  <si>
    <t xml:space="preserve">EX-2018-29032413-MGEYA-DGOEP
</t>
  </si>
  <si>
    <t>34.151.048</t>
  </si>
  <si>
    <t>CARLOS PELLEGRINI 915</t>
  </si>
  <si>
    <t>DI-2019-744-GCABA-DGOEP</t>
  </si>
  <si>
    <t>EX-2018-34458961-MGEYA-DGOEP</t>
  </si>
  <si>
    <t>DI-2019-726-GCABA-DGOEP</t>
  </si>
  <si>
    <t>EX-2019-00610566-MGEYA-DGOEP</t>
  </si>
  <si>
    <t>18.254.961</t>
  </si>
  <si>
    <t>DI-2019-3239-GCABA-DGOEP</t>
  </si>
  <si>
    <t>EX-2018-26236181-MGEYA-DGOEP</t>
  </si>
  <si>
    <t>26.568.849</t>
  </si>
  <si>
    <t>RAMOS MEJIA, JOSE MARIA, DR. AV.</t>
  </si>
  <si>
    <t>DI-2019-765-GCABA-DGOEP</t>
  </si>
  <si>
    <t>EX-2018-31797040-MGEYA-DGOEP</t>
  </si>
  <si>
    <t>92.240.936</t>
  </si>
  <si>
    <t>DI-2019-2588-GCABA-DGOEP</t>
  </si>
  <si>
    <t>DI-2019-2514-GCABA-DGOEP</t>
  </si>
  <si>
    <t>EX-2019-04572672-GCABA-DGOEP</t>
  </si>
  <si>
    <t>7.841.175</t>
  </si>
  <si>
    <t>DI-2019-2507-GCABA-DGOEP</t>
  </si>
  <si>
    <t>EX-2019-20821450-GCABA-DGOEP</t>
  </si>
  <si>
    <t>21.894.683</t>
  </si>
  <si>
    <t>DI-2019-3062-GCABA-DGOEP</t>
  </si>
  <si>
    <t>EX-2019-18178526-GCABA-DGOEP</t>
  </si>
  <si>
    <t>93.317.920</t>
  </si>
  <si>
    <t>DI-2019-3213-GCABA-DGOEP</t>
  </si>
  <si>
    <t xml:space="preserve">EX-2018-21885152-MGEYA-DGOEP
</t>
  </si>
  <si>
    <t>93.480.897</t>
  </si>
  <si>
    <t>DI-2019-2552-GCABA-DGOEP</t>
  </si>
  <si>
    <t>EX-2018-22979498-MGEYA-DGOEP</t>
  </si>
  <si>
    <t>11.478.234</t>
  </si>
  <si>
    <t>URUGUAY</t>
  </si>
  <si>
    <t>DI-2019-3241-GCABA-DGOEP</t>
  </si>
  <si>
    <t>EX-2019-03377623-MGEYA-DGOEP</t>
  </si>
  <si>
    <t>23.285.529</t>
  </si>
  <si>
    <t>DI-2019-2557-GCABA-DGOEP</t>
  </si>
  <si>
    <t>EX-2019-03977337-MGEYA-DGOEP</t>
  </si>
  <si>
    <t>18.888.286</t>
  </si>
  <si>
    <t>CORDOBA AV.</t>
  </si>
  <si>
    <t>DI-2019-3259-GCABA-DGOEP</t>
  </si>
  <si>
    <t>EX-2019-09585491-GCABA-DGOEP</t>
  </si>
  <si>
    <t>10.359.210</t>
  </si>
  <si>
    <t>PARAGUAY</t>
  </si>
  <si>
    <t>DI-2019-2589-GCABA-DGOEP</t>
  </si>
  <si>
    <t>EX-2018-25157013-MGEYA-DGOEP</t>
  </si>
  <si>
    <t>16.746.081</t>
  </si>
  <si>
    <t>DI-2019-3183-GCABA-DGOEP</t>
  </si>
  <si>
    <t>EX-2019-21556367-GCABA-DGOEP</t>
  </si>
  <si>
    <t>14.164.227</t>
  </si>
  <si>
    <t>DI-2019-3043-GCABA-DGOEP</t>
  </si>
  <si>
    <t>EX-2018-18942693-MGEYA-DGOEP</t>
  </si>
  <si>
    <t>94.892.864</t>
  </si>
  <si>
    <t>DI-2019-1259-GCABA-DGOEP.</t>
  </si>
  <si>
    <t>EX-2018-30135639-MGEYA-DGOEP</t>
  </si>
  <si>
    <t>GARILLO FERNANDO ERNESTO</t>
  </si>
  <si>
    <t>23.472.511</t>
  </si>
  <si>
    <t>DI-2019-653-GCABA-DGOEP</t>
  </si>
  <si>
    <t>EX-2018-27597936-MGEYA-DGOEP</t>
  </si>
  <si>
    <t>26.605.850</t>
  </si>
  <si>
    <t>DI-3870-DGOEP-2019</t>
  </si>
  <si>
    <t>EX-2019-22375430-GCABA-DGOEP</t>
  </si>
  <si>
    <t>16.526.271</t>
  </si>
  <si>
    <t>DI-2019-2994-GCABA-DGOEP</t>
  </si>
  <si>
    <t>EX-2018-24198333-MGEYA-DGOEP</t>
  </si>
  <si>
    <t>21.420.542</t>
  </si>
  <si>
    <t>FRENCH</t>
  </si>
  <si>
    <t>DI-2019-2605-GCABA-DGOEP</t>
  </si>
  <si>
    <t>EX-2019-21556157-GCABA-DGOEP</t>
  </si>
  <si>
    <t>94.689.500</t>
  </si>
  <si>
    <t>LAPRIDA</t>
  </si>
  <si>
    <t>DI-2019-3044-GCABA-DGOEP</t>
  </si>
  <si>
    <t>EX-2018-22724087-MGEYA-DGOEP</t>
  </si>
  <si>
    <t>BORGES ROBERTO OSCAR</t>
  </si>
  <si>
    <t>12.946.967</t>
  </si>
  <si>
    <t>LARREA</t>
  </si>
  <si>
    <t>DI-2019-3215-GCABA-DGOEP</t>
  </si>
  <si>
    <t>EX-2018-31791374-MGEYA-DGOEP</t>
  </si>
  <si>
    <t>94.061.677</t>
  </si>
  <si>
    <t>DI-2019-2625-GCABA-DGOEP</t>
  </si>
  <si>
    <t>EX-2018-26671398-MGEYA-DGOEP</t>
  </si>
  <si>
    <t>13.265.625</t>
  </si>
  <si>
    <t>DI-2019-2502-GCABA-DGOEP</t>
  </si>
  <si>
    <t>EX-2018-23322091-MGEYA-DGOEP</t>
  </si>
  <si>
    <t>94.059.622</t>
  </si>
  <si>
    <t>DI-2019-2597-GCABA-DGOEP</t>
  </si>
  <si>
    <t>EX-2019-20387889-GCABA-DGOEP</t>
  </si>
  <si>
    <t>15.010.312</t>
  </si>
  <si>
    <t>LOPEZ, VICENTE</t>
  </si>
  <si>
    <t>DI-2019-3007-GCABA-DGOEP</t>
  </si>
  <si>
    <t>EX-2018-33758249-MGEYA-DGOEP</t>
  </si>
  <si>
    <t>6.233.082</t>
  </si>
  <si>
    <t>DI-2019-2513-GCABA-DGOEP</t>
  </si>
  <si>
    <t>EX-2018-30421268-MGEYA-DGOEP</t>
  </si>
  <si>
    <t>14.472.423</t>
  </si>
  <si>
    <t>MONTEVIDEO 1306</t>
  </si>
  <si>
    <t>MONTEVIDEO</t>
  </si>
  <si>
    <t>DI-2019-2501-GCABA-DGOEP</t>
  </si>
  <si>
    <t>EX-2019-21758657-GCABA-DGOEP</t>
  </si>
  <si>
    <t>4.559.874</t>
  </si>
  <si>
    <t>PARANA</t>
  </si>
  <si>
    <t>DI-2019-3298-GCABA-DGOEP</t>
  </si>
  <si>
    <t>EX-2018-31798154-MGEYA-DGOEP</t>
  </si>
  <si>
    <t>17.434.253</t>
  </si>
  <si>
    <t>PEÑA</t>
  </si>
  <si>
    <t>DI-2019-2351-GCABA-DGOEP</t>
  </si>
  <si>
    <t>EX-2018-18939601-MGEYA-DGOEP</t>
  </si>
  <si>
    <t>MUÑOZ SILVIA DEL VALLE</t>
  </si>
  <si>
    <t>24.113.075</t>
  </si>
  <si>
    <t>POSADAS</t>
  </si>
  <si>
    <t>DI-2019-2028-GCABA-DGOEP</t>
  </si>
  <si>
    <t>EX-2018-33569356-MGEYA-DGOEP</t>
  </si>
  <si>
    <t>FERNANDEZ MARCELO JUAN</t>
  </si>
  <si>
    <t>21.750.423</t>
  </si>
  <si>
    <t>DI-2019-2230-GCABA-DGOEP</t>
  </si>
  <si>
    <t>EX-2019-18821593-GCABA-DGOEP</t>
  </si>
  <si>
    <t>MAOUR DIEGO MARTIN</t>
  </si>
  <si>
    <t>30.220.327</t>
  </si>
  <si>
    <t>DI-2019-3030-GCABA-DGOEP</t>
  </si>
  <si>
    <t>EX-2018-26670148-MGEYA-DGOEP</t>
  </si>
  <si>
    <t>20.832.189</t>
  </si>
  <si>
    <t>DI-2019-1136-GCABA-DGOEP</t>
  </si>
  <si>
    <t>EX-2018-27812351-MGEYA-DGOEP</t>
  </si>
  <si>
    <t>93.944.062</t>
  </si>
  <si>
    <t>DI-2019-718-GCABA-DGOEP</t>
  </si>
  <si>
    <t>EX-2018-30424126-MGEYA-DGOEP Y EX-2018-31794990-MGEYA-DGOEP</t>
  </si>
  <si>
    <t>93.469.878</t>
  </si>
  <si>
    <t>DI-2019-2198-GCABA-DGOEP</t>
  </si>
  <si>
    <t>EX-2018-31006869-MGEYA-DGOEP</t>
  </si>
  <si>
    <t>32.528.757</t>
  </si>
  <si>
    <t>DI-2019-2352-GCABA-DGOEP</t>
  </si>
  <si>
    <t>EX-2018-32488721-MGEYA-DGOEP</t>
  </si>
  <si>
    <t>DI-2019-2497-GCABA-DGOEP</t>
  </si>
  <si>
    <t>EX-2018-33012460-MGEYA-DGOEP</t>
  </si>
  <si>
    <t>CENA SILVIA ROXANA</t>
  </si>
  <si>
    <t>14.810.560</t>
  </si>
  <si>
    <t>DI-2019-2506-GCABA-DGOEP</t>
  </si>
  <si>
    <t>EX-2019-22834798-GCABA-DGOEP</t>
  </si>
  <si>
    <t>4.384.779</t>
  </si>
  <si>
    <t>DI-2019-3064-GCABA-DGOEP</t>
  </si>
  <si>
    <t>EX-2018-24699648-MGEYA-DGOEP</t>
  </si>
  <si>
    <t>22.269.421</t>
  </si>
  <si>
    <t>DI-2019-3817-GCABA-DGOEP</t>
  </si>
  <si>
    <t>EX-2018-25622075-MGEYA-DGOEP</t>
  </si>
  <si>
    <t>DI-2019-2648-GCABA-DGOEP</t>
  </si>
  <si>
    <t>EX-2018-03119984-MGEYA-DGOEP</t>
  </si>
  <si>
    <t>UNSALO SERGIO RUBEN</t>
  </si>
  <si>
    <t>12.312.931</t>
  </si>
  <si>
    <t>RODRIGUEZ PEÑA</t>
  </si>
  <si>
    <t>DI-2019-3245-GCABA-DGOEP</t>
  </si>
  <si>
    <t>EX-2019-02281723-MGEYA-DGOEP</t>
  </si>
  <si>
    <t>93.475.970</t>
  </si>
  <si>
    <t>DI-2019-2977-GCABA-DGOEP</t>
  </si>
  <si>
    <t>EX-2019-18820091-GCABA-DGOEP</t>
  </si>
  <si>
    <t>ALMANDOZ CARMEN TERESA</t>
  </si>
  <si>
    <t>4.480.754</t>
  </si>
  <si>
    <t>DI-2019-3028-GCABA-DGOEP</t>
  </si>
  <si>
    <t>EX-2019-16547865-GCABA-DGOEP</t>
  </si>
  <si>
    <t>11.044.031</t>
  </si>
  <si>
    <t>DI-2019-3225-GCABA-DGOEP</t>
  </si>
  <si>
    <t>EX-2018-27955016-MGEYA-DGOEP</t>
  </si>
  <si>
    <t>5.198.234</t>
  </si>
  <si>
    <t>DI-2019-2499-GCABA-DGOEP</t>
  </si>
  <si>
    <t>EX-2018-22727806-MGEYA-DGOEP</t>
  </si>
  <si>
    <t>25.495.880</t>
  </si>
  <si>
    <t>DI-2019-2510-GCABA-DGOEP</t>
  </si>
  <si>
    <t>EX-2018-24008852-MGEYA-DGOEP</t>
  </si>
  <si>
    <t>13.924.393</t>
  </si>
  <si>
    <t>DI-2019-2643-GCABA-DGOEP</t>
  </si>
  <si>
    <t>EX-2018-29484354-MGEYA-DGOEP</t>
  </si>
  <si>
    <t>24.128.291</t>
  </si>
  <si>
    <t>DI-2019-1033-GCABA-DGOEP</t>
  </si>
  <si>
    <t>EX-2018-32141531-MGEYA-DGOEP</t>
  </si>
  <si>
    <t>DI-2019-2200-GCABA-DGOEP</t>
  </si>
  <si>
    <t>EX-2018-32194369-MGEYA-DGOEP</t>
  </si>
  <si>
    <t>94.047.349</t>
  </si>
  <si>
    <t>DI-2019-2199-GCABA-DGOEP</t>
  </si>
  <si>
    <t>EX-2019-15914431-GCABA-DGOEP</t>
  </si>
  <si>
    <t>14.049.046</t>
  </si>
  <si>
    <t>DI- 2019-2939-GCABA-DGOEP</t>
  </si>
  <si>
    <t>EX-2019-15746259-GCABA-DGOEP</t>
  </si>
  <si>
    <t>12.088.715</t>
  </si>
  <si>
    <t>DI-2019-3166-GCABA-DGOEP</t>
  </si>
  <si>
    <t>EX-2019-03632406-MGEYA-DGOEP</t>
  </si>
  <si>
    <t>14.597.726</t>
  </si>
  <si>
    <t>DI-2019-3210-GCABA-DGOEP</t>
  </si>
  <si>
    <t>EX-2019-25967493-GCABA-DGOEP</t>
  </si>
  <si>
    <t>JOSE ENRIQUE MORELLO</t>
  </si>
  <si>
    <t>12.766.783</t>
  </si>
  <si>
    <t>DI-2019-3384-GCABA-DGOEP</t>
  </si>
  <si>
    <t>EX-2019-05321523-GCABA-DGOEP</t>
  </si>
  <si>
    <t>IACOVINO ROSA MARIA ANTONIA</t>
  </si>
  <si>
    <t>5.108.592</t>
  </si>
  <si>
    <t>DI-2019-3247-GCABA-DGOEP</t>
  </si>
  <si>
    <t>EX-2019-04042600-MGEYA-DGOEP</t>
  </si>
  <si>
    <t>TERMINIELLO MARCELO BRUNO</t>
  </si>
  <si>
    <t>21.525.013</t>
  </si>
  <si>
    <t>DI-2019-3242-GCABA-DGOEP</t>
  </si>
  <si>
    <t>EX-2019-12988626-GCABA-DGOEP Y EX-2018-10419423-MGEYA-DGOEP</t>
  </si>
  <si>
    <t>MAOUR SCHAUL VANESA GISELLE</t>
  </si>
  <si>
    <t>30.220.326</t>
  </si>
  <si>
    <t>DI-2019-2581-GCABA-DGOEP</t>
  </si>
  <si>
    <t>EX-2019-03634310-MGEYA-DGOEP</t>
  </si>
  <si>
    <t>IRIBARNE NORMA ANGELICA</t>
  </si>
  <si>
    <t>4.214.366</t>
  </si>
  <si>
    <t>DI-2019-2301-GCABA-DGOEP</t>
  </si>
  <si>
    <t>EX-2019-21114762-GCABA-DGOEP</t>
  </si>
  <si>
    <t>14.398.380</t>
  </si>
  <si>
    <t>BELGRANO AV.</t>
  </si>
  <si>
    <t>DI-3299-DGOEP-2019</t>
  </si>
  <si>
    <t xml:space="preserve">EX-2019-24103380-GCABA-DGOEP
</t>
  </si>
  <si>
    <t>36.702.920</t>
  </si>
  <si>
    <t>DI-3336-DGOEP-2019</t>
  </si>
  <si>
    <t xml:space="preserve">EX-2019-21116238-GCABA-DGOEP
</t>
  </si>
  <si>
    <t>CANORI SEBASTIAN</t>
  </si>
  <si>
    <t>33.259.742</t>
  </si>
  <si>
    <t>DI-3207-DGOEP-2019</t>
  </si>
  <si>
    <t>EX-2019-16406152-GCABA-DGOEP</t>
  </si>
  <si>
    <t>HESS DIAHANN MARISEL</t>
  </si>
  <si>
    <t>34.228.486</t>
  </si>
  <si>
    <t>DI-1902-DGOEP-2019</t>
  </si>
  <si>
    <t>EX-2016-21333652-MGEYA-DGOEP</t>
  </si>
  <si>
    <t>12.018.174</t>
  </si>
  <si>
    <t>DI-4312-DGOEP-2016</t>
  </si>
  <si>
    <t xml:space="preserve">EX-2018-18945093-MGEYA-DGOEP
</t>
  </si>
  <si>
    <t>13.464.517</t>
  </si>
  <si>
    <t>DI-1607-DGOEP-2019</t>
  </si>
  <si>
    <t>EX-2019-08870722-GCABA-DGOEP</t>
  </si>
  <si>
    <t>26.756.547</t>
  </si>
  <si>
    <t>MITRE, BARTOLOME</t>
  </si>
  <si>
    <t>DI-2229-DGOEP-2019</t>
  </si>
  <si>
    <t>EX-2018-28532793-MGEYA-DGOEP</t>
  </si>
  <si>
    <t>22.982.920</t>
  </si>
  <si>
    <t>DI-349-DGOEP-2019</t>
  </si>
  <si>
    <t xml:space="preserve">EX-2019-15747700-GCABA-DGOEP
</t>
  </si>
  <si>
    <t>20.145.947</t>
  </si>
  <si>
    <t>DI-3167-DGOEP-2019</t>
  </si>
  <si>
    <t xml:space="preserve">EX-2019-08336090-GCABA-DGOEP
</t>
  </si>
  <si>
    <t>2.927.854</t>
  </si>
  <si>
    <t>RIOBAMBA</t>
  </si>
  <si>
    <t>DI-2875-DGOEP-2019</t>
  </si>
  <si>
    <t xml:space="preserve">EX-2019-21235628-GCABA-DGOEP
</t>
  </si>
  <si>
    <t>FORTETE OLGA NOEMI</t>
  </si>
  <si>
    <t>17.834.256</t>
  </si>
  <si>
    <t>DI-3302-DGOEP-2019</t>
  </si>
  <si>
    <t>EX-2018-06649121-MGEYA-DGOEP</t>
  </si>
  <si>
    <t>24.718.781</t>
  </si>
  <si>
    <t>DI-1068-DGOEP-2018</t>
  </si>
  <si>
    <t xml:space="preserve">EX-2018-12359315-MGEYA-DGOEP
</t>
  </si>
  <si>
    <t>94.675.902</t>
  </si>
  <si>
    <t>DI-2543-DGOEP-2019</t>
  </si>
  <si>
    <t>EX-2018-25780051-MGEYA-DGOEP</t>
  </si>
  <si>
    <t>17.804.288</t>
  </si>
  <si>
    <t>DI-2592-DGOEP-2019</t>
  </si>
  <si>
    <t>EX-2018-29775222-MGEYA-DGOEP</t>
  </si>
  <si>
    <t>25.522.518</t>
  </si>
  <si>
    <t>DI-1413-DGOEP-2019</t>
  </si>
  <si>
    <t xml:space="preserve">EX-2018-32487137-MGEYA-DGOEP
</t>
  </si>
  <si>
    <t>6.702.715</t>
  </si>
  <si>
    <t>DI-727-DGOEP-2019</t>
  </si>
  <si>
    <t xml:space="preserve">EX-2019-15745462-GCABA-DGOEP
</t>
  </si>
  <si>
    <t>11.842.892</t>
  </si>
  <si>
    <t>DI-2938-DGOEP-2019</t>
  </si>
  <si>
    <t>EX-2019-12736458-GCABA-DGOEP</t>
  </si>
  <si>
    <t>DI-2226-DGOEP-2019</t>
  </si>
  <si>
    <t>EX-2019-18576628-GCABA-DGOEP</t>
  </si>
  <si>
    <t>FLORES MARIA DEL CARMEN</t>
  </si>
  <si>
    <t>11.098.746</t>
  </si>
  <si>
    <t>DI-3048-DGOEP-2019</t>
  </si>
  <si>
    <t xml:space="preserve">EX-2019-15076916-GCABA-DGOEP
</t>
  </si>
  <si>
    <t>DI-1604-DGOEP-2019</t>
  </si>
  <si>
    <t>EX-2019-22686355-GCABA-DGOEP</t>
  </si>
  <si>
    <t>DI-2019-3786-GCABA-DGOEP</t>
  </si>
  <si>
    <t>EX-2019-25664560-GCABA-DGOEP</t>
  </si>
  <si>
    <t>26.328.595</t>
  </si>
  <si>
    <t>LA RIOJA</t>
  </si>
  <si>
    <t>Parque Patricios</t>
  </si>
  <si>
    <t>DI-3503-DGOEP-2019</t>
  </si>
  <si>
    <t xml:space="preserve">EX-2018-34457732-MGEYA-DGOEP
</t>
  </si>
  <si>
    <t>94.076.336</t>
  </si>
  <si>
    <t>La Paternal</t>
  </si>
  <si>
    <t>DI-2019-3238-GCABA-DGOEP</t>
  </si>
  <si>
    <t>EX-2019-21413028-GCABA-DGOEP</t>
  </si>
  <si>
    <t>92.452.551</t>
  </si>
  <si>
    <t>MONTES DE OCA, MANUEL AV.</t>
  </si>
  <si>
    <t>DI-2019-3046-GCABA-DGOEP</t>
  </si>
  <si>
    <t>EX-2018-24336505-MGEYA-DGOEP</t>
  </si>
  <si>
    <t>17.636.637</t>
  </si>
  <si>
    <t xml:space="preserve">DI- 2019-2614 -GCABA-DGOEP.
</t>
  </si>
  <si>
    <t>EX-2018-29772016-MGEYA-DGOEP</t>
  </si>
  <si>
    <t>16.497.851</t>
  </si>
  <si>
    <t>DI-3240-DGOEP-2019</t>
  </si>
  <si>
    <t>EX-2019-25170345-GCABA-DGOEP</t>
  </si>
  <si>
    <t>17.954.212</t>
  </si>
  <si>
    <t>Floresta</t>
  </si>
  <si>
    <t xml:space="preserve">DI-2019-3386-GCABA-DGOEP
</t>
  </si>
  <si>
    <t>EX-2018-25160378-MGEYA-DGOEP</t>
  </si>
  <si>
    <t>14.884.222</t>
  </si>
  <si>
    <t>SAENZ AV.</t>
  </si>
  <si>
    <t>Nueva Pompeya</t>
  </si>
  <si>
    <t>DI-2642-DGOEP-2019</t>
  </si>
  <si>
    <t>EX-2018-29774171-MGEYA-DGOEP</t>
  </si>
  <si>
    <t>17.556.677</t>
  </si>
  <si>
    <t>SUAREZ AV.</t>
  </si>
  <si>
    <t>DI-2019-2196-GCABA-DGOEP</t>
  </si>
  <si>
    <t>EX-2019-05533373-GCABA-DGOEP</t>
  </si>
  <si>
    <t>92.084.529</t>
  </si>
  <si>
    <t>DI-3422-DGOEP-2019</t>
  </si>
  <si>
    <t>EX-2019-04311454-MGEYA-DGOEP</t>
  </si>
  <si>
    <t>93.368.332</t>
  </si>
  <si>
    <t>DI-3256-DGOEP-2019</t>
  </si>
  <si>
    <t>EX-2019-17880137-GCABA-DGOEP</t>
  </si>
  <si>
    <t>18.096.193</t>
  </si>
  <si>
    <t>ASAMBLEA AV.</t>
  </si>
  <si>
    <t>Parque Chacabuco</t>
  </si>
  <si>
    <t>DI-2955-DGOEP-2019</t>
  </si>
  <si>
    <t>EX-2019-21759811-GCABA-DGOEP</t>
  </si>
  <si>
    <t>DI-3307-DGOEP-2019</t>
  </si>
  <si>
    <t>EX-2019-22084699-GCABA-DGOEP</t>
  </si>
  <si>
    <t>4.525.772</t>
  </si>
  <si>
    <t>DI-3188-DGOEP-2019</t>
  </si>
  <si>
    <t>EX-18941460-MGEYA-DGOEP-2018 Y EX-31938755-MGEYA-DGOEP-2018</t>
  </si>
  <si>
    <t>31.594.895</t>
  </si>
  <si>
    <t>DI-1841-DGOEP-2019</t>
  </si>
  <si>
    <t xml:space="preserve">EX-2018-33756907-MGEYA-DGOEP
</t>
  </si>
  <si>
    <t>4.706.260</t>
  </si>
  <si>
    <t>DI-3408-DGOEP-2019</t>
  </si>
  <si>
    <t>EX-2018-13193357-MGEYA-DGOEP</t>
  </si>
  <si>
    <t>17.067.934</t>
  </si>
  <si>
    <t>BOYACA AV.</t>
  </si>
  <si>
    <t>DI-2598-DGOEP-2019</t>
  </si>
  <si>
    <t>EX-2019-21931518-GCABA-DGOEP</t>
  </si>
  <si>
    <t>10.122.190</t>
  </si>
  <si>
    <t>DIRECTORIO AV.</t>
  </si>
  <si>
    <t>DI-3219-DGOEP-2019</t>
  </si>
  <si>
    <t>EX-2018-18824731-MGEYA-DGOEP</t>
  </si>
  <si>
    <t>93.725.714</t>
  </si>
  <si>
    <t>DI-2509-DGOEP-2019</t>
  </si>
  <si>
    <t>EX-2018-27484889-MGEYA-DGOEP</t>
  </si>
  <si>
    <t>DI-733-DGOEP-2019</t>
  </si>
  <si>
    <t>EX-2018-23472014-MGEYA-DGOEP</t>
  </si>
  <si>
    <t>13.249.462</t>
  </si>
  <si>
    <t>DI-2596-DGOEP-2019</t>
  </si>
  <si>
    <t>EX-2018-23829200-MGEYA-DGOEP</t>
  </si>
  <si>
    <t>11.633.640</t>
  </si>
  <si>
    <t>DI-2603-DGOEP-2019</t>
  </si>
  <si>
    <t>EX-2018-24196729-MGEYA-DGOEP Y EX-30045195-MGEYA-DGOEP-2018</t>
  </si>
  <si>
    <t>6.511.987</t>
  </si>
  <si>
    <t>DI-2616-DGOEP-2019</t>
  </si>
  <si>
    <t>EX-2018-24194509-MGEYA-DGOEP</t>
  </si>
  <si>
    <t>3.866.863</t>
  </si>
  <si>
    <t>DI-2601-DGOEP-2019</t>
  </si>
  <si>
    <t xml:space="preserve">EX-2018-16316002-MGEYA-DGOEP
</t>
  </si>
  <si>
    <t>17.731.720</t>
  </si>
  <si>
    <t>VARELA AV.</t>
  </si>
  <si>
    <t>DI-2949-DGOEP-2019</t>
  </si>
  <si>
    <t xml:space="preserve">EX-2018-23470751-MGEYA-DGOEP
</t>
  </si>
  <si>
    <t>1.888.519</t>
  </si>
  <si>
    <t>DI-3195-DGOEP-2019</t>
  </si>
  <si>
    <t>EX-2018-23469394-MGEYA-DGOEP</t>
  </si>
  <si>
    <t>10.453.561</t>
  </si>
  <si>
    <t>DI-3217-DGOEP-2019</t>
  </si>
  <si>
    <t>EX-2018-23830794-MGEYA-DGOEP</t>
  </si>
  <si>
    <t>21.727.189</t>
  </si>
  <si>
    <t>DI-2641-DGOEP-2019</t>
  </si>
  <si>
    <t xml:space="preserve">EX-2018-24009830-MGEYA-DGOEP
</t>
  </si>
  <si>
    <t>18.047.026</t>
  </si>
  <si>
    <t>DI-2615-DGOEP-2019</t>
  </si>
  <si>
    <t xml:space="preserve">EX-2018-31009616-MGEYA-DGOEP
</t>
  </si>
  <si>
    <t>1.553.260.471</t>
  </si>
  <si>
    <t>DI-1981-DGOEP-2019</t>
  </si>
  <si>
    <t>EX-2019-13157376-GCABA-DGOEP</t>
  </si>
  <si>
    <t>PUCHURI SALAZAR GERMAN</t>
  </si>
  <si>
    <t>92.879.411</t>
  </si>
  <si>
    <t>DI-1068-DGOEP-2019</t>
  </si>
  <si>
    <t xml:space="preserve">EX-2019-03976273-MGEYA-DGOEP
</t>
  </si>
  <si>
    <t>23.447.291</t>
  </si>
  <si>
    <t>DI-1369-DGOEP-2019</t>
  </si>
  <si>
    <t>EX-2019-11323795-GCABA-DGOEP</t>
  </si>
  <si>
    <t>93.443.417</t>
  </si>
  <si>
    <t>DI-1337-DGOEP-2019</t>
  </si>
  <si>
    <t>EX-2019-21557878-GCABA-DGOEP</t>
  </si>
  <si>
    <t>GATULLIN MARCOS DANIEL</t>
  </si>
  <si>
    <t>20.313.370</t>
  </si>
  <si>
    <t>Mataderos</t>
  </si>
  <si>
    <t>DI-2019-3038-GCABA-DGOEP</t>
  </si>
  <si>
    <t>EX-2017-26313516-MGEYA-DGOEP Y 
EX-2018-7875054-MGEYA-DGOEP</t>
  </si>
  <si>
    <t>DI-2019-3871-GCABA-DGOEP</t>
  </si>
  <si>
    <t>EX-2018-21043035-MGEYA-DGOEP</t>
  </si>
  <si>
    <t>7.592.601</t>
  </si>
  <si>
    <t>CUZCO</t>
  </si>
  <si>
    <t>DI-2019-973-GCABA-DGOEP</t>
  </si>
  <si>
    <t>EX-2019-24097765-GCABA-DGOEP</t>
  </si>
  <si>
    <t>20.838.368</t>
  </si>
  <si>
    <t>MONTIEL</t>
  </si>
  <si>
    <t>DI-2019-3529-GCABA-DGOEP</t>
  </si>
  <si>
    <t>EX-2019-21406488-GCABA-DGOEP</t>
  </si>
  <si>
    <t>6.731.475</t>
  </si>
  <si>
    <t>DI-2019-3206-GCABA-DGOEP</t>
  </si>
  <si>
    <t>EX-2018-22472044-MGEYA-DGOEP</t>
  </si>
  <si>
    <t>DI-2019-3227-GCABA-DGOEP</t>
  </si>
  <si>
    <t>EX-2019-02899079-MGEYA-DGOEP</t>
  </si>
  <si>
    <t>LIMPIA CONCEPCION DOMINGA CHAVEZ</t>
  </si>
  <si>
    <t>92.456.698</t>
  </si>
  <si>
    <t>SUAREZ, JOSE LEON</t>
  </si>
  <si>
    <t>DI-2019-3035-GCABA-DGOEP</t>
  </si>
  <si>
    <t>EX-2019-03978121-MGEYA-DGOEP</t>
  </si>
  <si>
    <t>SALCEDO LUCAS MICHEL</t>
  </si>
  <si>
    <t>37.839.901</t>
  </si>
  <si>
    <t>PERON, EVA AV.</t>
  </si>
  <si>
    <t>Parque Avellaneda</t>
  </si>
  <si>
    <t>DI-2019-3258-GCABA-DGOEP</t>
  </si>
  <si>
    <t>EX-2018-21886781-MGEYA-DGOEP</t>
  </si>
  <si>
    <t>11.193.498</t>
  </si>
  <si>
    <t>SEGUROLA AV.</t>
  </si>
  <si>
    <t>Vélez Sarsfield</t>
  </si>
  <si>
    <t>DI-2019-2549-GCABA-DGOEP</t>
  </si>
  <si>
    <t>EX-2018-10417772-MGEYA-DGOEP Y EX-2019-13216897-GCABA-DGOEP</t>
  </si>
  <si>
    <t>24.516.511</t>
  </si>
  <si>
    <t>BALBIN, RICARDO, DR. AV.</t>
  </si>
  <si>
    <t>Saavedra</t>
  </si>
  <si>
    <t>DI-2019-1596-GCABA-DGOEP</t>
  </si>
  <si>
    <t>EX-2019-20821171-GCABA-DGOEP</t>
  </si>
  <si>
    <t>CORINGRATO JUAN CARLOS</t>
  </si>
  <si>
    <t>16.181.974</t>
  </si>
  <si>
    <t>DI-2019-2985-GCABA-DGOEP</t>
  </si>
  <si>
    <t>EX-2019-21356259-GCABA-DGOEP</t>
  </si>
  <si>
    <t>5.380.253</t>
  </si>
  <si>
    <t>4388/90</t>
  </si>
  <si>
    <t>DI-2019-3045-GCABA-DGOEP</t>
  </si>
  <si>
    <t>EX-2018-18940764-MGEYA-DGOEP</t>
  </si>
  <si>
    <t>MAZZEI LUIS ARMANDO</t>
  </si>
  <si>
    <t>24.459.217</t>
  </si>
  <si>
    <t>MOSCONI GENERAL AV.</t>
  </si>
  <si>
    <t>DI-2019-2202-GCABA-DGOEP</t>
  </si>
  <si>
    <t>EX-2019-24100862-GCABA-DGOEP</t>
  </si>
  <si>
    <t>93.730.785</t>
  </si>
  <si>
    <t>OLAZABAL AV.</t>
  </si>
  <si>
    <t>Villa Urquiza</t>
  </si>
  <si>
    <t>DI-2019-3333-GCABA-DGOEP</t>
  </si>
  <si>
    <t>EX-2019-26495323-GCABA-DGOEP</t>
  </si>
  <si>
    <t>21.584.177</t>
  </si>
  <si>
    <t>DI-2019-3411-GCABA-DGOEP</t>
  </si>
  <si>
    <t>EX-2019-33116023-GCABA-DGOEP</t>
  </si>
  <si>
    <t>93.913.067</t>
  </si>
  <si>
    <t>DI-2019-4676-GCABA-DGOEP</t>
  </si>
  <si>
    <t>EX-2018-27483355-MGEYA-DGOEP</t>
  </si>
  <si>
    <t>16.491.911</t>
  </si>
  <si>
    <t>TRIUNVIRATO AV.</t>
  </si>
  <si>
    <t>DI-2019-2619-GCABA-DGOEP</t>
  </si>
  <si>
    <t>EX-2019-05790486-GCABA-DGOEP</t>
  </si>
  <si>
    <t>14.152.087</t>
  </si>
  <si>
    <t>MONROE AV.</t>
  </si>
  <si>
    <t>DI-2019-3421-GCABA-DGOEP</t>
  </si>
  <si>
    <t>EX-2019-13216897-GCABA-DGOEP Y EX-2018-10417772-MGEYA-DGOEP</t>
  </si>
  <si>
    <t>IOVANNA DIEGO ARIEL</t>
  </si>
  <si>
    <t>EX-2019-02008843-MGEYA-DGOEP</t>
  </si>
  <si>
    <t>DI-2019-782-GCABA-DGOEP</t>
  </si>
  <si>
    <t>EX-2019-20671576-GCABA-DGOEP</t>
  </si>
  <si>
    <t>8.519.804</t>
  </si>
  <si>
    <t>JURAMENTO AV.</t>
  </si>
  <si>
    <t>DI-2984-DGOEP-2019</t>
  </si>
  <si>
    <t xml:space="preserve">EX-2019-16814142-GCABA-DGOEP
</t>
  </si>
  <si>
    <t>20.469.515</t>
  </si>
  <si>
    <t>DI-3224-DGOEP-2019</t>
  </si>
  <si>
    <t>EX-2019-17881106-GCABA-DGOEP</t>
  </si>
  <si>
    <t>MORALES OSCAR ARIEL</t>
  </si>
  <si>
    <t>25.091.132</t>
  </si>
  <si>
    <t>DI-3236-DGOEP-2019</t>
  </si>
  <si>
    <t>EX-2019-23889440-GCABA-DGOEP</t>
  </si>
  <si>
    <t>11.854.381</t>
  </si>
  <si>
    <t>DI-3214-DGOEP-2019</t>
  </si>
  <si>
    <t>EX-2019-15915603-GCABA-DGOEP</t>
  </si>
  <si>
    <t>31.146.316</t>
  </si>
  <si>
    <t>DI-3170-DGOEP-2019</t>
  </si>
  <si>
    <t>EX-2019-26972033-GCABA-DGOEP</t>
  </si>
  <si>
    <t>92.405.627</t>
  </si>
  <si>
    <t>DI-3463-DGOEP-2019</t>
  </si>
  <si>
    <t>EX-2018-18943169-MGEYA-DGOEP</t>
  </si>
  <si>
    <t>DI-1066-DGOEP-2019</t>
  </si>
  <si>
    <t>EX-2018-18816505-MGEYA-DGOEP</t>
  </si>
  <si>
    <t>4.661.782</t>
  </si>
  <si>
    <t>RODRIGUEZ, MARTIN</t>
  </si>
  <si>
    <t>DI-3443-DGOEP-2019</t>
  </si>
  <si>
    <t>EX-2018-24486247-MGEYA-DGOEP</t>
  </si>
  <si>
    <t>14.788.127</t>
  </si>
  <si>
    <t>MIGUELETES</t>
  </si>
  <si>
    <t>DI-2593-DGOEP-2019</t>
  </si>
  <si>
    <t>EX-2018-25158810-MGEYA-DGOEP</t>
  </si>
  <si>
    <t>6.701.614</t>
  </si>
  <si>
    <t>PINO, VIRREY DEL</t>
  </si>
  <si>
    <t>DI-2594-DGOEP-2019</t>
  </si>
  <si>
    <t>EX-2018-22716183-MGEYA-DGOEP</t>
  </si>
  <si>
    <t>SALAS ROJAS JUSTINA</t>
  </si>
  <si>
    <t>94.263.049</t>
  </si>
  <si>
    <t>VUELTA DE OBLIGADO</t>
  </si>
  <si>
    <t>DI-1264-DGOEP-2019</t>
  </si>
  <si>
    <t xml:space="preserve">EX-2019-08599700-GCABA-DGOEP
</t>
  </si>
  <si>
    <t>35.366.733</t>
  </si>
  <si>
    <t>DI-2611-DGOEP-2019</t>
  </si>
  <si>
    <t xml:space="preserve">EX-2019-09972081-GCABA-DGOEP
</t>
  </si>
  <si>
    <t>SULLCA LAZARO MARILU</t>
  </si>
  <si>
    <t>93.989.908</t>
  </si>
  <si>
    <t>DI-1065-DGOEP-2019</t>
  </si>
  <si>
    <t>EX-2019-04311399-MGEYA-DGOEP</t>
  </si>
  <si>
    <t>DIAZ QUISPE JOSE</t>
  </si>
  <si>
    <t>94.047.788</t>
  </si>
  <si>
    <t>DI-3255-DGOEP-2019</t>
  </si>
  <si>
    <t>EX-2016-25466359-MGEYA-DGOEP Y EX-18941123-MGEYA-DGOEP-2018</t>
  </si>
  <si>
    <t>20.468.588</t>
  </si>
  <si>
    <t>DI-1257-DGOEP-2019</t>
  </si>
  <si>
    <t>EX-2018-25471741-MGEYA-DGOEP</t>
  </si>
  <si>
    <t>ARAOZ</t>
  </si>
  <si>
    <t>2486/2490</t>
  </si>
  <si>
    <t>DI-2018-4039-GCABA-DGOEP</t>
  </si>
  <si>
    <t>EX-2018-25473533-MGEYA-DGOEP</t>
  </si>
  <si>
    <t>6.392.683</t>
  </si>
  <si>
    <t>DIAZ, CNEL. AV.</t>
  </si>
  <si>
    <t>DI-2019-2606-GCABA-DGOEP</t>
  </si>
  <si>
    <t>EX-2019-28524054-GCABA-DGOEP</t>
  </si>
  <si>
    <t>11.635.210</t>
  </si>
  <si>
    <t>DI-2019-3521-GCABA-DGOEP</t>
  </si>
  <si>
    <t>EX-2019-18030420-GCABA-DGOEP</t>
  </si>
  <si>
    <t>LAVORATO CAROLINA ALEJANDRA</t>
  </si>
  <si>
    <t>21.831.722</t>
  </si>
  <si>
    <t>BULLRICH, INT. AV.</t>
  </si>
  <si>
    <t xml:space="preserve">DI-2019-3235-GCABA-DGOEP
</t>
  </si>
  <si>
    <t>EX-2018-18556915-MGEYA-DGOEP</t>
  </si>
  <si>
    <t>DI-2019-611-GCABA-DGOEP</t>
  </si>
  <si>
    <t>EX-2019-17431325-GCABA-DGOEP</t>
  </si>
  <si>
    <t>14.745.582</t>
  </si>
  <si>
    <t>BULNES</t>
  </si>
  <si>
    <t xml:space="preserve">DI-2019-3957-GCABA-DGOEP
</t>
  </si>
  <si>
    <t>EX-2019-21410188-GCABA-DGOEP</t>
  </si>
  <si>
    <t>16.128.623</t>
  </si>
  <si>
    <t>DI-2019-3305-GCABA-DGOEP</t>
  </si>
  <si>
    <t>EX-2018-29483589-MGEYA-DGOEP</t>
  </si>
  <si>
    <t>93.771.439</t>
  </si>
  <si>
    <t>CERVIÑO AV.</t>
  </si>
  <si>
    <t>DI- 2019-2496-GCABA-DGOEP</t>
  </si>
  <si>
    <t>EX-2019-12246328-GCABA-DGOEP</t>
  </si>
  <si>
    <t>14.043.129</t>
  </si>
  <si>
    <t>DEMARIA</t>
  </si>
  <si>
    <t xml:space="preserve">DI-2019-2966-GCABA-DGOEP
</t>
  </si>
  <si>
    <t>EX-2018-14993778-MGEYA-DGOEP</t>
  </si>
  <si>
    <t>DI-2018-1700-DGOEP</t>
  </si>
  <si>
    <t>EX-2019-26872553-GCABA-DGOEP</t>
  </si>
  <si>
    <t>25.071.798</t>
  </si>
  <si>
    <t>JUSTO, JUAN B. AV.</t>
  </si>
  <si>
    <t>DI-2019-2779-GCABA-DGOEP</t>
  </si>
  <si>
    <t>EX-2019-03720576-MGEYA-DGOEP</t>
  </si>
  <si>
    <t>12.610.367</t>
  </si>
  <si>
    <t>LAFINUR</t>
  </si>
  <si>
    <t>DI-2019-2969-GCABA-DGOEP</t>
  </si>
  <si>
    <t>EX-2019-12985268-GCABA-DGOEP</t>
  </si>
  <si>
    <t>5.437.418</t>
  </si>
  <si>
    <t>DI-2019-2225-GCABA-DGOEP</t>
  </si>
  <si>
    <t>EX-2019-26679507-GCABA-DGOEP</t>
  </si>
  <si>
    <t>31.206.987</t>
  </si>
  <si>
    <t>DI-2019-3525-GCABA-DGOEP</t>
  </si>
  <si>
    <t>EX-2019-10653972-GCABA-DGOEP</t>
  </si>
  <si>
    <t>18.045.871</t>
  </si>
  <si>
    <t>MAURE</t>
  </si>
  <si>
    <t>DI-2019-2228-GCABA-DGOEP</t>
  </si>
  <si>
    <t>EX-2018-23256772-MGEYA-DGOEP</t>
  </si>
  <si>
    <t>CERBO RAFAEL</t>
  </si>
  <si>
    <t>93.923.334</t>
  </si>
  <si>
    <t>ZAZPE, VICENTE FAUSTINO MONSEÑOR</t>
  </si>
  <si>
    <t>DI-2019-2515-GCABA-DGOEP</t>
  </si>
  <si>
    <t>EX-2018-20119633-MGEYA-DGOEP</t>
  </si>
  <si>
    <t>30.611.277</t>
  </si>
  <si>
    <t>SALGUERO, JERONIMO</t>
  </si>
  <si>
    <t>DI-2019-2503-GCABA-DGOEP</t>
  </si>
  <si>
    <t>EX-2018-24486382-MGEYA-DGOEP</t>
  </si>
  <si>
    <t>VAZQUEZ RUBEN GABRIEL</t>
  </si>
  <si>
    <t>14.400.041</t>
  </si>
  <si>
    <t>SAN MARTIN DE TOURS</t>
  </si>
  <si>
    <t>DI-2019-2602-GCABA-DGOEP</t>
  </si>
  <si>
    <t>EX-2019-20670732-GCABA-DGOEP</t>
  </si>
  <si>
    <t>CASTRO TEJADA DENIS</t>
  </si>
  <si>
    <t>95.021.736</t>
  </si>
  <si>
    <t>DI-2019-2982-GCABA-DGOEP</t>
  </si>
  <si>
    <t xml:space="preserve">EX-2019-17882010-GCABA-DGOEP
</t>
  </si>
  <si>
    <t>93.460.993</t>
  </si>
  <si>
    <t>DI-2019-3233-GCABA-DGOEP</t>
  </si>
  <si>
    <t>EX-2018-18951912-MGEYA-DGOEP</t>
  </si>
  <si>
    <t>27.505.897</t>
  </si>
  <si>
    <t>DI-2019-3192-GCABA-DGOEP</t>
  </si>
  <si>
    <t>EX-2018-24561002-MGEYA-DGOEP</t>
  </si>
  <si>
    <t>GOMEZ MYRIAM BEATRIZ</t>
  </si>
  <si>
    <t>14.432.147</t>
  </si>
  <si>
    <t>DI-2019-2608-GCABA-DGOEP</t>
  </si>
  <si>
    <t>EX-2018-25470224-MGEYA-DGOEP</t>
  </si>
  <si>
    <t>12.037.506</t>
  </si>
  <si>
    <t>DI-2019-2658-GCABA-DGOEP</t>
  </si>
  <si>
    <t>EX-2018-31628935-MGEYA-DGOEP</t>
  </si>
  <si>
    <t>DI-2019-781-GCABA-DGOEP</t>
  </si>
  <si>
    <t>EX-2018-32620095-MGEYA-DGOEP</t>
  </si>
  <si>
    <t>DI-2019-759-GCABA-DGOEP</t>
  </si>
  <si>
    <t>EX-2019-02815419-MGEYA-DGOEP</t>
  </si>
  <si>
    <t>93.724.419</t>
  </si>
  <si>
    <t>DI-2019-3036-GCABA-DGOEP</t>
  </si>
  <si>
    <t>EX-2019-24096031-GCABA-DGOEP</t>
  </si>
  <si>
    <t>94.930.208</t>
  </si>
  <si>
    <t>DI-2019-3352-GCABA-DGOEP</t>
  </si>
  <si>
    <t>EX-2018-27956996-MGEYA-DGOEP</t>
  </si>
  <si>
    <t>94.500.528</t>
  </si>
  <si>
    <t>DI-2019-2945-GCABA-DGOEP</t>
  </si>
  <si>
    <t>EX-2018-31937481-MGEYA-DGOEP</t>
  </si>
  <si>
    <t>4.543.705</t>
  </si>
  <si>
    <t>DI-2019-3194-GCABA-DGOEP</t>
  </si>
  <si>
    <t>EX-2018-32866127-MGEYA-DGOEP</t>
  </si>
  <si>
    <t>16.699.592</t>
  </si>
  <si>
    <t>DI-2019-2586-GCABA-DGOEP</t>
  </si>
  <si>
    <t xml:space="preserve">EX-2019-15914520-GCABA-DGOEP
</t>
  </si>
  <si>
    <t>OSCAR JULIO MEDINA</t>
  </si>
  <si>
    <t>8.115.909</t>
  </si>
  <si>
    <t>DI-2019-2940-GCABA-DGOEP</t>
  </si>
  <si>
    <t>EX-2019-30883635-GCABA-DGOEP</t>
  </si>
  <si>
    <t>2.749.481</t>
  </si>
  <si>
    <t>DI-2019-4674-GCABA-DGOEP</t>
  </si>
  <si>
    <t>EX-2018-27486532-MGEYA-DGOEP</t>
  </si>
  <si>
    <t>20.907.165</t>
  </si>
  <si>
    <t>SEGUI, JUAN FRANCISCO</t>
  </si>
  <si>
    <t>DI-2019-2353-GCABA-DGOEP</t>
  </si>
  <si>
    <t>EX-2019-08335253-GCABA-DGOEP</t>
  </si>
  <si>
    <t>94.195.209</t>
  </si>
  <si>
    <t>UGARTECHE</t>
  </si>
  <si>
    <t>3000-3010</t>
  </si>
  <si>
    <t>DI-2019-3173-GCABA-DGOEP</t>
  </si>
  <si>
    <t>EX-2019-03719124-MGEYA-DGOEP</t>
  </si>
  <si>
    <t>20.428.026</t>
  </si>
  <si>
    <t>DI-2019-2203-GCABA-DGOEP</t>
  </si>
  <si>
    <t xml:space="preserve">EX-2019-12803496-GCABA-DGOEP
</t>
  </si>
  <si>
    <t>MILLAN JORGE</t>
  </si>
  <si>
    <t>5.260.766</t>
  </si>
  <si>
    <t>ARCOS</t>
  </si>
  <si>
    <t>DI-2019-1410-GCABA-DGOEP</t>
  </si>
  <si>
    <t>EX-2019-04852596-GCABA-DGOEP</t>
  </si>
  <si>
    <t>PACHECO MANTURANO ERVIN MENEN</t>
  </si>
  <si>
    <t>95.059.693</t>
  </si>
  <si>
    <t>DI-2019-4737-GCABA-DGOEP</t>
  </si>
  <si>
    <t>EX-2019-04053609-MGEYA-DGOEP</t>
  </si>
  <si>
    <t>LARA CUCHO YOLANDA AVELINA</t>
  </si>
  <si>
    <t>94.061.544</t>
  </si>
  <si>
    <t>DI-2019-3419-GCABA-DGOEP</t>
  </si>
  <si>
    <t>EX-2019-04052413-MGEYA-DGOEP</t>
  </si>
  <si>
    <t>33.404.017</t>
  </si>
  <si>
    <t>DI-2019-3406-GCABA-DGOEP</t>
  </si>
  <si>
    <t>EX-2019-24101239-GCABA-DGOEP</t>
  </si>
  <si>
    <t>11.068.353</t>
  </si>
  <si>
    <t>ARMENIA</t>
  </si>
  <si>
    <t>DI-2019-3337-GCABA-DGOEP</t>
  </si>
  <si>
    <t>EX-2019-03458454-MGEYA-DGOEP</t>
  </si>
  <si>
    <t>12.447.126</t>
  </si>
  <si>
    <t>GARMENDIA AV.</t>
  </si>
  <si>
    <t>DI-2019-3169-GCABA-DGOEP</t>
  </si>
  <si>
    <t>EX-2019-21757720-GCABA-DGOEP</t>
  </si>
  <si>
    <t>RAMIREZ LUIS ALBERTO</t>
  </si>
  <si>
    <t>8.532.992</t>
  </si>
  <si>
    <t>DI-2019-3306-GCABA-DGOEP</t>
  </si>
  <si>
    <t>EX-2018-15039585-MGEYA-DGOEP</t>
  </si>
  <si>
    <t>DI-2018-2086-DGOEP</t>
  </si>
  <si>
    <t>EX-2018-27807759-MGEYA-DGOEP</t>
  </si>
  <si>
    <t>DI-2019-729-GCABA-DGOEP</t>
  </si>
  <si>
    <t>EX-2018-27809132-MGEYA-DGOEP</t>
  </si>
  <si>
    <t>30.663.415</t>
  </si>
  <si>
    <t>DI-2019-743-GCABA-DGOEP</t>
  </si>
  <si>
    <t>EX-2019-22721896-GCABA-MGEYA, EX-2018-32050057- -MGEYA-DGTALMAEP</t>
  </si>
  <si>
    <t>12.505.983</t>
  </si>
  <si>
    <t>DI-2019-3189-GCABA-DGOEP</t>
  </si>
  <si>
    <t>EX-2019-12242962-GCABA-DGOEP</t>
  </si>
  <si>
    <t>32.789.714</t>
  </si>
  <si>
    <t>DE LOS INCAS AV.</t>
  </si>
  <si>
    <t>Villa Ortúzar</t>
  </si>
  <si>
    <t>DI-2019-2967-GCABA-DGOEP</t>
  </si>
  <si>
    <t>EX-2019-22376914-GCABA-DGOEP</t>
  </si>
  <si>
    <t>20.675.024</t>
  </si>
  <si>
    <t>ELCANO AV.</t>
  </si>
  <si>
    <t>Colegiales</t>
  </si>
  <si>
    <t>DI-2019-2995-GCABA-DGOEP</t>
  </si>
  <si>
    <t>EX-2019-26682423-GCABA-DGOEP</t>
  </si>
  <si>
    <t>18.064.799</t>
  </si>
  <si>
    <t>DI-2019-3524-GCABA-DGOEP</t>
  </si>
  <si>
    <t>EX-2019-20822789-GCABA-DGOEP</t>
  </si>
  <si>
    <t>PANEBIANCO MARIA CRISTINA</t>
  </si>
  <si>
    <t>5.465.608</t>
  </si>
  <si>
    <t>GALLARDO, ANGEL AV.</t>
  </si>
  <si>
    <t>DI-2019-3061-GCABA-DGOEP</t>
  </si>
  <si>
    <t xml:space="preserve">EX-2019-22377948-GCABA-DGOEP
</t>
  </si>
  <si>
    <t>2.943.515</t>
  </si>
  <si>
    <t>DI-2019-3047-GCABA-DGOEP</t>
  </si>
  <si>
    <t xml:space="preserve">EX-2019-18177180-GCABA-DGOEP
</t>
  </si>
  <si>
    <t>GILARDENGHI SANDRA VIVIANA</t>
  </si>
  <si>
    <t>22.964.708</t>
  </si>
  <si>
    <t>DI-2019-2956-GCABA-DGOEP</t>
  </si>
  <si>
    <t>EX-2018-04311813-MGEYA-DGOEP</t>
  </si>
  <si>
    <t>11.000.774</t>
  </si>
  <si>
    <t>DI-2018-688-DGOEP</t>
  </si>
  <si>
    <t xml:space="preserve">EX-2018-07753478-MGEYA-DGOEP
</t>
  </si>
  <si>
    <t>14.284.065</t>
  </si>
  <si>
    <t>DI-2018-1034-DGOEP</t>
  </si>
  <si>
    <t>EX-2018-08930491-MGEYA-DGOEP</t>
  </si>
  <si>
    <t>11.472.404</t>
  </si>
  <si>
    <t>DI-2018-1312-DGOEP</t>
  </si>
  <si>
    <t>EX-2018-10966633-MGEYA-DGOEP</t>
  </si>
  <si>
    <t>DI-2019-728-GCABA-DGOEP</t>
  </si>
  <si>
    <t>EX-2019-09939012-GCABA-DGOEP</t>
  </si>
  <si>
    <t>FAVA ALEJANDRO SERGIO</t>
  </si>
  <si>
    <t>13.071.272</t>
  </si>
  <si>
    <t>DI-2019-3037-GCABA-DGOEP</t>
  </si>
  <si>
    <t>EX-2018-24010385-MGEYA-DGOEP</t>
  </si>
  <si>
    <t>4.180.283</t>
  </si>
  <si>
    <t>DI-2019-3226-GCABA-DGOEP</t>
  </si>
  <si>
    <t>EX-2018-30691624-MGEYA-DGOEP</t>
  </si>
  <si>
    <t>23.805.639</t>
  </si>
  <si>
    <t>DI-2019-2194-GCABA-DGOEP</t>
  </si>
  <si>
    <t>EX-2018-31630635-MGEYA-DGOEP</t>
  </si>
  <si>
    <t>93.797.184</t>
  </si>
  <si>
    <t>DI-2019-3230-GCABA-DGOEP</t>
  </si>
  <si>
    <t>EX-2018-32195412-MGEYA-DGOEP</t>
  </si>
  <si>
    <t>18.005.976</t>
  </si>
  <si>
    <t>DI-2019-2215-GCABA-DGOEP</t>
  </si>
  <si>
    <t xml:space="preserve">EX-2019-03632828-MGEYA-DGOEP
</t>
  </si>
  <si>
    <t>DI-2019-3211-GCABA-DGOEP</t>
  </si>
  <si>
    <t>EX-2019-31691431-GCABA-DGOEP</t>
  </si>
  <si>
    <t>21.685.881</t>
  </si>
  <si>
    <t>DI-2019-3787-GCABA-DGOEP</t>
  </si>
  <si>
    <t>EX-2019-21116085-GCABA-DGOEP</t>
  </si>
  <si>
    <t>ROUGIER NORBERTO</t>
  </si>
  <si>
    <t>14.363.763</t>
  </si>
  <si>
    <t>NEWBERY, JORGE AV.</t>
  </si>
  <si>
    <t>DI-2019-3300-GCABA-DGOEP</t>
  </si>
  <si>
    <t>EX-2018-07754541-MGEYA-DGOEP</t>
  </si>
  <si>
    <t>13.492.050</t>
  </si>
  <si>
    <t>NEWBERY, JORGE AV. PUESTO 6</t>
  </si>
  <si>
    <t>DI-2018-1031-DGOEP</t>
  </si>
  <si>
    <t>EX-2019-21114940-GCABA-DGOEP</t>
  </si>
  <si>
    <t>BINDO NORBERTO DARIO</t>
  </si>
  <si>
    <t>23.767.781</t>
  </si>
  <si>
    <t>DI-2019-3289-GCABA-DGOEP</t>
  </si>
  <si>
    <t>EX-2018-25162405-MGEYA-DGOEP</t>
  </si>
  <si>
    <t>FERNANDO NICOLAS VITELLI</t>
  </si>
  <si>
    <t>33.259.850</t>
  </si>
  <si>
    <t>DI-2019-2600-GCABA-DGOEP</t>
  </si>
  <si>
    <t>EX-2019-17879714-GCABA-DGOEP</t>
  </si>
  <si>
    <t>PINO ALBERTO NICOLAS</t>
  </si>
  <si>
    <t>14.446.555</t>
  </si>
  <si>
    <t>SAN MARTIN AV.</t>
  </si>
  <si>
    <t>DI-2019-3234-GCABA-DGOEP</t>
  </si>
  <si>
    <t>EX-2018-28542876-MGEYA-DGOEP</t>
  </si>
  <si>
    <t>29.697.916</t>
  </si>
  <si>
    <t>DI-2019-364-GCABA-DGOEP</t>
  </si>
  <si>
    <t>EX-2018-27481884-MGEYA-DGOEP</t>
  </si>
  <si>
    <t>12.425.534</t>
  </si>
  <si>
    <t>DI-2019-3229-GCABA-DGOEP</t>
  </si>
  <si>
    <t>EX-2019-04853563-GCABA-DGOEP</t>
  </si>
  <si>
    <t>10.998.582</t>
  </si>
  <si>
    <t>VERA</t>
  </si>
  <si>
    <t>DI-2019-3174-GCABA-DGOEP</t>
  </si>
  <si>
    <t>EX-2019-04054596-MGEYA-DGOEP</t>
  </si>
  <si>
    <t>DI-2019-3420-GCABA-DGOEP</t>
  </si>
  <si>
    <t>EX-2019-15077277-GCABA-DGOEP</t>
  </si>
  <si>
    <t>DI-2019-2227-GCABA-DGOEP</t>
  </si>
  <si>
    <t>EX-2019-05438214-GCABA-DGOEP</t>
  </si>
  <si>
    <t>DI-2019-3250-GCABA-DGOEP</t>
  </si>
  <si>
    <t>EX-2018-31795982-MGEYA-DGOEP , EX-2018-18944016- -MGEYA-DGOEP</t>
  </si>
  <si>
    <t>4.401.448</t>
  </si>
  <si>
    <t>BEIRO, FRANCISCO AV.</t>
  </si>
  <si>
    <t>Villa Devoto</t>
  </si>
  <si>
    <t>EX-2019-39138614-GCABA-MGEYA</t>
  </si>
  <si>
    <t>EX-2019-24193187-GCABA-DGOEP</t>
  </si>
  <si>
    <t>94.183.440</t>
  </si>
  <si>
    <t>INDEPENDENCIA AV.</t>
  </si>
  <si>
    <t>EX-2019-22312934-GCABA-DGOEP</t>
  </si>
  <si>
    <t>EX-2020-09902973-GCABA-COMUNA1</t>
  </si>
  <si>
    <t>16.464.509</t>
  </si>
  <si>
    <t>DI-2020-241-GCABA-DGCCT</t>
  </si>
  <si>
    <t>EX-2020-09903483-GCABA-COMUNA1</t>
  </si>
  <si>
    <t>DI-2020-98-GCABA-DGCCT</t>
  </si>
  <si>
    <t>EX-2019-29400056-GCABA-DGOEP</t>
  </si>
  <si>
    <t>VIABILIDAD DGFU-COM</t>
  </si>
  <si>
    <t>EX-2020-07652511-GCABA-DGCDPU</t>
  </si>
  <si>
    <t>24.200.688</t>
  </si>
  <si>
    <t>DONADO</t>
  </si>
  <si>
    <t xml:space="preserve">EX-2020-07652443-GCABA-DGCDPU
</t>
  </si>
  <si>
    <t>95.146.892</t>
  </si>
  <si>
    <t>EX-2018-09991044-MGEYA-DGOEP</t>
  </si>
  <si>
    <t>94.061.528</t>
  </si>
  <si>
    <t>11-2505-2245</t>
  </si>
  <si>
    <t>EX-2019-28385999-GCABA-DGOEP</t>
  </si>
  <si>
    <t>17.706.173</t>
  </si>
  <si>
    <t>15-3943-6084</t>
  </si>
  <si>
    <t>DEFENSA</t>
  </si>
  <si>
    <t>EX-2019-26845015-GCABA-DGOEP</t>
  </si>
  <si>
    <t>VERTULLO, FLAVIA RITA</t>
  </si>
  <si>
    <t>24.448.432</t>
  </si>
  <si>
    <t>15-6556-0334</t>
  </si>
  <si>
    <t>RS-2023-42569099-GCABA-COMUNA4</t>
  </si>
  <si>
    <t>EX-2019-27140686-GCABA-DGOEP</t>
  </si>
  <si>
    <t>ALICIA BEATRIZ SIEGWARTH</t>
  </si>
  <si>
    <t>10.074.606</t>
  </si>
  <si>
    <t>15-4403-1373</t>
  </si>
  <si>
    <t>RS-2022-29802915-GCABA-COMUNA1</t>
  </si>
  <si>
    <t>EX-2019-28071225-GCABA-DGOEP</t>
  </si>
  <si>
    <t>31.652.818</t>
  </si>
  <si>
    <t>15-6574-5182</t>
  </si>
  <si>
    <t>EX-2018-18938731-MGEYA-DGOEP</t>
  </si>
  <si>
    <t>11.179.824</t>
  </si>
  <si>
    <t>4943-7291</t>
  </si>
  <si>
    <t>EX-2020-12480742-GCABA-DGCDPU</t>
  </si>
  <si>
    <t>4936-0491</t>
  </si>
  <si>
    <t>EX-2019-16066912-GCABA-DGOEP</t>
  </si>
  <si>
    <t>13.592.258</t>
  </si>
  <si>
    <t>GOROSTIAGA</t>
  </si>
  <si>
    <t>EX-2019-27012675-GCABA-DGOEP</t>
  </si>
  <si>
    <t>94.718.135</t>
  </si>
  <si>
    <t>11 DE SEPTIEMBRE DE 1888</t>
  </si>
  <si>
    <t>DI-2019-4554-GCABA-DGOEP</t>
  </si>
  <si>
    <t>EX-2018-27956107-MGEYA-DGOEP</t>
  </si>
  <si>
    <t>14.279.673</t>
  </si>
  <si>
    <t>DI-2019-2647-GCABA-DGOEP</t>
  </si>
  <si>
    <t>EX-2018-12515737-MGEYA-DGOEP</t>
  </si>
  <si>
    <t>17.219.791</t>
  </si>
  <si>
    <t>DI-2019-2494-GCABA-DGOEP</t>
  </si>
  <si>
    <t>EX-2019-15076127-GCABA-DGOEP</t>
  </si>
  <si>
    <t>16.938.080</t>
  </si>
  <si>
    <t>SAENZ PEÑA, LUIS, PRES.</t>
  </si>
  <si>
    <t>DI-2019-2950-GCABA-DGOEP</t>
  </si>
  <si>
    <t>EX-2019-30286608-GCABA-DGOEP</t>
  </si>
  <si>
    <t>FICHERA, GUSTAVO ALEJANDRO</t>
  </si>
  <si>
    <t>20.710.632</t>
  </si>
  <si>
    <t>HERNANDEZ, JOSE</t>
  </si>
  <si>
    <t>DI-2019-3523-GCABA-DGOEP</t>
  </si>
  <si>
    <t>EE-2018-31630057-MGEYA-DGOEP</t>
  </si>
  <si>
    <t>15-6978-4333</t>
  </si>
  <si>
    <t>DI-2019-72-GCABA-DGOEP</t>
  </si>
  <si>
    <t>EE-2018-29630665-MGEYA-DGOEP</t>
  </si>
  <si>
    <t>11.597.056</t>
  </si>
  <si>
    <t>DI-73-DGOEP-2019</t>
  </si>
  <si>
    <t>EE-2018-31627857-MGEYA-DGOEP</t>
  </si>
  <si>
    <t>DI-2019-78-DGOEP</t>
  </si>
  <si>
    <t>EX-2019-02851425-MGEYA-DGOEP</t>
  </si>
  <si>
    <t>29.434.350</t>
  </si>
  <si>
    <t>CULLEN</t>
  </si>
  <si>
    <t>DI-2019-96-DGOEP</t>
  </si>
  <si>
    <t>EX-2019-02851024-MGEYA-DGOEP</t>
  </si>
  <si>
    <t>13.265.774</t>
  </si>
  <si>
    <t>DI-2019-279-GCABA-DGOEP</t>
  </si>
  <si>
    <t>EE 2018-18938195-MGEYA-DGOEP</t>
  </si>
  <si>
    <t>23.226.565</t>
  </si>
  <si>
    <t>DI-2019-150-GCABA-DGOEP</t>
  </si>
  <si>
    <t>EE 2018-18939588-MGEYA-DGOEP</t>
  </si>
  <si>
    <t>DI-2019-271-GCABA-DGOEP</t>
  </si>
  <si>
    <t>EE 2018-23460901-MGEYA-DGOEP</t>
  </si>
  <si>
    <t>22.799.469</t>
  </si>
  <si>
    <t>MITRE, EMILIO</t>
  </si>
  <si>
    <t>DI-2019-160-DGOEP</t>
  </si>
  <si>
    <t>EE-2018-00617987-MGEYA-DGOEP Y EX-7037981-MGEYA-DGOEP-2018</t>
  </si>
  <si>
    <t>DI-2019-161-DGOEP</t>
  </si>
  <si>
    <t>EX-12513437-MGEYA-DGOEP-2018</t>
  </si>
  <si>
    <t>DI-2019-206-GCABA-DGOEP</t>
  </si>
  <si>
    <t>EE-2019-32167563-GCABA-DGOEP</t>
  </si>
  <si>
    <t>8.568.901</t>
  </si>
  <si>
    <t>DI-2019-4553-GCABA-DGOEP</t>
  </si>
  <si>
    <t>EX-2019-12990688-GCABA-DGOEP</t>
  </si>
  <si>
    <t>94.252.287</t>
  </si>
  <si>
    <t>CUENCA</t>
  </si>
  <si>
    <t>DI-2019-2298-GCABA-DGOEP</t>
  </si>
  <si>
    <t>EX-2019-22374459-GCABA-DGOEP</t>
  </si>
  <si>
    <t>8.629.218</t>
  </si>
  <si>
    <t>CRAMER AV.</t>
  </si>
  <si>
    <t>DI-2019-3191-GCABA-DGOEP</t>
  </si>
  <si>
    <t>EX-2018-17526503-MGEYA-DGOEP</t>
  </si>
  <si>
    <t>DI-2019-2989-GCABA-DGOEP</t>
  </si>
  <si>
    <t>EX-2019-28526259-GCABA-DGOEP</t>
  </si>
  <si>
    <t>SINOPOLI AGUSTIN EZEQUIEL</t>
  </si>
  <si>
    <t>36.172.350</t>
  </si>
  <si>
    <t>FERNANDEZ DE ENCISO</t>
  </si>
  <si>
    <t>DI-2019-3520-GCABA-DGOEP</t>
  </si>
  <si>
    <t>EX-2018-33571053-GCABA-DGOEP</t>
  </si>
  <si>
    <t>FERNANDEZ WALTER DOMINGO</t>
  </si>
  <si>
    <t>13.827.521</t>
  </si>
  <si>
    <t>Villa Real</t>
  </si>
  <si>
    <t>DI-2019-2500-GCABA-DGOEP</t>
  </si>
  <si>
    <t>EX-2019-28837993-GCABA-DGOEP</t>
  </si>
  <si>
    <t>94.714.351</t>
  </si>
  <si>
    <t>DI-2019-3522-GCABA-DGOEP</t>
  </si>
  <si>
    <t>EX-2018-18944846-GCABA-DGOEP</t>
  </si>
  <si>
    <t>10.468.480</t>
  </si>
  <si>
    <t>DI-2019-3607-DGOEP</t>
  </si>
  <si>
    <t>EX-2018-28782121-MGEYA-DGOEP</t>
  </si>
  <si>
    <t>DI- 2019-254-GCABA-DGOEP</t>
  </si>
  <si>
    <t>EX-2019- 21409063-GCABA- DGOEP</t>
  </si>
  <si>
    <t>14.025.767</t>
  </si>
  <si>
    <t>NUEVA YORK</t>
  </si>
  <si>
    <t>DI-2019-3304-GCABA-DGOEP</t>
  </si>
  <si>
    <t>EX-2018-22015959-MGEYA-DGOEP</t>
  </si>
  <si>
    <t>94.131.662</t>
  </si>
  <si>
    <t>DI-2019-375-GCABA-DGOEP</t>
  </si>
  <si>
    <t>EX-2018-24008643- -MGEYA-DGOEP</t>
  </si>
  <si>
    <t>LUGO DAVALOS SATURNINO</t>
  </si>
  <si>
    <t>92.545.538</t>
  </si>
  <si>
    <t>DI-2019-2583-GCABA-DGOEP</t>
  </si>
  <si>
    <t>EE-2018-28197969-MGEYA-DGOEP</t>
  </si>
  <si>
    <t>MAOUR SCHAUL ANABELLA MARIANA</t>
  </si>
  <si>
    <t>DI-2019-277-GCABA-DGOEP</t>
  </si>
  <si>
    <t>EE 2018-27080403-MGEYA-DGOEP</t>
  </si>
  <si>
    <t>ROBLES VELIZ JUAN MANUEL</t>
  </si>
  <si>
    <t>94.116.100</t>
  </si>
  <si>
    <t>DI-2019-278-GCABA-DGOEP</t>
  </si>
  <si>
    <t>EX-2018-20337056-MGEYA-DGOEP</t>
  </si>
  <si>
    <t>MARTINEZ BAEZ MARIA VENANCIA</t>
  </si>
  <si>
    <t>92.921.646</t>
  </si>
  <si>
    <t>DI-2019-2547-GCABA-DGOEP</t>
  </si>
  <si>
    <t>EX-2018-31794990-MGEYA-DGOEP</t>
  </si>
  <si>
    <t>EE 2018-30134234-MGEYA-DGOEP</t>
  </si>
  <si>
    <t>DI-2019-314-GCABA-DGOEP</t>
  </si>
  <si>
    <t>EX-2018-29482864-MGEYA-DGOEP</t>
  </si>
  <si>
    <t>DI-2019-321-GCABA-DGOEP</t>
  </si>
  <si>
    <t>EX-2018-28781130-MGEYA-DGOEP</t>
  </si>
  <si>
    <t>DI-2019-341-GCABA-DGOEP</t>
  </si>
  <si>
    <t>EX-2018-16827722-MGEYA-DGOEP</t>
  </si>
  <si>
    <t>DI-2019-363-GCABA-DGOEP</t>
  </si>
  <si>
    <t>EX-2018-18520742-MGEYA-DGOEP</t>
  </si>
  <si>
    <t>MANSILLA PAULA PATRICIA</t>
  </si>
  <si>
    <t>20.004.690</t>
  </si>
  <si>
    <t>833-39</t>
  </si>
  <si>
    <t>DI-2019-524-GCABA-DGOEP.</t>
  </si>
  <si>
    <t>EX-2018-17501713-MGEYA-DGOEP Y EX-28534549-MGEYA-DGOEP-2018</t>
  </si>
  <si>
    <t>13.350.432</t>
  </si>
  <si>
    <t>IRIGOYEN, BERNARDO DE</t>
  </si>
  <si>
    <t>DI-2019-732-GCABA-DGOEP</t>
  </si>
  <si>
    <t>EX-2019-608765-MGEYA-DGOEP</t>
  </si>
  <si>
    <t>35.190.080</t>
  </si>
  <si>
    <t>Núñez</t>
  </si>
  <si>
    <t>DI-2019-3237-GCABA-DGOEP</t>
  </si>
  <si>
    <t>EE 2018-09075556-MGEYA-DGOEP Y EE-2018-20451594-MGEYA-DGOEP</t>
  </si>
  <si>
    <t>DI-2019-602-GCABA-DGOEP</t>
  </si>
  <si>
    <t>EX-2018-34459957-MGEYA-DGOEP</t>
  </si>
  <si>
    <t>RAMIREZ RUBEN DARIO</t>
  </si>
  <si>
    <t>34.705.733</t>
  </si>
  <si>
    <t>DI-2019-2508-GCABA-DGOEP</t>
  </si>
  <si>
    <t>EX-2018-24337852-MGEYA-DGOEP</t>
  </si>
  <si>
    <t>8.549.658</t>
  </si>
  <si>
    <t>DI-2019-2613-GCABA-DGOEP</t>
  </si>
  <si>
    <t>EX-2019-15076023-GCABA-DGOEP</t>
  </si>
  <si>
    <t>16.444.518</t>
  </si>
  <si>
    <t>DI-2019-2302-GCABA-DGOEP</t>
  </si>
  <si>
    <t>EE-2018-26789188-MGEYA-DGOEP</t>
  </si>
  <si>
    <t>30.745.856</t>
  </si>
  <si>
    <t>DI-2019-652-GCABA-DGOEP</t>
  </si>
  <si>
    <t>EX-2018-18553435-MGEYA-DGOEP</t>
  </si>
  <si>
    <t>17.365.406</t>
  </si>
  <si>
    <t>DI-2019-2517-GCABA-DGOEP</t>
  </si>
  <si>
    <t>EX-2017-18015559-MGEYA-DGOEP</t>
  </si>
  <si>
    <t>DI-2019-1259-GCABA-DGOEP</t>
  </si>
  <si>
    <t>EE 2018-29991334-MGEYA-DGOEP</t>
  </si>
  <si>
    <t>16.732.131</t>
  </si>
  <si>
    <t>DI-2019-1273-GCABA-DGOEP</t>
  </si>
  <si>
    <t>EE-2018-18937559-MGEYA-DGOEP- Y EX-2017-20031149-MGEYA-DGOEP</t>
  </si>
  <si>
    <t>35.372.041</t>
  </si>
  <si>
    <t>4720-24</t>
  </si>
  <si>
    <t>DI-2019-1610-GCABA-DGOEP</t>
  </si>
  <si>
    <t>EE-2018-25780969-MGEYA-DGOEP</t>
  </si>
  <si>
    <t>32.484.540</t>
  </si>
  <si>
    <t>DI-2019-1979-GCABA-DGOEP</t>
  </si>
  <si>
    <t>EE-2018-22421004-MGEYA-DGOEP</t>
  </si>
  <si>
    <t>16.040.011</t>
  </si>
  <si>
    <t>DI-1980-DGOEP-2019</t>
  </si>
  <si>
    <t>EX-2019-21934269-GCABA-DGOEP</t>
  </si>
  <si>
    <t>SUAREZ ROBERTO ANTONIO</t>
  </si>
  <si>
    <t>24.361.622</t>
  </si>
  <si>
    <t>DI-3184-DGOEP-2019</t>
  </si>
  <si>
    <t>EX-2019-20670986-GCABA-DGOEP</t>
  </si>
  <si>
    <t>17.968.748</t>
  </si>
  <si>
    <t>DI-3212-DGOEP-2019</t>
  </si>
  <si>
    <t>EE-2018-25785030-MGEYA-DGOEP</t>
  </si>
  <si>
    <t>18.750.951</t>
  </si>
  <si>
    <t>DI-1982-DGOEP-2019</t>
  </si>
  <si>
    <t>EX-2019-21930544-GCABA-DGOEP</t>
  </si>
  <si>
    <t>FITTIPALDI ROSALINDA ANTONIA</t>
  </si>
  <si>
    <t>4.755.553</t>
  </si>
  <si>
    <t>DI-2019-3220-GCABA-DGOEP</t>
  </si>
  <si>
    <t>EX-2018-23467744-MGEYA-DGOEP</t>
  </si>
  <si>
    <t>94.065.704</t>
  </si>
  <si>
    <t>DI-2019-2595-DGOEP</t>
  </si>
  <si>
    <t>EX-2019-8069997-GCABA-DGOEP</t>
  </si>
  <si>
    <t>5.171.515</t>
  </si>
  <si>
    <t>DI-2019-3055-GCABA-DGOEP</t>
  </si>
  <si>
    <t>EX-2018-35259054-MGEYA-DGOEP</t>
  </si>
  <si>
    <t>EE 2018-29185002-MGEYA-DGOEP</t>
  </si>
  <si>
    <t>13.420.387</t>
  </si>
  <si>
    <t>DI-2498-DGOEP-2019</t>
  </si>
  <si>
    <t>EX-2018-10419423-MGEYA-DGOEP Y EX-2019-12988626-GCABA-DGOEP</t>
  </si>
  <si>
    <t>5.219.855</t>
  </si>
  <si>
    <t>EE-2018-32975229-MGEYA-DGOEP</t>
  </si>
  <si>
    <t>17.364.125</t>
  </si>
  <si>
    <t>DI-2516-DGOEP-2019</t>
  </si>
  <si>
    <t>EX-2018-23466621-MGEYA-DGOEP</t>
  </si>
  <si>
    <t>94.057.140</t>
  </si>
  <si>
    <t>DI-2019-2604-GCABA-DGOEP</t>
  </si>
  <si>
    <t>EE-2018-23124387-MGEYA-DGOEP</t>
  </si>
  <si>
    <t>GALINDEZ LUCIA LUCIANA</t>
  </si>
  <si>
    <t>2.973.067</t>
  </si>
  <si>
    <t>DI-2019-2518-GCABA-DGOEP</t>
  </si>
  <si>
    <t>EE-2018-33759404-MGEYA-DGOEP</t>
  </si>
  <si>
    <t>VEGA SOLAR DOMINGO ELGAR</t>
  </si>
  <si>
    <t>18.855.189</t>
  </si>
  <si>
    <t>585-595</t>
  </si>
  <si>
    <t>DI-2019-2519-GCABA-DGOEP</t>
  </si>
  <si>
    <t>EX-2019-21411495-GCABA-DGOEP</t>
  </si>
  <si>
    <t>MUJICA LEANDRO JORGE</t>
  </si>
  <si>
    <t>24.663.373</t>
  </si>
  <si>
    <t>DI-3383-DGOEP-2019</t>
  </si>
  <si>
    <t>EX-2019-18527271-GCABA-DGOEP</t>
  </si>
  <si>
    <t>VERA ANA MARIA ESTER</t>
  </si>
  <si>
    <t>10.549.259</t>
  </si>
  <si>
    <t>DI-2019-3053-GCABA-DGOEP</t>
  </si>
  <si>
    <t>EE-2018-25778538-MGEYA-DGOEP</t>
  </si>
  <si>
    <t>93.941.334</t>
  </si>
  <si>
    <t>DI-2554-DGOEP-2019</t>
  </si>
  <si>
    <t>EX-2019-24099913-GCABA-DGOEP</t>
  </si>
  <si>
    <t>94.186.553</t>
  </si>
  <si>
    <t>DI-3334-DGOEP-2019</t>
  </si>
  <si>
    <t>EX-2019-4979646-GCABA-DGOEP</t>
  </si>
  <si>
    <t>13.461.165</t>
  </si>
  <si>
    <t>DI-3243-DGOEP-2019</t>
  </si>
  <si>
    <t>EE 2018-30284027-MGEYA-DGOEP</t>
  </si>
  <si>
    <t>14.304.776</t>
  </si>
  <si>
    <t>ARRIBEÑOS</t>
  </si>
  <si>
    <t>DI-2584-DGOEP-2019</t>
  </si>
  <si>
    <t>EX-2019-21407650-GCABA-DGOEP</t>
  </si>
  <si>
    <t>8.608.998</t>
  </si>
  <si>
    <t>DI-3303-DGOEP-2019</t>
  </si>
  <si>
    <t>EE-2018-11114553-MGEYA-DGOEP Y EX-29023253-MGEYA-DGOEP-2018</t>
  </si>
  <si>
    <t>DI-2019-2599-GCABA-DGOEP</t>
  </si>
  <si>
    <t>EX-2019-20386165-GCABA-DGOEP</t>
  </si>
  <si>
    <t>4.272.877</t>
  </si>
  <si>
    <t>DI-3054-DGOEP-2019</t>
  </si>
  <si>
    <t>EX-2018-32577517-MGEYA-DGOEP</t>
  </si>
  <si>
    <t>DELL' ACQUA NICOLAS ADRIAN</t>
  </si>
  <si>
    <t>30.448.866</t>
  </si>
  <si>
    <t>Villa Luro</t>
  </si>
  <si>
    <t>DENEGADO</t>
  </si>
  <si>
    <t>DI-2019-3519-GCABA-DGOEP</t>
  </si>
  <si>
    <t>EX-2019-07525958- -GCABA-DGOEP</t>
  </si>
  <si>
    <t>ROMERO EDUARDO GREGORIO</t>
  </si>
  <si>
    <t>8.327.048</t>
  </si>
  <si>
    <t>DI-2019-2970-GCABA-DGOEP</t>
  </si>
  <si>
    <t>EX-2018-18558251-MGEYA-DGOEP</t>
  </si>
  <si>
    <t>93.996.415</t>
  </si>
  <si>
    <t>DI-2019-3216-GCABA-DGOEP</t>
  </si>
  <si>
    <t>EX-2018-24487752- -MGEYA-DGOEP</t>
  </si>
  <si>
    <t>8.601.466</t>
  </si>
  <si>
    <t>DI-2019-3193-GCABA-DGOEP</t>
  </si>
  <si>
    <t>EX-2018-5851965-MGEYA-DGOEP Y EX-2018-18945567-MGEYA-DGOEP</t>
  </si>
  <si>
    <t>6.709.854</t>
  </si>
  <si>
    <t>43072335 / 1138187921</t>
  </si>
  <si>
    <t>EE-2018-22622409-MGEYA-DGOEP</t>
  </si>
  <si>
    <t>14.038.054</t>
  </si>
  <si>
    <t>DI-2019-2645-GCABA-DGOEP</t>
  </si>
  <si>
    <t>EX-2018-22726338-MGEYA-DGOEP</t>
  </si>
  <si>
    <t>GOMEZ RAMONA RAQUEL</t>
  </si>
  <si>
    <t>23.348.422</t>
  </si>
  <si>
    <t>DI-2019-2646-GCABA-DGOEP</t>
  </si>
  <si>
    <t>EX-2019-23261826- -GCABA-DGOEP</t>
  </si>
  <si>
    <t>21.055.463</t>
  </si>
  <si>
    <t>DI-3058-DGOEP-2019</t>
  </si>
  <si>
    <t>EE 2019-15748936-GCABA-DGOEP</t>
  </si>
  <si>
    <t>21.110.873</t>
  </si>
  <si>
    <t>Villa Gral. Mitre</t>
  </si>
  <si>
    <t>DI-2941-DGOEP-2019</t>
  </si>
  <si>
    <t>EE 2019-17882103-GCABA-DGOEP</t>
  </si>
  <si>
    <t>13.887.261</t>
  </si>
  <si>
    <t>3 DE febrero</t>
  </si>
  <si>
    <t>DI-2954-DGOEP-2019</t>
  </si>
  <si>
    <t>EE 2018-08340214-MGEYA-DGOEP</t>
  </si>
  <si>
    <t>CERECEDO CARLOS MARIA FIDEL</t>
  </si>
  <si>
    <t>13.481.326</t>
  </si>
  <si>
    <t>DI-2959-DGOEP-2019</t>
  </si>
  <si>
    <t>EX-2019-14932146-GCABA-DGOEP</t>
  </si>
  <si>
    <t>27.928.471</t>
  </si>
  <si>
    <t>MELINCUE</t>
  </si>
  <si>
    <t>DI-2968-DGOEP-2019</t>
  </si>
  <si>
    <t>EX-2019-02370675-MGEYA-DGOEP</t>
  </si>
  <si>
    <t>93.034.843</t>
  </si>
  <si>
    <t>DI-2019-2974-GCABA-DGOEP</t>
  </si>
  <si>
    <t>EX-2019-18580878- -GCABA-DGOEP</t>
  </si>
  <si>
    <t>93.863.064</t>
  </si>
  <si>
    <t>DI-2019-3049-GCABA-DGOEP</t>
  </si>
  <si>
    <t>EE 2019-20389386-GCABA-DGOEP</t>
  </si>
  <si>
    <t>LAZARO OCHOA FREDDY ANTONY</t>
  </si>
  <si>
    <t>94.904.421</t>
  </si>
  <si>
    <t>DI-2988-DGOEP-2019</t>
  </si>
  <si>
    <t>EX-2019-21117368-GCABA-DGOEP</t>
  </si>
  <si>
    <t>93.870.860</t>
  </si>
  <si>
    <t>DI-2019-3301-GCABA-DGOEP</t>
  </si>
  <si>
    <t>EX-2019-26625739-GCABA-DGOEP</t>
  </si>
  <si>
    <t>RIPA SEBASTIAN EDGARDO</t>
  </si>
  <si>
    <t>DI-2019-3870-GCABA-DGOEP</t>
  </si>
  <si>
    <t>EX-2019-21557447-GCABA-DGOEP</t>
  </si>
  <si>
    <t>GIOVANNINI CARLOS ADRIAN</t>
  </si>
  <si>
    <t>22.066.050</t>
  </si>
  <si>
    <t>DI-3042-DGOEP-2019</t>
  </si>
  <si>
    <t>EE 2019-25169231-GCABA-DGOEP</t>
  </si>
  <si>
    <t>CHAVEZ COLLAZOS CHRIS FABY</t>
  </si>
  <si>
    <t>93.878.943</t>
  </si>
  <si>
    <t>DI-3470-DGOEP-2019</t>
  </si>
  <si>
    <t>EE 2019-23756242-GCABA-DGOEP</t>
  </si>
  <si>
    <t>4.120.866</t>
  </si>
  <si>
    <t>DI-3051-DGOEP-2019</t>
  </si>
  <si>
    <t>EE 2019-25148543-GCABA-DGOEP</t>
  </si>
  <si>
    <t>92.390.196</t>
  </si>
  <si>
    <t>DI-2019-3385-GCABA-DGOEP</t>
  </si>
  <si>
    <t>EX-2019-05452730-GCABA-DGOEP</t>
  </si>
  <si>
    <t>GUERINI YAMILA INES</t>
  </si>
  <si>
    <t>28.107.030</t>
  </si>
  <si>
    <t>GARCIA, JUAN AGUSTIN</t>
  </si>
  <si>
    <t>DI-3254-DGOEP-2019</t>
  </si>
  <si>
    <t>EX-2019-16454489-GCABA-DGOEP</t>
  </si>
  <si>
    <t>36.236.727</t>
  </si>
  <si>
    <t>PERU</t>
  </si>
  <si>
    <t>DI-2019-3228-GCABA-DGOEP</t>
  </si>
  <si>
    <t>EX-2019-19984403-GCABA-DGOEP</t>
  </si>
  <si>
    <t>92.367.942</t>
  </si>
  <si>
    <t>DI-2958-DGOEP-2019</t>
  </si>
  <si>
    <t>EX-2020-16830224-GCABA-DGCDPU</t>
  </si>
  <si>
    <t>35.730.905</t>
  </si>
  <si>
    <t>EX-2019-37472802- -GCABA-DGOEP</t>
  </si>
  <si>
    <t>26.451.138</t>
  </si>
  <si>
    <t>RS-2021-23181327-GCABA-COMUNA14</t>
  </si>
  <si>
    <t>EX-2019-33581563- -GCABA-DGOEP</t>
  </si>
  <si>
    <t>30.064.934</t>
  </si>
  <si>
    <t>EX-2016-06958619- -MGEYA-DGOEP</t>
  </si>
  <si>
    <t>LUCIA ZEBALLOS</t>
  </si>
  <si>
    <t>94.027.074</t>
  </si>
  <si>
    <t>DI-2018-55-DGOEP</t>
  </si>
  <si>
    <t>EX-2019-31128168- -GCABA-DGOEP</t>
  </si>
  <si>
    <t>17.347.457</t>
  </si>
  <si>
    <t>15-6409-1001</t>
  </si>
  <si>
    <t>EX-2018-18942174- -MGEYA-DGOEP</t>
  </si>
  <si>
    <t>JULIA SOFIA FALCON MORI</t>
  </si>
  <si>
    <t>94.012.430</t>
  </si>
  <si>
    <t>RS-2022-19297241-GCABA-COMUNA13</t>
  </si>
  <si>
    <t>EX-18943945-MGEYA-DGOEP-2018</t>
  </si>
  <si>
    <t>DI-2018-3407-DGOEP</t>
  </si>
  <si>
    <t>EX-12106328-MGEYA-DGOEP-2018</t>
  </si>
  <si>
    <t>DI-1703-DGOEP-2018</t>
  </si>
  <si>
    <t>EX-11117427-MGEYA-DGOEP-2018</t>
  </si>
  <si>
    <t>DI-2730-DGOEP-2018</t>
  </si>
  <si>
    <t>EX-12511947-MGEYA-DGOEP-2018</t>
  </si>
  <si>
    <t>9.379.527</t>
  </si>
  <si>
    <t>DI-2185-DGOEP-2018</t>
  </si>
  <si>
    <t>EX-20451594-MGEYA-DGOEP-2018</t>
  </si>
  <si>
    <t>DI-1032-DGOEP-2018</t>
  </si>
  <si>
    <t>EX-12936084-MGEYA-DGOEP-2018</t>
  </si>
  <si>
    <t>DI-2196-DGOEP-2018</t>
  </si>
  <si>
    <t>EX-2018-7875054-MGEYA-DGOEP</t>
  </si>
  <si>
    <t>11.224.833</t>
  </si>
  <si>
    <t>EX-11414564-MGEYA-DGOEP-2018</t>
  </si>
  <si>
    <t>DI-1651-DGOEP-2018</t>
  </si>
  <si>
    <t>EX-2018-13090581-MGEYA-DGOEP</t>
  </si>
  <si>
    <t>MURGUIONDO 1513</t>
  </si>
  <si>
    <t>DI-2018-2177-DGOEP</t>
  </si>
  <si>
    <t>EX-5346923-MGEYA-DGOEP-2018</t>
  </si>
  <si>
    <t>DI-622-DGOEP-2018</t>
  </si>
  <si>
    <t>EX-9550001-MGEYA-DGOEP-2018</t>
  </si>
  <si>
    <t>8.412.161</t>
  </si>
  <si>
    <t>DI-1471-DGOEP-2018</t>
  </si>
  <si>
    <t>EX-2019-15743574-MGEYA-DGOEP</t>
  </si>
  <si>
    <t>EX-22354604-MGEYA-DGOEP-2018</t>
  </si>
  <si>
    <t>DI-2018-2727-DGOEP</t>
  </si>
  <si>
    <t>EX-7463205-MGEYA-DGOEP-2018</t>
  </si>
  <si>
    <t>EX-8753015-MGEYA-DGOEP-2018</t>
  </si>
  <si>
    <t>MARCELO ALEJANDRO BERNASCONI</t>
  </si>
  <si>
    <t>DI-1314-DGOEP-2018</t>
  </si>
  <si>
    <t>EX-9202352-MGEYA-DGOEP-2018</t>
  </si>
  <si>
    <t>DI-1356-DGOEP-2018</t>
  </si>
  <si>
    <t>EX-3612691-MGEYA-DGOEP-2018</t>
  </si>
  <si>
    <t>ALVEAR AV.</t>
  </si>
  <si>
    <t>DI-2018-663-GCABA-DGOEP</t>
  </si>
  <si>
    <t>EX-6825113-MGEYA-DGOEP-2018</t>
  </si>
  <si>
    <t>DI-2018-1064-DGOEP</t>
  </si>
  <si>
    <t>EX-2018-7083404-MGEYA-DGOEP</t>
  </si>
  <si>
    <t>DI-2018-1071-GCABA-DGOEP</t>
  </si>
  <si>
    <t>EX-2018-8166681-MGEYA-DGOEP</t>
  </si>
  <si>
    <t>DI-2018-1026-GCABA-DGOEP</t>
  </si>
  <si>
    <t>EX-4242707-MGEYA-DGOEP-2018</t>
  </si>
  <si>
    <t>34.977.131</t>
  </si>
  <si>
    <t>DI-690-DGOEP-2018</t>
  </si>
  <si>
    <t>EX-11415087-MGEYA-DGOEP-2018</t>
  </si>
  <si>
    <t>DI-2018-1581-DGOEP</t>
  </si>
  <si>
    <t>EX-35007701-MGEYA-DGOEP-2019</t>
  </si>
  <si>
    <t>19.048.283</t>
  </si>
  <si>
    <t>EX-2019-35076125-MGEYA-DGOEP</t>
  </si>
  <si>
    <t>EX-12809573-MGEYA-DGOEP-2018</t>
  </si>
  <si>
    <t>DI-2381-DGOEP-2018</t>
  </si>
  <si>
    <t>EX-31938755-MGEYA-DGOEP-2018 Y EX-18941460-MGEYA-DGOEP-2018</t>
  </si>
  <si>
    <t>DI-1841-DGOEP-2018</t>
  </si>
  <si>
    <t>EX-35256184-MGEYA-DGOEP-2019</t>
  </si>
  <si>
    <t>1163653062/1560962638</t>
  </si>
  <si>
    <t>EX-14645081-MGEYA-DGOEP-2018</t>
  </si>
  <si>
    <t>21.435.652</t>
  </si>
  <si>
    <t>DI-2186-DGOEP-2018</t>
  </si>
  <si>
    <t>EX-15958995-MGEYA-DGOEP-2018</t>
  </si>
  <si>
    <t>DI-2018-2082-GCABA-DGOEP</t>
  </si>
  <si>
    <t>EX-22473946-MGEYA-DGOEP-2018</t>
  </si>
  <si>
    <t>DI-2726-DGOEP-2018</t>
  </si>
  <si>
    <t>EX-10970394-MGEYA-DGOEP-2018</t>
  </si>
  <si>
    <t>DI-1524-DGOEP-2018</t>
  </si>
  <si>
    <t>EX-7029853-MGEYA-DGOEP-2018</t>
  </si>
  <si>
    <t>DI-2018-1348-DGOEP</t>
  </si>
  <si>
    <t>EX-8030567-MGEYA-DGOEP-2018</t>
  </si>
  <si>
    <t>92.795.731</t>
  </si>
  <si>
    <t>DI-2018-1027-DGOEP</t>
  </si>
  <si>
    <t>EX-21015080-MGEYA-DGOEP-2018</t>
  </si>
  <si>
    <t>DI-2018-2385-DGOEP</t>
  </si>
  <si>
    <t>EX-8006767-MGEYA-DGOEP-2018</t>
  </si>
  <si>
    <t>48.053.898</t>
  </si>
  <si>
    <t>CABELLO</t>
  </si>
  <si>
    <t>DI-1332-DGOEP-2018</t>
  </si>
  <si>
    <t>EX-12936955-MGEYA-DGOEP-2018</t>
  </si>
  <si>
    <t>HUMBERTO IOVANNA</t>
  </si>
  <si>
    <t>DI-2095-DGOEP-2018</t>
  </si>
  <si>
    <t>EX-13562465-MGEYA-DGOEP-2018</t>
  </si>
  <si>
    <t>DI-1699-DGOEP-2018</t>
  </si>
  <si>
    <t>EX-14434556-MGEYA-DGOEP-2018</t>
  </si>
  <si>
    <t>DI-2190-DGOEP-2018</t>
  </si>
  <si>
    <t>EX-16738547-MGEYA-DGOEP-2018</t>
  </si>
  <si>
    <t>DI-1858-DGOEP-2018</t>
  </si>
  <si>
    <t>EX-16739715-MGEYA-DGOEP-2018</t>
  </si>
  <si>
    <t>DI-1855-DGOEP-2018</t>
  </si>
  <si>
    <t>EX-2018-17527646-MGEYA-DGOEP</t>
  </si>
  <si>
    <t>DI-2018-1854-DGOEP</t>
  </si>
  <si>
    <t>EX-18810930-MGEYA-DGOEP-2018</t>
  </si>
  <si>
    <t>DI-2302-DGOEP-2018</t>
  </si>
  <si>
    <t>EX-18941123-MGEYA-DGOEP-2018 Y EX-2016-25466359-MGEYA-DGOEP</t>
  </si>
  <si>
    <t>DI-2019-1257-GCABA-DGOEP</t>
  </si>
  <si>
    <t>EX-21883878-MGEYA-DGOEP-2018</t>
  </si>
  <si>
    <t>DI-2725-DGOEP-2018</t>
  </si>
  <si>
    <t>EX-2018-22621435-MGEYA-DGOEP</t>
  </si>
  <si>
    <t xml:space="preserve">DI-2018-2620-DGOEP
</t>
  </si>
  <si>
    <t>EX-2018-20941931-MGEYA-DGOEP</t>
  </si>
  <si>
    <t>DI-2736-DGOEP-2018</t>
  </si>
  <si>
    <t>EX-32565100-MGEYA-DGOEP-2018</t>
  </si>
  <si>
    <t>43.458.647</t>
  </si>
  <si>
    <t>EX-27382370-MGEYA-DGOEP-2017</t>
  </si>
  <si>
    <t>93.704.784</t>
  </si>
  <si>
    <t>DI-5074-DGOEP-2017</t>
  </si>
  <si>
    <t>EX-15037821-MGEYA-DGOEP-2018</t>
  </si>
  <si>
    <t>DI-2188-DGOEP-2018</t>
  </si>
  <si>
    <t>EX-16315560-MGEYA-DGOEP-2018</t>
  </si>
  <si>
    <t>DI-2295-DGOEP-2018</t>
  </si>
  <si>
    <t>EX-2018-24570838-MGEYA-DGOEP</t>
  </si>
  <si>
    <t>DI-2018-3263-GCABA-DGOEP</t>
  </si>
  <si>
    <t>EX-29023253-MGEYA-DGOEP-2018</t>
  </si>
  <si>
    <t>EX-4619235-MGEYA-DGOEP-2018</t>
  </si>
  <si>
    <t>DI-444-DGOEP-2018</t>
  </si>
  <si>
    <t>EX-2018-6166838-MGEYA-DGOEP</t>
  </si>
  <si>
    <t>31.343.379</t>
  </si>
  <si>
    <t>CHILAVERT, MARTINIANO, CORONEL</t>
  </si>
  <si>
    <t>Villa Riachuelo</t>
  </si>
  <si>
    <t>DI-2018-832-DGOEP</t>
  </si>
  <si>
    <t>EX-16422107-MGEYA-DGOEP-2018</t>
  </si>
  <si>
    <t>24.882.232</t>
  </si>
  <si>
    <t>CONDE</t>
  </si>
  <si>
    <t>DI-2083-DGOEP-2018</t>
  </si>
  <si>
    <t>EX-17950783-MGEYA-DGOEP-2019</t>
  </si>
  <si>
    <t>DI-3208-DGOEP-2019</t>
  </si>
  <si>
    <t>EX-3745824-MGEYA-DGOEP-2018</t>
  </si>
  <si>
    <t>DI-2018-691-GCABA-DGOEP</t>
  </si>
  <si>
    <t>EX-2018-13460945-MGEYA-DGOEP</t>
  </si>
  <si>
    <t>6.842.216</t>
  </si>
  <si>
    <t>DI-2018-2181-GCABA-DGOEP</t>
  </si>
  <si>
    <t>EX-2018-22355893-MGEYA-DGOEP</t>
  </si>
  <si>
    <t>DI-2018-2623-GCABA-DGOEP</t>
  </si>
  <si>
    <t>EX-2018-23324811-MGEYA-DGOEP</t>
  </si>
  <si>
    <t>37.015.269</t>
  </si>
  <si>
    <t>DI-2018-3469-GCABA-DGOEP</t>
  </si>
  <si>
    <t>EX-10842486-MGEYA-DGOEP-2019</t>
  </si>
  <si>
    <t>EX-4843029-MGEYA-DGOEP-2018</t>
  </si>
  <si>
    <t>DI-660-DGOEP-2018</t>
  </si>
  <si>
    <t>EX-8030899-MGEYA-DGOEP-2018</t>
  </si>
  <si>
    <t>DI-1331-DGOEP-2018</t>
  </si>
  <si>
    <t>EX-20187988515-MGEYA-DGOEP</t>
  </si>
  <si>
    <t>DI-1330-DGOEP-2018</t>
  </si>
  <si>
    <t>EX-11714447-MGEYA-DGOEP-2018</t>
  </si>
  <si>
    <t>AV. CORRIENTES 1245</t>
  </si>
  <si>
    <t>DI-2299-DGOEP-2018</t>
  </si>
  <si>
    <t>EX-13580796-MGEYA-DGOEP-2018</t>
  </si>
  <si>
    <t>DI-2089-DGOEP-2018</t>
  </si>
  <si>
    <t>EX-2018-14435828-MGEYA-DGOEP</t>
  </si>
  <si>
    <t>DI-2189-DGOEP-2018</t>
  </si>
  <si>
    <t>EX-14646440-MGEYA-DGOEP-2018</t>
  </si>
  <si>
    <t>DI-2079-DGOEP-2018</t>
  </si>
  <si>
    <t>EX-17527174-MGEYA-DGOEP-2018</t>
  </si>
  <si>
    <t>DI-1856-DGOEP-2018</t>
  </si>
  <si>
    <t>EX-30419095-MGEYA-DGOEP-2018</t>
  </si>
  <si>
    <t>EX-1942986-MGEYA-DGOEP-2019</t>
  </si>
  <si>
    <t>EX-34286011-MGEYA-DGOEP-2019</t>
  </si>
  <si>
    <t>EX-2328308-MGEYA-DGOEP-2018</t>
  </si>
  <si>
    <t>DI-2018-320-DGOEP</t>
  </si>
  <si>
    <t>EX-8574904-MGEYA-DGOEP-2018</t>
  </si>
  <si>
    <t>23.565.262</t>
  </si>
  <si>
    <t>DI-2018-1360-DGOEP</t>
  </si>
  <si>
    <t>EX-15962851-MGEYA-DGOEP-2018</t>
  </si>
  <si>
    <t>DI-2018-2184-DGOEP</t>
  </si>
  <si>
    <t>EX-16737318-MGEYA-DGOEP-2018</t>
  </si>
  <si>
    <t>DI-2080-DGOEP-2018</t>
  </si>
  <si>
    <t>EX-11118637-MGEYA-DGOEP-2018</t>
  </si>
  <si>
    <t>EX-12935684-MGEYA-DGOEP-2018</t>
  </si>
  <si>
    <t>DI-2094-DGOEP-2018</t>
  </si>
  <si>
    <t>EX-12357668-MGEYA-DGOEP-2018</t>
  </si>
  <si>
    <t>DI-2092-DGOEP-2018</t>
  </si>
  <si>
    <t>EX-9856215-MGEYA-DGOEP-2018</t>
  </si>
  <si>
    <t>DI-1701-DGOEP-2018</t>
  </si>
  <si>
    <t>EX-14438979-MGEYA-DGOEP-2018</t>
  </si>
  <si>
    <t>3.996.254</t>
  </si>
  <si>
    <t>DI-2296-DGOEP-2018</t>
  </si>
  <si>
    <t>EX-29864188-MGEYA-DGOEP-2018</t>
  </si>
  <si>
    <t>DI-1069-DGOEP-2018</t>
  </si>
  <si>
    <t>EX-6629616-MGEYA-DGOEP-2018</t>
  </si>
  <si>
    <t>EX-2018-19974401-MGEYA-DGOEP</t>
  </si>
  <si>
    <t>PRIETO GERMAN</t>
  </si>
  <si>
    <t>DI-2620-DGOEP-2018</t>
  </si>
  <si>
    <t>EX-16317322-MGEYA-DGOEP-2018</t>
  </si>
  <si>
    <t>DI-2090-DGOEP-2018</t>
  </si>
  <si>
    <t>EX-9199410-MGEYA-DGOEP-2018</t>
  </si>
  <si>
    <t>DI-1378-DGOEP-2018</t>
  </si>
  <si>
    <t>EX-2018-12516519-MGEYA-DGOEP</t>
  </si>
  <si>
    <t>14.033.875</t>
  </si>
  <si>
    <t>FALCON, RAMON L.,CNEL. AV.</t>
  </si>
  <si>
    <t>DI-2018-2078-DGOEP</t>
  </si>
  <si>
    <t>EX-20337821-MGEYA-DGOEP-2018</t>
  </si>
  <si>
    <t>DI-2375-DGOEP-2018</t>
  </si>
  <si>
    <t>EX-13429415-MGEYA-DGOEP-2018</t>
  </si>
  <si>
    <t>DI-2729-DGOEP-2018</t>
  </si>
  <si>
    <t>EX-9545955-MGEYA-DGOEP-2018</t>
  </si>
  <si>
    <t>RETIRO</t>
  </si>
  <si>
    <t>DI-1470-DGOEP-2018</t>
  </si>
  <si>
    <t>EX-27811075-MGEYA-DGOEP-2018</t>
  </si>
  <si>
    <t>DI-2019-206-DGOEP</t>
  </si>
  <si>
    <t>DI-3976-DGOEP-2018</t>
  </si>
  <si>
    <t>EX-14438049-MGEYA-DGOEP-2018</t>
  </si>
  <si>
    <t>DI-2187-DGOEP-2018</t>
  </si>
  <si>
    <t>EX-2018-5854395-MGEYA-DGOEP</t>
  </si>
  <si>
    <t>DI-627-DGOEP-2018</t>
  </si>
  <si>
    <t>EX-2018-22722773-MGEYA-DGOEP</t>
  </si>
  <si>
    <t>94.298.649</t>
  </si>
  <si>
    <t>DI-2019-2644-GCABA-DGOEP</t>
  </si>
  <si>
    <t>EX-7335897-MGEYA-DGOEP-2018</t>
  </si>
  <si>
    <t>8.474.622</t>
  </si>
  <si>
    <t>DI-1029-DGOEP-2018</t>
  </si>
  <si>
    <t>EX-13089816-MGEYA-DGOEP-2018</t>
  </si>
  <si>
    <t>DI-2176-DGOEP-2018</t>
  </si>
  <si>
    <t>EX-10968342-MGEYA-DGOEP-2018</t>
  </si>
  <si>
    <t>DI-1649-DGOEP-2018</t>
  </si>
  <si>
    <t>EX-20118828-MGEYA-DGOEP-2018</t>
  </si>
  <si>
    <t>DI-2733-DGOEP-2018</t>
  </si>
  <si>
    <t>EX-22620391-MGEYA-DGOEP-2018</t>
  </si>
  <si>
    <t>DI-2622-DGOEP-2018</t>
  </si>
  <si>
    <t>EX-11759485-MGEYA-DGOEP-2018</t>
  </si>
  <si>
    <t>21.831.631</t>
  </si>
  <si>
    <t>JOSE HERNANDEZ 2110</t>
  </si>
  <si>
    <t>DI-2018-1624-DGOEP</t>
  </si>
  <si>
    <t>EX-11955644-MGEYA-DGOEP-2018</t>
  </si>
  <si>
    <t>DI-2018-1577-DGOEP</t>
  </si>
  <si>
    <t>EX-34682008-MGEYA-DGOEP-2019</t>
  </si>
  <si>
    <t>EX-2018-27605289-MGEYA-DGOEP</t>
  </si>
  <si>
    <t>BRANDAN BENITO MIGUEL</t>
  </si>
  <si>
    <t>M8395423</t>
  </si>
  <si>
    <t>RS-2021-26484642-GCABA-COMUNA3</t>
  </si>
  <si>
    <t>EX-28534549-MGEYA-DGOEP-2018</t>
  </si>
  <si>
    <t>DANIEL OSVALDO MOYANO</t>
  </si>
  <si>
    <t>EX-2018-15776565-MGEYA-DGOEP</t>
  </si>
  <si>
    <t>DI-2018-2195-DGOEP</t>
  </si>
  <si>
    <t>EX-21941181-MGEYA-DGOEP-2019</t>
  </si>
  <si>
    <t>18.648.026</t>
  </si>
  <si>
    <t>JURAMENTO</t>
  </si>
  <si>
    <t>EX-8926191-MGEYA-DGOEP-2018</t>
  </si>
  <si>
    <t>21.444.790</t>
  </si>
  <si>
    <t>DI-2018-2732-DGOEP</t>
  </si>
  <si>
    <t>EX-9854897-MGEYA-DGOEP-2018</t>
  </si>
  <si>
    <t>DI-2018-1652-DGOEP</t>
  </si>
  <si>
    <t>EX-12105384-MGEYA-DGOEP-2018</t>
  </si>
  <si>
    <t>DI-2018-2084-DGOEP</t>
  </si>
  <si>
    <t>EX-19901324-MGEYA-DGOEP-2018</t>
  </si>
  <si>
    <t>47860091/1533316217</t>
  </si>
  <si>
    <t>DI-2018-2734-DGOEP</t>
  </si>
  <si>
    <t>EX-20342124-MGEYA-DGOEP-2018</t>
  </si>
  <si>
    <t>DI-2018-2624-DGOEP</t>
  </si>
  <si>
    <t>EX-18937165-MGEYA-DGOEP-2018</t>
  </si>
  <si>
    <t>EX-9501814-MGEYA-DGOEP-2018</t>
  </si>
  <si>
    <t>49823208/1566124972</t>
  </si>
  <si>
    <t>DI-1373-DGOEP-2018</t>
  </si>
  <si>
    <t>EX-201824897241-MGEYA-DGOEP Y EX-2018-26988562-MGEYA-DGOEP</t>
  </si>
  <si>
    <t>49034148/1160453111</t>
  </si>
  <si>
    <t>DI-2018-3538-DGOEP</t>
  </si>
  <si>
    <t>EX-2018-19575809-MGEYA-DGOEP</t>
  </si>
  <si>
    <t>DI-2018-2300-DGOEP</t>
  </si>
  <si>
    <t>EX-2595602-MGEYA-DGOEP-2018</t>
  </si>
  <si>
    <t>DI-415-DGOEP-2018</t>
  </si>
  <si>
    <t>EX-2018-11116125-MGEYA-DGOEP</t>
  </si>
  <si>
    <t>DI-2018-2389-DGOEP</t>
  </si>
  <si>
    <t>EX-6824187-MGEYA-DGOEP-2018</t>
  </si>
  <si>
    <t>EX-8167664-MGEYA-DGOEP-2018</t>
  </si>
  <si>
    <t>DI-1354-DGOEP-2018</t>
  </si>
  <si>
    <t>EX-12356146-MGEYA-DGOEP-2018</t>
  </si>
  <si>
    <t>8.251.044</t>
  </si>
  <si>
    <t>DI-2091-DGOEP-2018</t>
  </si>
  <si>
    <t>EX-2018-15444467-MGEYA-DGOEP</t>
  </si>
  <si>
    <t>DI-2018-2183-DGOEP</t>
  </si>
  <si>
    <t>EX-30058314-MGEYA-DGOEP-2018</t>
  </si>
  <si>
    <t>EX-29341508-MGEYA-DGOEP-2018</t>
  </si>
  <si>
    <t>EX-2018-11761278-MGEYA-DGOEP</t>
  </si>
  <si>
    <t>DI-2018-1679-DGOEP</t>
  </si>
  <si>
    <t>EX-7037981-MGEYA-DGOEP-2018</t>
  </si>
  <si>
    <t>DI-161-DGOEP-2019</t>
  </si>
  <si>
    <t>EX-5348030-MGEYA-DGOEP-2019</t>
  </si>
  <si>
    <t>EX-10080565-MGEYA-DGOEP-2018</t>
  </si>
  <si>
    <t>6.718.220</t>
  </si>
  <si>
    <t>DI-2018-1489-DGOEP</t>
  </si>
  <si>
    <t>EX-2018-6823251-MGEYA-DGOEP</t>
  </si>
  <si>
    <t>DI-2018-1070-DGOEP</t>
  </si>
  <si>
    <t>EX-2018-5672536-MGEYA-DGOEP</t>
  </si>
  <si>
    <t>DI-2018-628-DGOEP</t>
  </si>
  <si>
    <t>EX-2018-13429742-MGEYA-DGOEP</t>
  </si>
  <si>
    <t>DI-2018-1698-DGOEP</t>
  </si>
  <si>
    <t>EX-2018-22315388-MGEYA-DGOEP</t>
  </si>
  <si>
    <t>833/839</t>
  </si>
  <si>
    <t>DI-2019-524-DGOEP</t>
  </si>
  <si>
    <t>EX-2018-21012016-MGEYA-DGOEP</t>
  </si>
  <si>
    <t>DI-2018-2304-DGOEP</t>
  </si>
  <si>
    <t>EX-5729587-MGEYA-DGOEP-2018</t>
  </si>
  <si>
    <t>DE LOS SANTOS BLANCA ALICIA</t>
  </si>
  <si>
    <t>DI-2018-626-DGOEP</t>
  </si>
  <si>
    <t>EX-13170098-MGEYA-DGOEP-2018</t>
  </si>
  <si>
    <t>DI-2018-2182-DGOEP</t>
  </si>
  <si>
    <t>EX-13428161-MGEYA-DGOEP-2018</t>
  </si>
  <si>
    <t>DI-2018-2178-DGOEP</t>
  </si>
  <si>
    <t>EX-26988562-MGEYA-DGOEP-2018</t>
  </si>
  <si>
    <t>EX-17652280-MGEYA-DGOEP-2018</t>
  </si>
  <si>
    <t>DI-2298-DGOEP-2018</t>
  </si>
  <si>
    <t>EX-4470374-MGEYA-DGOEP-2018</t>
  </si>
  <si>
    <t>14.518.698</t>
  </si>
  <si>
    <t>DI-442-DGOEP-2018</t>
  </si>
  <si>
    <t>EX-15959388-MGEYA-DGOEP-2018</t>
  </si>
  <si>
    <t>DI-2191-DGOEP-2018</t>
  </si>
  <si>
    <t>EX-14436923-MGEYA-DGOEP-2018</t>
  </si>
  <si>
    <t>DI-2293-DGOEP-2018</t>
  </si>
  <si>
    <t>EX-2018-18938132-MGEYA-DGOEP</t>
  </si>
  <si>
    <t>24.835.414</t>
  </si>
  <si>
    <t>OLAVARRIA</t>
  </si>
  <si>
    <t>EX-2018-19216113-MGEYA-DGOEP</t>
  </si>
  <si>
    <t>PRIETO HERMELINDA</t>
  </si>
  <si>
    <t>DI-2018-2301-DGOEP</t>
  </si>
  <si>
    <t>EX-2018-20940896-MGEYA-DGOEP</t>
  </si>
  <si>
    <t>ABENIA PEREYRA SILVIA NADIA</t>
  </si>
  <si>
    <t>DI-2018-2737-DGOEP</t>
  </si>
  <si>
    <t>EX-2018-10968274-MGEYA-DGOEP</t>
  </si>
  <si>
    <t xml:space="preserve">DI-2018-2619-DGOEP
</t>
  </si>
  <si>
    <t>EX-7082369-MGEYA-DGOEP-2018</t>
  </si>
  <si>
    <t>DI-1072-DGOEP-2018</t>
  </si>
  <si>
    <t>EX-7335136-MGEYA-DGOEP-2018</t>
  </si>
  <si>
    <t>STELLA MARIS ANDRADA</t>
  </si>
  <si>
    <t>DI-2018-1028-GCABA-DGOEP</t>
  </si>
  <si>
    <t>EX-20390447-MGEYA-DGOEP-2019</t>
  </si>
  <si>
    <t>14.746.055</t>
  </si>
  <si>
    <t>DI-2019-3059-GCABA-DGOEP</t>
  </si>
  <si>
    <t>EX-18061555-MGEYA-DGOEP-2018</t>
  </si>
  <si>
    <t>DI-2018-2387-DGOEP</t>
  </si>
  <si>
    <t>EX-2018-7336795-MGEYA-DGOEP</t>
  </si>
  <si>
    <t>DI-2018-1030-DGOEP</t>
  </si>
  <si>
    <t>EX-8031514-MGEYA-DGOEP-2018</t>
  </si>
  <si>
    <t>DI-2018-1323-DGOEP</t>
  </si>
  <si>
    <t>EX-2018-11413970-MGEYA-DGOEP</t>
  </si>
  <si>
    <t>Pueyrredon Av.</t>
  </si>
  <si>
    <t>DI-2018-1650-DGOEP</t>
  </si>
  <si>
    <t>EX-2018-12105975-MGEYA-DGOEP</t>
  </si>
  <si>
    <t>DI-2018-2093-DGOEP</t>
  </si>
  <si>
    <t>EX-13963960-MGEYA-DGOEP-2018</t>
  </si>
  <si>
    <t>4.551.372</t>
  </si>
  <si>
    <t>DI-2175-DGOEP-2018</t>
  </si>
  <si>
    <t>EX-18945567-MGEYA-DGOEP-2018</t>
  </si>
  <si>
    <t>EX-2018-18941558-MGEYA-DGOEP</t>
  </si>
  <si>
    <t>18.195.917</t>
  </si>
  <si>
    <t>REGIMIENTO DE PATRICIOS AV.</t>
  </si>
  <si>
    <t>EX-2930194-MGEYA-DGOEP-2018</t>
  </si>
  <si>
    <t>DI-2018-319-DGOEP</t>
  </si>
  <si>
    <t>EX-4312135-MGEYA-DGOEP-2018</t>
  </si>
  <si>
    <t>DI-2018-445-DGOEP</t>
  </si>
  <si>
    <t>EX-4421485-MGEYA-DGOEP-2018</t>
  </si>
  <si>
    <t>DI-2018-687-DGOEP</t>
  </si>
  <si>
    <t>EX-5350804-MGEYA-DGOEP-2018</t>
  </si>
  <si>
    <t>DI-2018-624-DGOEP</t>
  </si>
  <si>
    <t>EX-5731273-MGEYA-DGOEP-2018</t>
  </si>
  <si>
    <t>SOTTILARO WALTER FABIAN</t>
  </si>
  <si>
    <t>DI-2018-638-DGOEP</t>
  </si>
  <si>
    <t>EX-7205852-MGEYA-DGOEP-2018</t>
  </si>
  <si>
    <t>DI-2018-2077-DGOEP</t>
  </si>
  <si>
    <t>DENEGATORIA</t>
  </si>
  <si>
    <t>EX-7211982-MGEYA-DGOEP-2018</t>
  </si>
  <si>
    <t>94.058.177</t>
  </si>
  <si>
    <t>DI-2018-2384-DGOEP</t>
  </si>
  <si>
    <t>EX-8162695-MGEYA-DGOEP-2018</t>
  </si>
  <si>
    <t>DI-2018-1340-GCABA-DGOEP</t>
  </si>
  <si>
    <t>EX-9200792-MGEYA-DGOEP-2018</t>
  </si>
  <si>
    <t>DI-2018-1333-DGOEP</t>
  </si>
  <si>
    <t>EX-10219343-MGEYA-DGOEP-2018</t>
  </si>
  <si>
    <t>DI-2018-2383-GCABA-DGOEP</t>
  </si>
  <si>
    <t>EX-2018-12514297-MGEYA-DGOEP</t>
  </si>
  <si>
    <t>MARRAZZO CLAUDIO MARCELO</t>
  </si>
  <si>
    <t>DI-2018-2724-DGOEP</t>
  </si>
  <si>
    <t>EX-15038464-MGEYA-DGOEP-2018</t>
  </si>
  <si>
    <t>DI-2018-2085-DGOEP</t>
  </si>
  <si>
    <t>EX-16314199-MGEYA-DGOEP-2018</t>
  </si>
  <si>
    <t>DI-2018-2081-DGOEP</t>
  </si>
  <si>
    <t>EX-19828036-MGEYA-DGOEP-2018</t>
  </si>
  <si>
    <t>DI-2018-2480-DGOEP</t>
  </si>
  <si>
    <t>EX-21013212-MGEYA-DGOEP-2018</t>
  </si>
  <si>
    <t xml:space="preserve">22.066.050 </t>
  </si>
  <si>
    <t>DI-2386-DGOEP-2018</t>
  </si>
  <si>
    <t>EX-2018-13192039-MGEYA-DGOEP</t>
  </si>
  <si>
    <t>ASTUDILLO MARIA NIEVES</t>
  </si>
  <si>
    <t>EX-18942709-MGEYA-DGOEP-2018</t>
  </si>
  <si>
    <t>EX-30045195-MGEYA-DGOEP-2018 Y EX-2018-24196729-MGEYA-DGOEP</t>
  </si>
  <si>
    <t>LETEMENDIA ELSA AMELIA</t>
  </si>
  <si>
    <t>DI-2019-2616-GCABA-DGOEP</t>
  </si>
  <si>
    <t>EX-9936316-MGEYA-DGOEP-2019</t>
  </si>
  <si>
    <t>EX-9549257-MGEYA-DGOEP-2018</t>
  </si>
  <si>
    <t>RUIZ OSVALDO</t>
  </si>
  <si>
    <t>DI-2018-1374-GCABA-DGOEP</t>
  </si>
  <si>
    <t>EX-2018-2391107-MGEYA-DGOEP</t>
  </si>
  <si>
    <t>PALOMBA PASCUAL</t>
  </si>
  <si>
    <t>Rodriguez Peña</t>
  </si>
  <si>
    <t>DI-2018-416-DGOEP</t>
  </si>
  <si>
    <t>EX-2018-16869381-MGEYA-DGOEP</t>
  </si>
  <si>
    <t>EX-12809064-MGEYA-DGOEP-2018</t>
  </si>
  <si>
    <t>BURGUEZ JORGE HECTOR</t>
  </si>
  <si>
    <t>DI-2018-1697-DGOEP</t>
  </si>
  <si>
    <t>EX-2018-7714489-MGEYA-DGOEP</t>
  </si>
  <si>
    <t>CERRONE GABRIEL</t>
  </si>
  <si>
    <t>4.319.477</t>
  </si>
  <si>
    <t>1149112852 / 1150626666</t>
  </si>
  <si>
    <t>DI-2018-1343-GCABA-DGCCT</t>
  </si>
  <si>
    <t>EX-2089616-MGEYA-DGOEP-2018</t>
  </si>
  <si>
    <t>93.860.988</t>
  </si>
  <si>
    <t>DI-2018-321-GCABA-DGOEP</t>
  </si>
  <si>
    <t>EX-5693854-MGEYA-DGOEP-2019</t>
  </si>
  <si>
    <t>EX-6827465-MGEYA-DGOEP-2018</t>
  </si>
  <si>
    <t>ARROYO MARIA DE LOS ANGELES</t>
  </si>
  <si>
    <t>30.742.052</t>
  </si>
  <si>
    <t>DI-1063-DGOEP-2018</t>
  </si>
  <si>
    <t>EX-2019-35870546-MGEYA-DGOEP</t>
  </si>
  <si>
    <t>RS-2021-23496263-GCABA-COMUNA14</t>
  </si>
  <si>
    <t>EX-12107108-MGEYA-DGOEP-2018</t>
  </si>
  <si>
    <t>DI-2018-1578-DGOEP</t>
  </si>
  <si>
    <t>EX-13194837-MGEYA-DGOEP-2018</t>
  </si>
  <si>
    <t>------------</t>
  </si>
  <si>
    <t>EX-30150480-MGEYA-DGOEP-2018</t>
  </si>
  <si>
    <t>EX-8029778-MGEYA-DGOEP-2018</t>
  </si>
  <si>
    <t>DI-1338-DGOEP-2018</t>
  </si>
  <si>
    <t>EX-6918461-MGEYA-DGOEP-2013</t>
  </si>
  <si>
    <t>29.636.868</t>
  </si>
  <si>
    <t>RS-2021-13045272-GCABA-COMUNA7</t>
  </si>
  <si>
    <t>EX-2018-3202664-MGEYA-DGOEP</t>
  </si>
  <si>
    <t>21.017.423</t>
  </si>
  <si>
    <t>DI-2018-664-DGOEP</t>
  </si>
  <si>
    <t>EX-2018-3321215-MGEYA-DGOEP</t>
  </si>
  <si>
    <t>DI-2018-662-DGOEP</t>
  </si>
  <si>
    <t>EX-3571238-MGEYA-DGOEP-2018</t>
  </si>
  <si>
    <t>24.273.373</t>
  </si>
  <si>
    <t>DI-689-DGOEP-2018</t>
  </si>
  <si>
    <t>EX-4168433-MGEYA-DGOEP-2018</t>
  </si>
  <si>
    <t>34.309.679</t>
  </si>
  <si>
    <t>DI-446-DGOEP-2018</t>
  </si>
  <si>
    <t>EX-4620542-MGEYA-DGOEP-2018</t>
  </si>
  <si>
    <t>92.773.256</t>
  </si>
  <si>
    <t>1310</t>
  </si>
  <si>
    <t>DI-2018-443-GCABA-DGOEP</t>
  </si>
  <si>
    <t>EX-2018-4845147-MGEYA-DGOEP</t>
  </si>
  <si>
    <t>DI-2018-658-DGOEP</t>
  </si>
  <si>
    <t>EX-6826179-MGEYA-DGOEP-2018</t>
  </si>
  <si>
    <t>5.761.546</t>
  </si>
  <si>
    <t>DI-1065-DGOEP-2018</t>
  </si>
  <si>
    <t>EX-7464345-MGEYA-DGOEP-2018</t>
  </si>
  <si>
    <t>VAZZA ALDO</t>
  </si>
  <si>
    <t>DI-2018-1316-GCABA-DGOEP</t>
  </si>
  <si>
    <t>EX-2018-7756258-MGEYA-DGOEP</t>
  </si>
  <si>
    <t>DI-2018-1033-DGOEP</t>
  </si>
  <si>
    <t>EX-2018-8028476-MGEYA-DGOEP</t>
  </si>
  <si>
    <t>DE GENNARO ANA MARIA</t>
  </si>
  <si>
    <t>DI-2018-1342-DGOEP</t>
  </si>
  <si>
    <t>EX-2018-8928591-MGEYA-DGOEP</t>
  </si>
  <si>
    <t>LANGELLOTTI JOSE</t>
  </si>
  <si>
    <t>12.089.715</t>
  </si>
  <si>
    <t>DI-2018-1350-DGOEP</t>
  </si>
  <si>
    <t>EX-2018-9708852-MGEYA-DGOEP</t>
  </si>
  <si>
    <t>DI-2018-1494-DGOEP</t>
  </si>
  <si>
    <t>EX-2018-11412925-MGEYA-DGOEP</t>
  </si>
  <si>
    <t>DI-2018-1576-DGOEP</t>
  </si>
  <si>
    <t>EX-12106635-MGEYA-DGOEP-2018</t>
  </si>
  <si>
    <t>SANABRIA GOMEZ ELENA</t>
  </si>
  <si>
    <t>DI-1594-DGOEP-2018</t>
  </si>
  <si>
    <t>EX-17652007-MGEYA-DGOEP-2018</t>
  </si>
  <si>
    <t>DI-2018-2297-GCABA-DGOEP</t>
  </si>
  <si>
    <t>EX-20942811-MGEYA-DGOEP-2018</t>
  </si>
  <si>
    <t>CARDENAS TORRES LUCIANA CLAUDIA</t>
  </si>
  <si>
    <t>DI-2723-DGOEP-2018</t>
  </si>
  <si>
    <t>EX-22619250-MGEYA-DGOEP-2018</t>
  </si>
  <si>
    <t>DI-2621-DGOEP-2018</t>
  </si>
  <si>
    <t>EX-29457658-MGEYA-DGOEP-2018</t>
  </si>
  <si>
    <t>EX-8288917-MGEYA-DGOEP-2019</t>
  </si>
  <si>
    <t>EX-9710349-MGEYA-DGOEP-2018</t>
  </si>
  <si>
    <t>DI-1477-DGOEP-2018</t>
  </si>
  <si>
    <t>EX-9853707-MGEYA-DGOEP-2018</t>
  </si>
  <si>
    <t>DI-1493-DGOEP-2018</t>
  </si>
  <si>
    <t>EX-9825379-MGEYA-DGOEP-2018</t>
  </si>
  <si>
    <t>DI-1475-DGOEP-2018</t>
  </si>
  <si>
    <t>EX-2018-4963441-MGEYA-DGOEP</t>
  </si>
  <si>
    <t>DI-2018-659-DGOEP</t>
  </si>
  <si>
    <t>EX-7461949-MGEYA-DGOEP-2018</t>
  </si>
  <si>
    <t>12.079.451</t>
  </si>
  <si>
    <t>Talcahuano</t>
  </si>
  <si>
    <t>DI-2018-1025-GCABA-DGOEP</t>
  </si>
  <si>
    <t>EX-3095873-MGEYA-DGOEP-2018</t>
  </si>
  <si>
    <t>SALAS MARTINA</t>
  </si>
  <si>
    <t>DI-661-DGOEP-2018</t>
  </si>
  <si>
    <t>EX-12972036-MGEYA-DGOEP-2017</t>
  </si>
  <si>
    <t>24.204.299</t>
  </si>
  <si>
    <t>DI-2017-2250-DGOEP</t>
  </si>
  <si>
    <t>EX-2017-21022554-MGEYA-DGOEP</t>
  </si>
  <si>
    <t>10.830.867</t>
  </si>
  <si>
    <t xml:space="preserve">DI-2017-4479-DGOEP
</t>
  </si>
  <si>
    <t>EX-2017-25852242-MGEYA-DGOEP</t>
  </si>
  <si>
    <t>26.910.009</t>
  </si>
  <si>
    <t>DI-2017-4816-DGOEP</t>
  </si>
  <si>
    <t>EX-17608746-MGEYA-DGOEP-2016</t>
  </si>
  <si>
    <t>22.608.267</t>
  </si>
  <si>
    <t>EX-18271898-MGEYA-DGOEP-2016</t>
  </si>
  <si>
    <t>DI-2019-1260-GCABA-DGOEP</t>
  </si>
  <si>
    <t>EX-2020-19828192- -GCABA-DGCCT</t>
  </si>
  <si>
    <t>RS-2021-12015213-GCABA-COMUNA14</t>
  </si>
  <si>
    <t>EX-2020-20037926- -GCABA-DGCCT</t>
  </si>
  <si>
    <t>ZAMACONA ADRIAN ROBERTO</t>
  </si>
  <si>
    <t>DI-2020-1061-GCABA-DGCCT</t>
  </si>
  <si>
    <t>EX-2020-18339202- -GCABA-DGCDPU</t>
  </si>
  <si>
    <t>17.620.117</t>
  </si>
  <si>
    <t>RS-2021-29008125--GCABA-COMUNA14</t>
  </si>
  <si>
    <t>EX-2020-18903337- -GCABA-DGCDPU</t>
  </si>
  <si>
    <t>RS-2021-14926962-GCABA-COMUNA1</t>
  </si>
  <si>
    <t>EX-2020-20906558- -GCABA-DGCCT</t>
  </si>
  <si>
    <t>LO GATTO ANGEL</t>
  </si>
  <si>
    <t>DI-2020-1147-GCABA-DGCCT</t>
  </si>
  <si>
    <t>EX-2020-20281272- -GCABA-DGCDPU</t>
  </si>
  <si>
    <t>Av. RIVADAVIA</t>
  </si>
  <si>
    <t>RS-2021-31802135-GCABA-COMUNA9</t>
  </si>
  <si>
    <t>EX-2020-20336723- -GCABA-DGCDPU</t>
  </si>
  <si>
    <t>DI-2020-1148-GCABA-DGCCT</t>
  </si>
  <si>
    <t>EX-2020-20930327- -GCABA-DGCCT</t>
  </si>
  <si>
    <t>10.543.990</t>
  </si>
  <si>
    <t>EX-2020-21230422- -GCABA-DGCCT</t>
  </si>
  <si>
    <t>16.037.618</t>
  </si>
  <si>
    <t>DI-2021-136-GCABA-DGCCT</t>
  </si>
  <si>
    <t>EX-2020-21969911- -GCABA-DGCCT</t>
  </si>
  <si>
    <t>GUZMAN AV. PUESTO 6</t>
  </si>
  <si>
    <t>RS-2021-09510956-GCABA-COMUNA15</t>
  </si>
  <si>
    <t>EX-2020-22542118- -GCABA-DGCCT</t>
  </si>
  <si>
    <t>RS-2021-23496183-GCABA-COMUNA14</t>
  </si>
  <si>
    <t>EX-2020-23747141- -GCABA-DGCCT</t>
  </si>
  <si>
    <t>RS-2021-22242810-GCABA-COMUNA12</t>
  </si>
  <si>
    <t>EX-2020-23915269- -GCABA-DGCCT</t>
  </si>
  <si>
    <t>18.226.739</t>
  </si>
  <si>
    <t>OLLEROS</t>
  </si>
  <si>
    <t>RS-2021-29008029-GCABA-COMUNA14</t>
  </si>
  <si>
    <t>EX-2020-24518386- -GCABA-DGCCT</t>
  </si>
  <si>
    <t>5.695.536</t>
  </si>
  <si>
    <t>CASTRO, EMILIO AV.</t>
  </si>
  <si>
    <t>EX-2020-24364653- -GCABA-DGCCT</t>
  </si>
  <si>
    <t>DI-2020-1229-GCABA-DGCCT</t>
  </si>
  <si>
    <t>EX-2020-25540675- -GCABA-DGCCT</t>
  </si>
  <si>
    <t>RS-2022-11807206-GCABA-COMUNA4</t>
  </si>
  <si>
    <t>EX-2020-25720192- -GCABA-DGCCT</t>
  </si>
  <si>
    <t>RS-2021-23496302-GCABA-COMUNA14</t>
  </si>
  <si>
    <t xml:space="preserve">EX-2020-26037642- -GCABA-DGCCT
 </t>
  </si>
  <si>
    <t>DI-2020-1273-GCABA-DGCCT</t>
  </si>
  <si>
    <t>EX-2020-26040869- -GCABA-DGCCT</t>
  </si>
  <si>
    <t>6611-15</t>
  </si>
  <si>
    <t>EX-2020-26149452- -GCABA-DGCCT</t>
  </si>
  <si>
    <t>REINA DOMINGA FARIAS</t>
  </si>
  <si>
    <t xml:space="preserve">DI-2020-1991-GCABA-DGCCT </t>
  </si>
  <si>
    <t>EX-2020-26150038- -GCABA-DGCCT</t>
  </si>
  <si>
    <t>SAMANTA SOLEDAD BESUZZI FILLION</t>
  </si>
  <si>
    <t>20.434.350</t>
  </si>
  <si>
    <t>DI-2020-1251-GCABA-DGCCT</t>
  </si>
  <si>
    <t>EX-2020-26257377- -GCABA-DGCCT</t>
  </si>
  <si>
    <t>27.574.585</t>
  </si>
  <si>
    <t>RS-2021-21777974-GCABA-COMUNA14</t>
  </si>
  <si>
    <t>EX-2020-26790253- -GCABA-DGCCT</t>
  </si>
  <si>
    <t>GUZMAN AV. PUESTO 5</t>
  </si>
  <si>
    <t>RS-2021-07442384-GCABA-COMUNA15</t>
  </si>
  <si>
    <t xml:space="preserve">EX-2020-26790048- -GCABA-DGCCT
</t>
  </si>
  <si>
    <t>DI-2020-1256-GCABA-DGCCT</t>
  </si>
  <si>
    <t>EX-2020-26789865- -GCABA-DGCCT</t>
  </si>
  <si>
    <t>LAZARO LEON FREDY HEBERT</t>
  </si>
  <si>
    <t>94.664.980</t>
  </si>
  <si>
    <t>RS-2021-29007990--GCABA-COMUNA14</t>
  </si>
  <si>
    <t>EX-2020-26789629- -GCABA-DGCCT</t>
  </si>
  <si>
    <t>RS-2021-21280592-GCABA-COMUNA2</t>
  </si>
  <si>
    <t>EX-2020-26789373- -GCABA-DGCCT</t>
  </si>
  <si>
    <t>RS-2021-21336745-GCABA-COMUNA3</t>
  </si>
  <si>
    <t>EX-2020-25917160- -GCABA-COMUNA12</t>
  </si>
  <si>
    <t>DI-2020-1252-GCABA-DGCCT</t>
  </si>
  <si>
    <t>EX-2020-26892532- -GCABA-DGCCT Y EX-35076125-MGEYA-DGOEP-2019 Y EX-19828997-MGEYA-DGOEP-2018</t>
  </si>
  <si>
    <t>EX-2020-26602572- -GCABA-COMUNA6</t>
  </si>
  <si>
    <t>1.160.453.111</t>
  </si>
  <si>
    <t>DI-2020-1263-GCABA-DGCCT</t>
  </si>
  <si>
    <t>EX-2020-27345979- -GCABA-DGCCT</t>
  </si>
  <si>
    <t>VARELA AV. Puesto N° 12, l~tra "M",</t>
  </si>
  <si>
    <t>SUBSANACION</t>
  </si>
  <si>
    <t>EX-2020-27346671- -GCABA-DGCCT</t>
  </si>
  <si>
    <t>RS-2022-20497921-GCABA-COMUNA2</t>
  </si>
  <si>
    <t>EX-2020-27351177- -GCABA-DGCCT</t>
  </si>
  <si>
    <t>RS-2021-16688990-GCABA-COMUNA5</t>
  </si>
  <si>
    <t>EX-2020-27353310- -GCABA-DGCCT</t>
  </si>
  <si>
    <t>RS-2021-21280973-GCABA-COMUNA2</t>
  </si>
  <si>
    <t>EX-2020-27354026- -GCABA-DGCCT</t>
  </si>
  <si>
    <t>RS-2021-21281906-GCABA-COMUNA2</t>
  </si>
  <si>
    <t>EX-2020-27415606- -GCABA-DGCCT</t>
  </si>
  <si>
    <t>RS-2021-22121912-GCABA-COMUNA10</t>
  </si>
  <si>
    <t>EX-2020-27416244- -GCABA-DGCCT</t>
  </si>
  <si>
    <t>RS-2022-05743512--GCABA-COMUNA14</t>
  </si>
  <si>
    <t>EX-2020-27416763- -GCABA-DGCCT</t>
  </si>
  <si>
    <t xml:space="preserve">DI-2020-1768-GCABA-DGCCT
</t>
  </si>
  <si>
    <t xml:space="preserve">EX-2020-27417354- -GCABA-DGCCT
 </t>
  </si>
  <si>
    <t xml:space="preserve">RS-2022-05425090--GCABA-COMUNA14 </t>
  </si>
  <si>
    <t>EX-2020-27417944- -GCABA-DGCCT</t>
  </si>
  <si>
    <t>21.815.814</t>
  </si>
  <si>
    <t>DI-2020-1558-GCABA-DGCCT</t>
  </si>
  <si>
    <t>EX-2020-27418665- -GCABA-DGCCT</t>
  </si>
  <si>
    <t>RS-2021-15599041-GCABA-COMUNA14</t>
  </si>
  <si>
    <t>EX-2020-27545436- -GCABA-DGCCT</t>
  </si>
  <si>
    <t>ACEVEDO RAMON ANTONIO</t>
  </si>
  <si>
    <t>RS-2022-11808253-GCABA-COMUNA4</t>
  </si>
  <si>
    <t>EX-2020-27548339- -GCABA-DGCCT</t>
  </si>
  <si>
    <t>DI-2020-1559-GCABA-DGCCT</t>
  </si>
  <si>
    <t xml:space="preserve">EX-2020-27550210- -GCABA-DGCCT
</t>
  </si>
  <si>
    <t>DI-2020-1557-GCABA-DGCCT</t>
  </si>
  <si>
    <t>EX-2020-27551561- -GCABA-DGCCT</t>
  </si>
  <si>
    <t>GARCES NESTOR DANIEL</t>
  </si>
  <si>
    <t>RS-2021-25890625-GCABA-COMUNA2</t>
  </si>
  <si>
    <t>EX-2020-27621927- -GCABA-DGCCT</t>
  </si>
  <si>
    <t>NEWBERY, JORGE AV. PUESTO 2</t>
  </si>
  <si>
    <t>RS-2021-14670948-GCABA-COMUNA15</t>
  </si>
  <si>
    <t>EX-2020-27770592- -GCABA-DGCCT</t>
  </si>
  <si>
    <t>AV. VARELA PORTADA M PUESTO 15</t>
  </si>
  <si>
    <t>EX-2020-27775581- -GCABA-DGCCT</t>
  </si>
  <si>
    <t>AV. VARELA PORTADA M PUESTO 11</t>
  </si>
  <si>
    <t xml:space="preserve">EX-2020-27777692- -GCABA-DGCCT
</t>
  </si>
  <si>
    <t>DI-2020-1560-GCABA-DGCCT</t>
  </si>
  <si>
    <t>EX-2020-27780481- -GCABA-DGCCT</t>
  </si>
  <si>
    <t>RS-2021-15453573-GCABA-COMUNA5</t>
  </si>
  <si>
    <t>EX-2020-27782808- -GCABA-DGCCT</t>
  </si>
  <si>
    <t>RS-2022-11808407-GCABA-COMUNA4</t>
  </si>
  <si>
    <t>Otorgado</t>
  </si>
  <si>
    <t>EX-2020-28141767- -GCABA-DGCCT</t>
  </si>
  <si>
    <t>RS-2021-39428066-GCABA-COMUNA11</t>
  </si>
  <si>
    <t>EX-2020-28144000- -GCABA-DGCCT</t>
  </si>
  <si>
    <t>MURGUIONDO</t>
  </si>
  <si>
    <t>RS-2021-31942476-GCABA-COMUNA9</t>
  </si>
  <si>
    <t>EX-2020-28145893- -GCABA-DGCCT</t>
  </si>
  <si>
    <t>EX-2020-28147821- -GCABA-DGCCT</t>
  </si>
  <si>
    <t>DI-2020-1773-GCABA-DGCCT</t>
  </si>
  <si>
    <t>EX-2020-28150249- -GCABA-DGCCT</t>
  </si>
  <si>
    <t>RS-2021-23546569-GCABA-COMUNA14</t>
  </si>
  <si>
    <t>EX-2020-28154101- -GCABA-DGCCT</t>
  </si>
  <si>
    <t>DI-2020-1770-GCABA-DGCCT</t>
  </si>
  <si>
    <t>EX-2020-28158070- -GCABA-DGCCT</t>
  </si>
  <si>
    <t>17.868.748</t>
  </si>
  <si>
    <t>RS-2021-13632213-GCABA-COMUNA13</t>
  </si>
  <si>
    <t>EX-2020-28163235- -GCABA-DGCCT</t>
  </si>
  <si>
    <t>DI-2020-1772-GCABA-DGCCT</t>
  </si>
  <si>
    <t>EX-2020-28165436- -GCABA-DGCCT</t>
  </si>
  <si>
    <t>CARRIZO FACUNDO MARTIN</t>
  </si>
  <si>
    <t>32.798.714</t>
  </si>
  <si>
    <t>DI-2020-1774-GCABA-DGCCT</t>
  </si>
  <si>
    <t>EX-2020-28167689- -GCABA-DGCCT</t>
  </si>
  <si>
    <t>RS-2021-21281303-GCABA-COMUNA2</t>
  </si>
  <si>
    <t>EX-2020-28170290- -GCABA-DGCCT</t>
  </si>
  <si>
    <t>AV. VARELA PORTADA M PUESTO 2</t>
  </si>
  <si>
    <t>EX-2020-28173025- -GCABA-DGCCT</t>
  </si>
  <si>
    <t>VERHEUST CARLOS HUGO</t>
  </si>
  <si>
    <t>RS-2022-25665838-GCABA-COMUNA2</t>
  </si>
  <si>
    <t>EX-2020-28277950- -GCABA-DGCCT</t>
  </si>
  <si>
    <t>RS-2022-03193057-GCABA-COMUNA13</t>
  </si>
  <si>
    <t>EX-2020-28279381- -GCABA-DGCCT</t>
  </si>
  <si>
    <t>RS-2021-21281398-GCABA-COMUNA2</t>
  </si>
  <si>
    <t>EX-2020-28280932- -GCABA-DGCCT</t>
  </si>
  <si>
    <t>RS-2021-21281825-GCABA-COMUNA2</t>
  </si>
  <si>
    <t>EX-2020-28282772- -GCABA-DGCCT</t>
  </si>
  <si>
    <t>RODRIGUEZ CARMEN IGNACIA</t>
  </si>
  <si>
    <t>RS-2021-21336777-GCABA-COMUNA3</t>
  </si>
  <si>
    <t>EX-2020-28442784- -GCABA-DGCCT</t>
  </si>
  <si>
    <t xml:space="preserve">DI-2020-1769-GCABA-DGCCT
</t>
  </si>
  <si>
    <t>VRNCIDO</t>
  </si>
  <si>
    <t>EX-2020-28446273- -GCABA-DGCCT</t>
  </si>
  <si>
    <t>RS-2022-01226628-GCABA-COMUNA9</t>
  </si>
  <si>
    <t>EX-2020-28448799- -GCABA-DGCCT</t>
  </si>
  <si>
    <t>RS-2021-21281479-GCABA-COMUNA2</t>
  </si>
  <si>
    <t>EX-2020-28451183- -GCABA-DGCCT</t>
  </si>
  <si>
    <t xml:space="preserve">DI-2020-1771-GCABA-DGCCT
</t>
  </si>
  <si>
    <t>EX-2020-28540178- -GCABA-DGCCT</t>
  </si>
  <si>
    <t>RS-2021-30623056--GCABA-COMUNA14</t>
  </si>
  <si>
    <t>EX-2020-28541677- -GCABA-DGCCT</t>
  </si>
  <si>
    <t>RS-2021-21281664-GCABA-COMUNA2</t>
  </si>
  <si>
    <t>EX-2020-28544597- -GCABA-DGCCT</t>
  </si>
  <si>
    <t>RS-2021-21283470-GCABA-COMUNA2</t>
  </si>
  <si>
    <t>EX-2020-28547157- -GCABA-DGCCT</t>
  </si>
  <si>
    <t>RS-2021-17168749-GCABA-COMUNA7</t>
  </si>
  <si>
    <t>EX-2020-28548545- -GCABA-DGCCT</t>
  </si>
  <si>
    <t>RS-2021-15364666-GCABA-COMUNA13</t>
  </si>
  <si>
    <t>EX-2020-28550126- -GCABA-DGCCT</t>
  </si>
  <si>
    <t>AV. VARELA PORTADA M PUESTO 9</t>
  </si>
  <si>
    <t>EX-2020-28553459- -GCABA-DGCCT</t>
  </si>
  <si>
    <t>MALDONADO SANDRA PATRICIA</t>
  </si>
  <si>
    <t>RS-2021-16427101-GCABA-COMUNA7</t>
  </si>
  <si>
    <t>EX-2020-28555709- -GCABA-DGCCT</t>
  </si>
  <si>
    <t>RS-2021-22121997-GCABA-COMUNA10</t>
  </si>
  <si>
    <t>EX-2020-28657931- -GCABA-DGCCT</t>
  </si>
  <si>
    <t>RS-2021-21281061-GCABA-COMUNA2</t>
  </si>
  <si>
    <t>EX-2020-29014499- -GCABA-DGCCT</t>
  </si>
  <si>
    <t>23.965.010</t>
  </si>
  <si>
    <t>AV. VARELA PORTADA M PUESTO 1</t>
  </si>
  <si>
    <t>EX-2020-29018644- -GCABA-DGCCT</t>
  </si>
  <si>
    <t>RS-2021-23496235-GCABA-COMUNA14</t>
  </si>
  <si>
    <t xml:space="preserve">EX-2020-29021859- -GCABA-DGCCT
</t>
  </si>
  <si>
    <t>RS-2021-11838577-GCABA-COMUNA1</t>
  </si>
  <si>
    <t>EX-2020-29023794- -GCABA-DGCCT</t>
  </si>
  <si>
    <t>EX-2020-29033794- -GCABA-DGCCT</t>
  </si>
  <si>
    <t>RS-2021-12449690-GCABA-COMUNA11</t>
  </si>
  <si>
    <t>EX-2020-29037193- -GCABA-DGCCT</t>
  </si>
  <si>
    <t>MAGELEVSKY MOZO DANIEL</t>
  </si>
  <si>
    <t>RS-2021-13096536-GCABA-COMUNA6</t>
  </si>
  <si>
    <t>EX-2020-29040333- -GCABA-DGCCT</t>
  </si>
  <si>
    <t>AV. VARELA PORTADA M PUESTO 17</t>
  </si>
  <si>
    <t>EX-2020-29042383- -GCABA-DGCCT</t>
  </si>
  <si>
    <t>VITAR IRIS RAMONA</t>
  </si>
  <si>
    <t>14.711.700</t>
  </si>
  <si>
    <t>RS-2021-23496216-GCABA-COMUNA14</t>
  </si>
  <si>
    <t>EX-2020-29071482- -GCABA-DGCCT</t>
  </si>
  <si>
    <t>RS-2022-26543916-GCABA-COMUNA2</t>
  </si>
  <si>
    <t>EX-2020-29073082- -GCABA-DGCCT</t>
  </si>
  <si>
    <t>GARCIA YAÑEZ MARCELO DURVAL</t>
  </si>
  <si>
    <t>RS-2021-23496197-GCABA-COMUNA14</t>
  </si>
  <si>
    <t>EX-2020-29074335- -GCABA-DGCCT</t>
  </si>
  <si>
    <t>RS-2021-13107262-GCABA-COMUNA6</t>
  </si>
  <si>
    <t>EX-2020-29075719- -GCABA-DGCCT</t>
  </si>
  <si>
    <t>AV. VARELA PORTADA M PUESTO 18</t>
  </si>
  <si>
    <t>EX-2020-28798077-GCABA-DGCCT</t>
  </si>
  <si>
    <t>RS-2022-08916516-GCABA-COMUNA3</t>
  </si>
  <si>
    <t>EX-2020-28796391- -GCABA-DGCCT</t>
  </si>
  <si>
    <t>VILLAR JUAN OSVALDO</t>
  </si>
  <si>
    <t>20.907.162</t>
  </si>
  <si>
    <t>RS-2021-23496247-GCABA-COMUNA14</t>
  </si>
  <si>
    <t>EX-2020-28794511- -GCABA-DGCCT</t>
  </si>
  <si>
    <t>RUSSO MARIO LUIS</t>
  </si>
  <si>
    <t>RS-2021-18037660-GCABA-COMUNA5</t>
  </si>
  <si>
    <t>EX-2020-28792812- -GCABA-DGCCT</t>
  </si>
  <si>
    <t>DIAZ ACHAMISA LUZ HAYDEE</t>
  </si>
  <si>
    <t>RS-2021-12400373-GCABA-COMUNA13</t>
  </si>
  <si>
    <t>EX-2020-29099772- -GCABA-DGCCT</t>
  </si>
  <si>
    <t>RS-2021-25887173-GCABA-COMUNA2</t>
  </si>
  <si>
    <t>EX-2020-29220369- -GCABA-DGCCT</t>
  </si>
  <si>
    <t>RS-2021-13580307-GCABA-COMUNA5</t>
  </si>
  <si>
    <t>EX-2020-29221388- -GCABA-DGCCT</t>
  </si>
  <si>
    <t>RS-2021-12405894-GCABA-COMUNA13</t>
  </si>
  <si>
    <t>EX-2020-29222699- -GCABA-DGCCT</t>
  </si>
  <si>
    <t>AV. VARELA PORTADA M PUESTO 8</t>
  </si>
  <si>
    <t>EX-2020-29380576- -GCABA-DGCCT</t>
  </si>
  <si>
    <t>24.651.611</t>
  </si>
  <si>
    <t>RS-2021-15523776-GCABA-COMUNA12</t>
  </si>
  <si>
    <t>EX-2020-29406411- -GCABA-DGCCT</t>
  </si>
  <si>
    <t>RS-2021-12400301-GCABA-COMUNA13</t>
  </si>
  <si>
    <t>EX-2020-29408096- -GCABA-DGCCT</t>
  </si>
  <si>
    <t>RS-2021-12317950-GCABA-COMUNA6</t>
  </si>
  <si>
    <t>EX-2020-29410287- -GCABA-DGCCT</t>
  </si>
  <si>
    <t>RS-2021-23546547-GCABA-COMUNA14</t>
  </si>
  <si>
    <t>EX-2020-29412511- -GCABA-DGCCT</t>
  </si>
  <si>
    <t>RS-2021-31942691-GCABA-COMUNA9</t>
  </si>
  <si>
    <t>EX-2020-29414840- -GCABA-DGCCT</t>
  </si>
  <si>
    <t>SIMONETTI ADRIANA MONICA</t>
  </si>
  <si>
    <t>RS-2022-11807922-GCABA-COMUNA4</t>
  </si>
  <si>
    <t>EX-2020-30001119- -GCABA-DGCCT</t>
  </si>
  <si>
    <t>RS-2022-03973476-GCABA-COMUNA12</t>
  </si>
  <si>
    <t xml:space="preserve">EX-2020-30003664- -GCABA-DGCCT
</t>
  </si>
  <si>
    <t>AV. JORGE NEWBERY  PORTADA I PUESTO 8</t>
  </si>
  <si>
    <t>RS-2021-09669572-GCABA-COMUNA15</t>
  </si>
  <si>
    <t>EX-2020-30007217- -GCABA-DGCCT</t>
  </si>
  <si>
    <t>CANO PAEZ YSABEL LUCIA</t>
  </si>
  <si>
    <t>RS-2021-12112661-GCABA-COMUNA13</t>
  </si>
  <si>
    <t>EX-2020-30009051- -GCABA-DGCCT</t>
  </si>
  <si>
    <t>GUZMAN AV. PUESTO 3</t>
  </si>
  <si>
    <t>RS-2021-08773722-GCABA-COMUNA15</t>
  </si>
  <si>
    <t>EX-2020-30012386- -GCABA-DGCCT</t>
  </si>
  <si>
    <t>RS-2021-12459995-GCABA-COMUNA6</t>
  </si>
  <si>
    <t>EX-2020-30015571- -GCABA-DGCCT</t>
  </si>
  <si>
    <t>RS-2021-15459585-GCABA-COMUNA7</t>
  </si>
  <si>
    <t>EX-2020-30017523- -GCABA-DGCCT</t>
  </si>
  <si>
    <t>RS-2021-12501800-GCABA-COMUNA1</t>
  </si>
  <si>
    <t>EX-2020-30021167- -GCABA-DGCCT</t>
  </si>
  <si>
    <t>AV. JORGE NEWBERY  PORTADA I PUESTO 6</t>
  </si>
  <si>
    <t>RS-2021-12132907-GCABA-COMUNA15</t>
  </si>
  <si>
    <t>EX-2020-30024306- -GCABA-DGCCT</t>
  </si>
  <si>
    <t>RS-2021-12133441-GCABA-COMUNA15</t>
  </si>
  <si>
    <t>EX-2020-30026461- -GCABA-DGCCT</t>
  </si>
  <si>
    <t>AV. JORGE NEWBERY PORTADA I PUESTO 1</t>
  </si>
  <si>
    <t>RS-2022-35172267-GCABA-COMUNA15</t>
  </si>
  <si>
    <t>EX-2020-30028843- -GCABA-DGCCT</t>
  </si>
  <si>
    <t>EX-2020-30033780- -GCABA-DGCCT</t>
  </si>
  <si>
    <t>ALONQUEO FERNANDO</t>
  </si>
  <si>
    <t>EX-2020-30036066- -GCABA-DGCCT</t>
  </si>
  <si>
    <t>RS-2021-25884138-GCABA-COMUNA2</t>
  </si>
  <si>
    <t>EX-2020-30041140- -GCABA-DGCCT</t>
  </si>
  <si>
    <t>RS-2021-23546504-GCABA-COMUNA14</t>
  </si>
  <si>
    <t>EX-2020-30044086- -GCABA-DGCCT</t>
  </si>
  <si>
    <t>PONCE MELENDEZ URSULA CARLOTA</t>
  </si>
  <si>
    <t>RS-2021-25883012-GCABA-COMUNA2</t>
  </si>
  <si>
    <t>EX-2020-30372888- -GCABA-DGCCT</t>
  </si>
  <si>
    <t>AGUIRRE ARTEAGA MARITZA EDITH</t>
  </si>
  <si>
    <t>RS-2022-33936996-GCABA-COMUNA2</t>
  </si>
  <si>
    <t>EX-2020-30375341- -GCABA-DGCCT</t>
  </si>
  <si>
    <t>RS-2021-23547644-GCABA-COMUNA14</t>
  </si>
  <si>
    <t>EX-2020-30377326- -GCABA-DGCCT</t>
  </si>
  <si>
    <t>RS-2022-04260834-GCABA-COMUNA5</t>
  </si>
  <si>
    <t>EX-2020-30379441- -GCABA-DGCCT</t>
  </si>
  <si>
    <t>RS-2021-9633384-GCABA-COMUNA13</t>
  </si>
  <si>
    <t>EX-2020-30382329- -GCABA-DGCCT</t>
  </si>
  <si>
    <t>RS-2021-10675711-GCABA-COMUNA1</t>
  </si>
  <si>
    <t>EX-2020-30385048- -GCABA-DGCCT</t>
  </si>
  <si>
    <t>RS-2021-23793440-GCABA-COMUNA2</t>
  </si>
  <si>
    <t>EX-2020-30388126- -GCABA-DGCCT</t>
  </si>
  <si>
    <t>RS-2022-08916664-GCABA-COMUNA3</t>
  </si>
  <si>
    <t>EX-2020-30394341- -GCABA-DGCCT</t>
  </si>
  <si>
    <t>RS-2021-23181081-GCABA-COMUNA14</t>
  </si>
  <si>
    <t>EX-2020-30395794- -GCABA-DGCCT</t>
  </si>
  <si>
    <t>93.048.835</t>
  </si>
  <si>
    <t>RS-2021-09142094-GCABA-COMUNA1</t>
  </si>
  <si>
    <t>EX-2020-30397650- -GCABA-DGCCT</t>
  </si>
  <si>
    <t>RS-2021-09175673-GCABA-COMUNA1</t>
  </si>
  <si>
    <t>EX-2020-30408554- -GCABA-DGCCT</t>
  </si>
  <si>
    <t>ROMERO HUAYANAY LYZ SINDY</t>
  </si>
  <si>
    <t>RS-2023-11179876-GCABA-COMUNA11</t>
  </si>
  <si>
    <t>EX-2020-30691994- -GCABA-DGCCT</t>
  </si>
  <si>
    <t>RS-2021-27344864-GCABA-COMUNA6</t>
  </si>
  <si>
    <t>EX-2020-30694000- -GCABA-DGCCT</t>
  </si>
  <si>
    <t>CRUZ FERNANDA ALEJANDRA</t>
  </si>
  <si>
    <t>EX-2020-30695985- -GCABA-DGCCT</t>
  </si>
  <si>
    <t>CUNEO ROBERTO CARLOS</t>
  </si>
  <si>
    <t>RS-2021-35600597-GCABA-COMUNA6</t>
  </si>
  <si>
    <t>EX-2020-30739456- -GCABA-DGCCT</t>
  </si>
  <si>
    <t>EX-2020-30741744- -GCABA-DGCCT</t>
  </si>
  <si>
    <t>RS-2021-25371487-GCABA-COMUNA1</t>
  </si>
  <si>
    <t>EX-2020-30743454- -GCABA-DGCCT</t>
  </si>
  <si>
    <t>RS-2021-25883074-GCABA-COMUNA2</t>
  </si>
  <si>
    <t>EX-2020-30749012- -GCABA-DGCCT</t>
  </si>
  <si>
    <t>OCHOA MELANY ALDANA</t>
  </si>
  <si>
    <t>45.037.840</t>
  </si>
  <si>
    <t>RS-2021-09145187-GCABA-COMUNA1</t>
  </si>
  <si>
    <t>EX-2020-30812406- -GCABA-DGCCT</t>
  </si>
  <si>
    <t>OTERO ESTEBAN DARIO</t>
  </si>
  <si>
    <t>RS-2021-10278295-GCABA-COMUNA6</t>
  </si>
  <si>
    <t>EX-2020-30813485- -GCABA-DGCCT</t>
  </si>
  <si>
    <t>PITA CARLOS ALBERTO</t>
  </si>
  <si>
    <t>16.491.611</t>
  </si>
  <si>
    <t>RS-2022-03395469-GCABA-COMUNA12</t>
  </si>
  <si>
    <t>EX-2020-30814803- -GCABA-DGCCT</t>
  </si>
  <si>
    <t>RS-2022-11807533-GCABA-COMUNA4</t>
  </si>
  <si>
    <t>EX-2020-30816153- -GCABA-DGCCT</t>
  </si>
  <si>
    <t>RS-2023-04515884-GCABA-COMUNA1</t>
  </si>
  <si>
    <t>EX-2020-30819516- -GCABA-DGCCT</t>
  </si>
  <si>
    <t>RS-2021-09147474-GCABA-COMUNA1</t>
  </si>
  <si>
    <t>EX-2020-30820466- -GCABA-DGCCT</t>
  </si>
  <si>
    <t>RS-2021-21336837-GCABA-COMUNA3</t>
  </si>
  <si>
    <t>EX-2020-30821360- -GCABA-DGCCT</t>
  </si>
  <si>
    <t>VELIZ MEZA AMERICO VICTOR</t>
  </si>
  <si>
    <t>RS-2021-14918165-GCABA-COMUNA5</t>
  </si>
  <si>
    <t>EX-2020-31095990- -GCABA-DGCCT</t>
  </si>
  <si>
    <t>ALAMAS ALTAMIRANO MARITZA MARGOT</t>
  </si>
  <si>
    <t>RS-2021-22059732-GCABA-COMUNA2</t>
  </si>
  <si>
    <t>EX-2020-31097923- -GCABA-DGCCT</t>
  </si>
  <si>
    <t>EX-2020-31100478- -GCABA-DGCCT</t>
  </si>
  <si>
    <t>ANTONUCCI RODRIGO GABRIEL</t>
  </si>
  <si>
    <t>RS-2022-34257910-GCABA-COMUNA2</t>
  </si>
  <si>
    <t>EX-2020-31103242- -GCABA-DGCCT</t>
  </si>
  <si>
    <t>BAZAN GRACIELA DEL CARMEN</t>
  </si>
  <si>
    <t>14.886.896</t>
  </si>
  <si>
    <t>RS-2021-28046970-GCABA-COMUNA13</t>
  </si>
  <si>
    <t>EX-2020-31169717- -GCABA-DGCCT</t>
  </si>
  <si>
    <t>RS-2021-27347996-GCABA-COMUNA6</t>
  </si>
  <si>
    <t>EX-2020-31172042- -GCABA-DGCCT</t>
  </si>
  <si>
    <t>EX-2020-31174169- -GCABA-DGCCT</t>
  </si>
  <si>
    <t>RS-2021-9259540-GCABA-COMUNA13</t>
  </si>
  <si>
    <t>EX-2020-31175739- -GCABA-DGCCT</t>
  </si>
  <si>
    <t>HERRERA SOSA LIZ ALEJANDRINA</t>
  </si>
  <si>
    <t>95.943.403</t>
  </si>
  <si>
    <t>RS-2022-05425012--GCABA-COMUNA14</t>
  </si>
  <si>
    <t>EX-2020-31219021- -GCABA-DGCCT</t>
  </si>
  <si>
    <t>RS-2021-28047193-GCABA-COMUNA13</t>
  </si>
  <si>
    <t>EX-2020-31221194- -GCABA-DGCCT</t>
  </si>
  <si>
    <t>RS-2021-9259377-GCABA-COMUNA13</t>
  </si>
  <si>
    <t>EX-2020-31238672- -GCABA-DGCCT</t>
  </si>
  <si>
    <t>RS-2022-11088237-GCABA-COMUNA2</t>
  </si>
  <si>
    <t>EX-2020-31247717- -GCABA-DGCCT</t>
  </si>
  <si>
    <t>RS-2022-11137627-GCABA-COMUNA2</t>
  </si>
  <si>
    <t>EX-2020-31258143- -GCABA-DGCCT</t>
  </si>
  <si>
    <t>ROSON CESAR EDUARDO</t>
  </si>
  <si>
    <t>RS-2022-45479061-GCABA-COMUNA14</t>
  </si>
  <si>
    <t>EX-2020-31259812- -GCABA-DGCCT</t>
  </si>
  <si>
    <t>RS-2021-31636508-GCABA-COMUNA1</t>
  </si>
  <si>
    <t>EX-2020-31299817- -GCABA-DGCCT</t>
  </si>
  <si>
    <t>GUZMAN  PUESTO 1 LETRA C</t>
  </si>
  <si>
    <t>RS-2021-9510996-GCABA-COMUNA15</t>
  </si>
  <si>
    <t>EX-2020-31301401- -GCABA-DGCCT</t>
  </si>
  <si>
    <t>RS-2021-09176380-GCABA-COMUNA1</t>
  </si>
  <si>
    <t>EX-2020-30689243- -GCABA-DGCCT</t>
  </si>
  <si>
    <t>CEBALLOS ADRIAN ALFREDO</t>
  </si>
  <si>
    <t>EX-2021-01628373- -GCABA-DGCCT</t>
  </si>
  <si>
    <t>RS-2022-05425109--GCABA-COMUNA14</t>
  </si>
  <si>
    <t>EX-2021-01632197- -GCABA-DGCCT</t>
  </si>
  <si>
    <t>GIMENEZ HUGO RAMON</t>
  </si>
  <si>
    <t>RS-2021-22057712-GCABA-COMUNA2</t>
  </si>
  <si>
    <t>EX-2021-01635978- -GCABA-DGCCT</t>
  </si>
  <si>
    <t>HERRERA JUAN ATILIO</t>
  </si>
  <si>
    <t>RS-2021-22061576-GCABA-COMUNA2</t>
  </si>
  <si>
    <t>EX-2021-01655163- -GCABA-DGCCT</t>
  </si>
  <si>
    <t>RS-2021-10593528-GCABA-COMUNA13</t>
  </si>
  <si>
    <t>EX-2021-01658682- -GCABA-DGCCT</t>
  </si>
  <si>
    <t>EX-2021-01668025- -GCABA-DGCCT</t>
  </si>
  <si>
    <t>RS-2021-28059090-GCABA-COMUNA1</t>
  </si>
  <si>
    <t>EX-2021-01670425- -GCABA-DGCCT</t>
  </si>
  <si>
    <t>RS-2021-14835330-GCABA-COMUNA7</t>
  </si>
  <si>
    <t>EX-2021-01672836- -GCABA-DGCCT</t>
  </si>
  <si>
    <t>RS-2022-06032758-GCABA-COMUNA6</t>
  </si>
  <si>
    <t>EX-2021-04300366- -GCABA-DGCCT</t>
  </si>
  <si>
    <t>BAEZ VILLALBA MARIO ALBERTO</t>
  </si>
  <si>
    <t>RS-2021-16873674-GCABA-COMUNA14</t>
  </si>
  <si>
    <t>EX-2021-04302430- -GCABA-DGCCT</t>
  </si>
  <si>
    <t>RS-2021-10476523-GCABA-COMUNA6</t>
  </si>
  <si>
    <t>EX-2021-04304396- -GCABA-DGCCT</t>
  </si>
  <si>
    <t>RS-2022-19705119-GCABA-COMUNA13</t>
  </si>
  <si>
    <t>EX-2021-04307009- -GCABA-DGCCT</t>
  </si>
  <si>
    <t>AV. GUZMAN PUESTO 9</t>
  </si>
  <si>
    <t>RS-2021-08779844-GCABA-COMUNA15</t>
  </si>
  <si>
    <t>EX-2021-04319757- -GCABA-DGCCT</t>
  </si>
  <si>
    <t>EX-2021-04322509- -GCABA-DGCCT</t>
  </si>
  <si>
    <t>MURARTI SILVIA NOEMI</t>
  </si>
  <si>
    <t>RS-2022-18281367-GCABA-COMUNA2</t>
  </si>
  <si>
    <t>Denegado</t>
  </si>
  <si>
    <t>EX-2021-04340753- -GCABA-DGCCT</t>
  </si>
  <si>
    <t>RODRIGUEZ GENARO</t>
  </si>
  <si>
    <t>RS-2021-23646605-GCABA-COMUNA14</t>
  </si>
  <si>
    <t>EX-2021-04342939- -GCABA-DGCCT</t>
  </si>
  <si>
    <t>RS-2021-39428166-GCABA-COMUNA11</t>
  </si>
  <si>
    <t>EX-2021-04344269- -GCABA-DGCCT</t>
  </si>
  <si>
    <t>RS-2021-23760763-GCABA-COMUNA1</t>
  </si>
  <si>
    <t>EX-2021-03886009- -GCABA-DGCCT</t>
  </si>
  <si>
    <t>24.968.105</t>
  </si>
  <si>
    <t>EX-2021-03893173- -GCABA-DGCCT</t>
  </si>
  <si>
    <t>EX-2021-04247636- -GCABA-DGCCT</t>
  </si>
  <si>
    <t>EX-2021-03644898- -GCABA-DGCCT</t>
  </si>
  <si>
    <t>JURAMENTO 2151</t>
  </si>
  <si>
    <t>RS-2021-10082735-GCABA-COMUNA13</t>
  </si>
  <si>
    <t>EX-2020-24419356- -GCABA-DGCCT</t>
  </si>
  <si>
    <t>ROMERO CARLOS EUSEBIO</t>
  </si>
  <si>
    <t>EX-2019-37306305- -GCABA-DGOEP</t>
  </si>
  <si>
    <t>RS-2022-11807077-GCABA-COMUNA4</t>
  </si>
  <si>
    <t>EX-2021-04864944- -GCABA-DGCCT</t>
  </si>
  <si>
    <t>RS-2021-15454860-GCABA-COMUNA7</t>
  </si>
  <si>
    <t>EX-2021-04867237- -GCABA-DGCCT</t>
  </si>
  <si>
    <t>RS-2022-04263159-GCABA-COMUNA5</t>
  </si>
  <si>
    <t>EX-2021-04871746- -GCABA-DGCCT</t>
  </si>
  <si>
    <t>CASAS MARGARITA BEATRIZ</t>
  </si>
  <si>
    <t>RS-2021-23547657-GCABA-COMUNA14</t>
  </si>
  <si>
    <t>EX-2021-04912037- -GCABA-DGCCT</t>
  </si>
  <si>
    <t>RS-2021-10476174-GCABA-COMUNA6</t>
  </si>
  <si>
    <t>EX-2021-04913493- -GCABA-DGCCT</t>
  </si>
  <si>
    <t>RS-2021-10585494-GCABA-COMUNA13</t>
  </si>
  <si>
    <t>EX-2021-04915329- -GCABA-DGCCT</t>
  </si>
  <si>
    <t>RS-2022-10948900-GCABA-COMUNA2</t>
  </si>
  <si>
    <t>EX-2021-04916517- -GCABA-DGCCT</t>
  </si>
  <si>
    <t>AV. GUZMAN PUESTO 2</t>
  </si>
  <si>
    <t>RS-2021-07034309-GCABA-COMUNA15</t>
  </si>
  <si>
    <t>EX-2021-04918709- -GCABA-DGCCT</t>
  </si>
  <si>
    <t>18.309.714</t>
  </si>
  <si>
    <t>14 DE JULIO</t>
  </si>
  <si>
    <t>RS-2021-23546415-GCABA-COMUNA14</t>
  </si>
  <si>
    <t>EX-2021-04920197- -GCABA-DGCCT</t>
  </si>
  <si>
    <t>EX-2020-28143043- -GCABA-DGCCT</t>
  </si>
  <si>
    <t>RS-2021-9259594-GCABA-COMUNA13</t>
  </si>
  <si>
    <t>EX-2021-05106242- -GCABA-DGCCT</t>
  </si>
  <si>
    <t>RS-2021-27093385-GCABA-COMUNA1</t>
  </si>
  <si>
    <t>EX-2021-05108703- -GCABA-DGCCT</t>
  </si>
  <si>
    <t>RS-2021-10591244-GCABA-COMUNA13</t>
  </si>
  <si>
    <t>EX-2021-05110882- -GCABA-DGCCT</t>
  </si>
  <si>
    <t>RS-2021-21336548-GCABA-COMUNA3</t>
  </si>
  <si>
    <t>EX-2021-05112561- -GCABA-DGCCT</t>
  </si>
  <si>
    <t>RS-2021-23546485-GCABA-COMUNA14</t>
  </si>
  <si>
    <t>EX-2021-05114322- -GCABA-DGCCT</t>
  </si>
  <si>
    <t>RS-2022-11317013-GCABA-COMUNA2</t>
  </si>
  <si>
    <t>EX-2020-29208115- -GCABA-DGCCT</t>
  </si>
  <si>
    <t>RS-2021-13100774-GCABA-COMUNA6</t>
  </si>
  <si>
    <t>EX-2020-29525843- -GCABA-DGCCT</t>
  </si>
  <si>
    <t>RS-2021-35416649-GCABA-COMUNA14</t>
  </si>
  <si>
    <t>EX-2020-30904913- -GCABA-COMUNA12</t>
  </si>
  <si>
    <t>20.425.346</t>
  </si>
  <si>
    <t>MENDOZA</t>
  </si>
  <si>
    <t xml:space="preserve">RS-2021-34548623-GCABA-COMUNA12
</t>
  </si>
  <si>
    <t>EX-2021-06272338- -GCABA-DGCCT</t>
  </si>
  <si>
    <t>95.260.916</t>
  </si>
  <si>
    <t>RS-2022-10585435-GCABA-COMUNA2</t>
  </si>
  <si>
    <t>EX-2021-06276416- -GCABA-DGCCT</t>
  </si>
  <si>
    <t>RS-2021-22618823-GCABA-COMUNA10</t>
  </si>
  <si>
    <t>EX-2021-06279107- -GCABA-DGCCT</t>
  </si>
  <si>
    <t>GOROSITO ROMINA MABEL</t>
  </si>
  <si>
    <t>26.715.896</t>
  </si>
  <si>
    <t>RS-2022-34243168-GCABA-COMUNA2</t>
  </si>
  <si>
    <t>EX-2021-06281214- -GCABA-DGCCT</t>
  </si>
  <si>
    <t>RS-2021-10865808-GCABA-COMUNA13</t>
  </si>
  <si>
    <t>EX-2021-06284138- -GCABA-DGCCT</t>
  </si>
  <si>
    <t>IVALDI RODOLFO EUGENIO</t>
  </si>
  <si>
    <t>30.146.316</t>
  </si>
  <si>
    <t>RS-2021-10875652-GCABA-COMUNA13</t>
  </si>
  <si>
    <t>EX-2021-06289222- -GCABA-DGCCT</t>
  </si>
  <si>
    <t>RS-2022-10579249-GCABA-COMUNA2</t>
  </si>
  <si>
    <t>EX-2021-06291366- -GCABA-DGCCT</t>
  </si>
  <si>
    <t>RS-2022-11807381-GCABA-COMUNA4</t>
  </si>
  <si>
    <t>EX-2021-06294512- -GCABA-DGCCT</t>
  </si>
  <si>
    <t>RS-2021-18689363-GCABA-COMUNA5</t>
  </si>
  <si>
    <t>EX-2021-06311287- -GCABA-DGCCT</t>
  </si>
  <si>
    <t>EX-2021-06315191- -GCABA-DGCCT</t>
  </si>
  <si>
    <t>94.795.731</t>
  </si>
  <si>
    <t>RS-2021-23546461-GCABA-COMUNA14</t>
  </si>
  <si>
    <t>EX-2020-24690245- -GCABA-MGEYA</t>
  </si>
  <si>
    <t>RS-2021-22174840-GCABA-COMUNA15</t>
  </si>
  <si>
    <t>EX-2015-04467046- -MGEYA-AJG</t>
  </si>
  <si>
    <t>21.652.279</t>
  </si>
  <si>
    <t>SERRANO 1340</t>
  </si>
  <si>
    <t>SERRANO</t>
  </si>
  <si>
    <t>EX-2021-06926893- -GCABA-DGCCT</t>
  </si>
  <si>
    <t>RS-2021-13579648-GCABA-COMUNA5</t>
  </si>
  <si>
    <t>EX-2021-06998865- -GCABA-DGCCT</t>
  </si>
  <si>
    <t>94.427.590</t>
  </si>
  <si>
    <t>RS-2022-10952563-GCABA-COMUNA2</t>
  </si>
  <si>
    <t>EX-2021-07009108- -GCABA-DGCCT</t>
  </si>
  <si>
    <t>RS-2021-21336647-GCABA-COMUNA3</t>
  </si>
  <si>
    <t>EX-2021-07092436- -GCABA-DGCCT</t>
  </si>
  <si>
    <t>RS-2021-23546440-GCABA-COMUNA14</t>
  </si>
  <si>
    <t>EX-2021-07093542- -GCABA-DGCCT</t>
  </si>
  <si>
    <t>FERRARI NOEMI</t>
  </si>
  <si>
    <t>RS-2023-15622780-GCABA-COMUNA3</t>
  </si>
  <si>
    <t>EX-2021-07094543- -GCABA-DGCCT</t>
  </si>
  <si>
    <t>RS-2022-08916854-GCABA-COMUNA3</t>
  </si>
  <si>
    <t>EX-2021-07095824- -GCABA-DGCCT</t>
  </si>
  <si>
    <t>RS-2022-11087330-GCABA-COMUNA2</t>
  </si>
  <si>
    <t>EX-2021-07097286- -GCABA-DGCCT</t>
  </si>
  <si>
    <t>18.328.036</t>
  </si>
  <si>
    <t>RS-2022-04828629-GCABA-COMUNA1</t>
  </si>
  <si>
    <t>EX-2021-07100098- -GCABA-DGCCT</t>
  </si>
  <si>
    <t>RS-2023-07297962-GCABA-COMUNA2</t>
  </si>
  <si>
    <t>EX-2021-07102235- -GCABA-DGCCT</t>
  </si>
  <si>
    <t>RS-2021-29007947--GCABA-COMUNA14</t>
  </si>
  <si>
    <t>EX-2021-07105295- -GCABA-DGCCT</t>
  </si>
  <si>
    <t>EX-2021-07169105- -GCABA-DGCCT</t>
  </si>
  <si>
    <t>RS-2021-10143200-GCABA-COMUNA13</t>
  </si>
  <si>
    <t>EX-2021-07171157- -GCABA-DGCCT</t>
  </si>
  <si>
    <t>RS-2022-11667697-GCABA-COMUNA2</t>
  </si>
  <si>
    <t>EX-2021-07173447- -GCABA-DGCCT</t>
  </si>
  <si>
    <t>ROJAS CRUZADO JUAN MIGUEL</t>
  </si>
  <si>
    <t>RS-2021-15456420-GCABA-COMUNA7</t>
  </si>
  <si>
    <t>EX-2021-07178707- -GCABA-DGCCT</t>
  </si>
  <si>
    <t>RS-2021-14919389-GCABA-COMUNA5</t>
  </si>
  <si>
    <t>EX-2021-07179608- -GCABA-DGCCT</t>
  </si>
  <si>
    <t>RS-2021-10278174-GCABA-COMUNA6</t>
  </si>
  <si>
    <t>EX-2021-07180451- -GCABA-DGCCT</t>
  </si>
  <si>
    <t>EX-2021-07181427- -GCABA-DGCCT</t>
  </si>
  <si>
    <t>RS-2021-9214017-GCABA-COMUNA13</t>
  </si>
  <si>
    <t>EX-2021-07182570- -GCABA-DGCCT</t>
  </si>
  <si>
    <t>EX-2021-07183658- -GCABA-DGCCT</t>
  </si>
  <si>
    <t>RS-2021-23181006-GCABA-COMUNA14</t>
  </si>
  <si>
    <t>EX-2021-05461979- -GCABA-DGCCT</t>
  </si>
  <si>
    <t>RS-2021-23042695-GCABA-COMUNA2</t>
  </si>
  <si>
    <t>EX-2021-07721605- -GCABA-DGCCT</t>
  </si>
  <si>
    <t>RS-2021-9259443-GCABA-COMUNA13</t>
  </si>
  <si>
    <t>EX-2021-07723753- -GCABA-DGCCT</t>
  </si>
  <si>
    <t>RS-2021-23181026-GCABA-COMUNA14</t>
  </si>
  <si>
    <t>EX-2021-07725676- -GCABA-DGCCT</t>
  </si>
  <si>
    <t>RS-2021-23181054-GCABA-COMUNA14</t>
  </si>
  <si>
    <t>EX-2021-07728408- -GCABA-DGCCT</t>
  </si>
  <si>
    <t>RS-2021-10277677-GCABA-COMUNA6</t>
  </si>
  <si>
    <t>EX-2017-13292115- -MGEYA-DGOEP</t>
  </si>
  <si>
    <t>26.844.480</t>
  </si>
  <si>
    <t>EX-2021-07806713- -GCABA-DGCCT</t>
  </si>
  <si>
    <t>RS-2021-23546520-GCABA-COMUNA14</t>
  </si>
  <si>
    <t>EX-2021-08126703- -GCABA-DGCCT</t>
  </si>
  <si>
    <t>RS-2021-22174870-GCABA-COMUNA15</t>
  </si>
  <si>
    <t>EX-2021-08190485- -GCABA-DGCCT</t>
  </si>
  <si>
    <t>OTERO LEONARDO GABRIEL</t>
  </si>
  <si>
    <t>EX-2021-08193683- -GCABA-DGCCT</t>
  </si>
  <si>
    <t>TROMBETTA CLAUDIA ANDREA</t>
  </si>
  <si>
    <t>RS-2021-16938182-GCABA-COMUNA15</t>
  </si>
  <si>
    <t>EX-2021-08268193- -GCABA-DGCCT</t>
  </si>
  <si>
    <t>SERAPIO EDGARDO ROBERTO</t>
  </si>
  <si>
    <t>REVOCADO</t>
  </si>
  <si>
    <t>RS-2022-08917030-GCABA-COMUNA3/// RS-2023-33154553-GCABA-COMUNA3</t>
  </si>
  <si>
    <t>EX-2021-06294783- -GCABA-COMUNA6</t>
  </si>
  <si>
    <t>DE NICOLO CONO WALTER DARIO</t>
  </si>
  <si>
    <t>AV. FRANCISCO BEIRO</t>
  </si>
  <si>
    <t>RS-2022-23646670-GCABA-COMUNA11</t>
  </si>
  <si>
    <t>EX-2021-08463700- -GCABA-DGCCT</t>
  </si>
  <si>
    <t>RS-2022-11807678-GCABA-COMUNA4</t>
  </si>
  <si>
    <t>EX-2019-09936316- -GCABA-DGOEP</t>
  </si>
  <si>
    <t>8.400.742</t>
  </si>
  <si>
    <t>EX-2020-09510014- -GCABA-COMUNA8</t>
  </si>
  <si>
    <t>MEDINA GLADYS ELENA</t>
  </si>
  <si>
    <t>12.420.279</t>
  </si>
  <si>
    <t>Villa Lugano</t>
  </si>
  <si>
    <t>RS-2022-09099523-GCABA-COMUNA8</t>
  </si>
  <si>
    <t>EX-2021-09308859- -GCABA-DGCCT</t>
  </si>
  <si>
    <t>RS-2021-09941368-GCABA-COMUNA1</t>
  </si>
  <si>
    <t>EX-2021-09312466- -GCABA-DGCCT</t>
  </si>
  <si>
    <t>VILLARREAL JORGE ARIEL</t>
  </si>
  <si>
    <t>EX-2021-09406819- -GCABA-DGCCT</t>
  </si>
  <si>
    <t>93.724.709</t>
  </si>
  <si>
    <t>RS-2022-19241577-GCABA-COMUNA6/ RS-2023-20885266-GCABA-COMUNA6</t>
  </si>
  <si>
    <t>EX-2021-09407682- -GCABA-DGCCT</t>
  </si>
  <si>
    <t>EX-2021-09408308- -GCABA-DGCCT</t>
  </si>
  <si>
    <t>RS-2022-11808607-GCABA-COMUNA4</t>
  </si>
  <si>
    <t>EX-2021-09409156- -GCABA-DGCCT</t>
  </si>
  <si>
    <t>RS-2021-30906387-GCABA-COMUNA5</t>
  </si>
  <si>
    <t>EX-2021-09868471- -GCABA-DGCCT</t>
  </si>
  <si>
    <t>AV. GUZMAN PUESTO 7</t>
  </si>
  <si>
    <t>RS-10440289-GCABA-COMUNA15</t>
  </si>
  <si>
    <t>EX-2021-10503010- -GCABA-DGCCT</t>
  </si>
  <si>
    <t>EX-2021-11017967-GCABA-DGCCT</t>
  </si>
  <si>
    <t>RS-2021-33699269-GCABA-COMUNA13</t>
  </si>
  <si>
    <t>EX-2021-11122699- -GCABA-MGEYA</t>
  </si>
  <si>
    <t>EX-2021-12089489- -GCABA-DGCCT</t>
  </si>
  <si>
    <t>AGUERO PEREZ FERNANDO RAMON</t>
  </si>
  <si>
    <t>RS-2021-17111649-GCABA-COMUNA6</t>
  </si>
  <si>
    <t>EX-2021-12091925- -GCABA-DGCCT</t>
  </si>
  <si>
    <t>93.797.470</t>
  </si>
  <si>
    <t>COMUNAS</t>
  </si>
  <si>
    <t>EX-2021-12093903- -GCABA-DGCCT</t>
  </si>
  <si>
    <t>RS-2021-21280833-GCABA-COMUNA2</t>
  </si>
  <si>
    <t>EX-2021-12161691- -GCABA-DGCCT</t>
  </si>
  <si>
    <t>18.826.494</t>
  </si>
  <si>
    <t>PUEYRREDON, HONORIO, DR. AV.</t>
  </si>
  <si>
    <t>EX-2021-12447729- -GCABA-DGCCT</t>
  </si>
  <si>
    <t>BERGNER PAULA EMA</t>
  </si>
  <si>
    <t>10.801.144</t>
  </si>
  <si>
    <t>RS-2022-36580494-GCABA-COMUNA13</t>
  </si>
  <si>
    <t>EX-2021-12451927- -GCABA-DGCCT</t>
  </si>
  <si>
    <t>DE NICOLO LUIS MARIO</t>
  </si>
  <si>
    <t>RS-2022-35763985-GCABA-COMUNA11</t>
  </si>
  <si>
    <t>EX-2021-12457248- -GCABA-DGCCT</t>
  </si>
  <si>
    <t xml:space="preserve">SILVA ESCALIER ISABEL NOEMI </t>
  </si>
  <si>
    <t>EX-2021-12459779- -GCABA-DGCCT</t>
  </si>
  <si>
    <t>VELIZ VELIZ MARCELA</t>
  </si>
  <si>
    <t>94.057.546</t>
  </si>
  <si>
    <t>RS-2022-25135723-GCABA-COMUNA2</t>
  </si>
  <si>
    <t>EX-2021-12739241- -GCABA-DGCCT</t>
  </si>
  <si>
    <t>41.588.290</t>
  </si>
  <si>
    <t>EX-2021-13763001- -GCABA-DGCCT</t>
  </si>
  <si>
    <t>93.799.976</t>
  </si>
  <si>
    <t>RS-2021-29218445-GCABA-COMUNA2</t>
  </si>
  <si>
    <t>EX-2021-13764955- -GCABA-DGCCT</t>
  </si>
  <si>
    <t>CUERVO MAGDALENA</t>
  </si>
  <si>
    <t>EX-2021-13766774- -GCABA-DGCCT</t>
  </si>
  <si>
    <t>LINARES ANA MARIA</t>
  </si>
  <si>
    <t>RS-2021-39571128-GCABA-COMUNA13</t>
  </si>
  <si>
    <t>EX-2021-13768560- -GCABA-DGCCT</t>
  </si>
  <si>
    <t>MC INTYRE YOLANDA ELIZABETH</t>
  </si>
  <si>
    <t>RS-2021-14402487-GCABA-COMUNA13</t>
  </si>
  <si>
    <t>EX-2021-13770093- -GCABA-DGCCT</t>
  </si>
  <si>
    <t>RODRIGUEZ JORGE RICARDO</t>
  </si>
  <si>
    <t>EX-2021-13779734- -GCABA-DGCCT</t>
  </si>
  <si>
    <t>CAMACHO ELVA VIRGINIA</t>
  </si>
  <si>
    <t>RS-2021-23366857-GCABA-COMUNA1</t>
  </si>
  <si>
    <t>EX-2021-14540244- -GCABA-DGCCT</t>
  </si>
  <si>
    <t>CABANILLAS ABANTO PABLO</t>
  </si>
  <si>
    <t>RS-2021-27317731-GCABA-COMUNA13</t>
  </si>
  <si>
    <t>EX-2021-14542208- -GCABA-DGCCT</t>
  </si>
  <si>
    <t>RS-2022-04964323-GCABA-COMUNA6</t>
  </si>
  <si>
    <t>EX-2021-14600879- -GCABA-DGCCT</t>
  </si>
  <si>
    <t>RS-2021-23546585-GCABA-COMUNA14</t>
  </si>
  <si>
    <t>EX-2021-14602467- -GCABA-DGCCT</t>
  </si>
  <si>
    <t>RS-2021-16582266-GCABA-COMUNA7</t>
  </si>
  <si>
    <t>EX-2021-14604152- -GCABA-DGCCT</t>
  </si>
  <si>
    <t>MARTINO MARIA DEL CARMEN</t>
  </si>
  <si>
    <t>10.177.716</t>
  </si>
  <si>
    <t>RS-2021-16582442-GCABA-COMUNA7</t>
  </si>
  <si>
    <t>EX-2021-14606118- -GCABA-DGCCT</t>
  </si>
  <si>
    <t xml:space="preserve">RS-2021-18030390-GCABA-COMUNA12
</t>
  </si>
  <si>
    <t>EX-2021-14612680- -GCABA-DGCCT</t>
  </si>
  <si>
    <t>VASQUEZ ROMINA SOLEDAD</t>
  </si>
  <si>
    <t>30.158.014</t>
  </si>
  <si>
    <t>RS-2021-16582376-GCABA-COMUNA7</t>
  </si>
  <si>
    <t>EX-2021-14477380- -GCABA-DGCCT</t>
  </si>
  <si>
    <t>EX-2021-14486278- -GCABA-DGCCT</t>
  </si>
  <si>
    <t>RS-2021-31264466-GCABA-COMUNA13</t>
  </si>
  <si>
    <t>EX-2021-14893926- -GCABA-DGCCT</t>
  </si>
  <si>
    <t>RS-2021-15427975-GCABA-COMUNA1</t>
  </si>
  <si>
    <t>EX-2021-15220732- -GCABA-DGCCT</t>
  </si>
  <si>
    <t>RS-2021-22063918-GCABA-COMUNA2</t>
  </si>
  <si>
    <t>EX-2021-15805649- -GCABA-DGCCT</t>
  </si>
  <si>
    <t>RS-2021-17253580-GCABA-COMUNA13</t>
  </si>
  <si>
    <t>EX-2021-15945055- -GCABA-DGCCT</t>
  </si>
  <si>
    <t>RS-2022-21227342-GCABA-COMUNA1</t>
  </si>
  <si>
    <t>EX-2021-15959536- -GCABA-DGCCT</t>
  </si>
  <si>
    <t>MORALES ELIZABETH</t>
  </si>
  <si>
    <t>RS-2023-14411294-GCABA-COMUNA3</t>
  </si>
  <si>
    <t>EX-2021-17367111- -GCABA-DGCCT</t>
  </si>
  <si>
    <t>RS-2021-18430303-GCABA-COMUNA1</t>
  </si>
  <si>
    <t>EX-2021-17372977- -GCABA-DGCCT</t>
  </si>
  <si>
    <t>VARGAS MENDOZA ELIODORO</t>
  </si>
  <si>
    <t>RS-2023-13737175-GCABA-COMUNA2</t>
  </si>
  <si>
    <t>EX-2021-17666015- -GCABA-DGCCT</t>
  </si>
  <si>
    <t>93.851.348</t>
  </si>
  <si>
    <t>RS-2021-23639603-GCABA-COMUNA14</t>
  </si>
  <si>
    <t>EX-2020-08908227- -GCABA-COMUNA6</t>
  </si>
  <si>
    <t>RS-2021-26012385-GCABA-COMUNA2</t>
  </si>
  <si>
    <t>EX-2021-18789212- -GCABA-DGCCT</t>
  </si>
  <si>
    <t>22.407.897</t>
  </si>
  <si>
    <t>RS-2021-19678190-GCABA-COMUNA1</t>
  </si>
  <si>
    <t xml:space="preserve"> EX-2021-20201507- -GCABA-DGCCT</t>
  </si>
  <si>
    <t>RS-2021-23496282-GCABA-COMUNA14</t>
  </si>
  <si>
    <t>EX-2021-21071147- -GCABA-DGCCT</t>
  </si>
  <si>
    <t>22.522.833</t>
  </si>
  <si>
    <t>RS-2021-22350064-GCABA-COMUNA13</t>
  </si>
  <si>
    <t>EX-2021-20842638- -GCABA-DGCCT</t>
  </si>
  <si>
    <t>EX-2021-21145578- -GCABA-DGCCT</t>
  </si>
  <si>
    <t>RS-2021-21336707-GCABA-COMUNA3</t>
  </si>
  <si>
    <t>EX-2021-21813370-   -GCABA-DGCCT</t>
  </si>
  <si>
    <t>SOSA GONZALEZ TEOFILA LUZ</t>
  </si>
  <si>
    <t>95.292.180</t>
  </si>
  <si>
    <t>RS-2021-29008081-GCABA-COMUNA14</t>
  </si>
  <si>
    <t>EX-2021-02713880- -GCABA-DGCCT</t>
  </si>
  <si>
    <t>OLLEROS AV.</t>
  </si>
  <si>
    <t>EX-2021-21950716- -GCABA-DGCCT</t>
  </si>
  <si>
    <t>RS-2023-14208225-GCABA-COMUNA2</t>
  </si>
  <si>
    <t>EX-2021-22296521- -GCABA-DGCCT</t>
  </si>
  <si>
    <t>34.348.227</t>
  </si>
  <si>
    <t>ALVAREZ THOMAS AV.</t>
  </si>
  <si>
    <t>EX-2021-22540257- -GCABA-DGCCT</t>
  </si>
  <si>
    <t>CERRON QUISPE, ELBA</t>
  </si>
  <si>
    <t>94.441.848</t>
  </si>
  <si>
    <t>RS-2022-36953850-GCABA-COMUNA1</t>
  </si>
  <si>
    <t>EX-2021-23030516- -GCABA-DGCCT</t>
  </si>
  <si>
    <t>CASAL PABLO JAVIER</t>
  </si>
  <si>
    <t>34.263.572</t>
  </si>
  <si>
    <t>RS-2021-31697039-GCABA-COMUNA9</t>
  </si>
  <si>
    <t>EX-2021-23145149- -GCABA-DGCCT</t>
  </si>
  <si>
    <t>RS-2021-38250766-GCABA-COMUNA3</t>
  </si>
  <si>
    <t>EX-2021-23592162- -GCABA-DGCCT</t>
  </si>
  <si>
    <t>LOISI GLORIA BEATRIZ</t>
  </si>
  <si>
    <t>12.533.228</t>
  </si>
  <si>
    <t>RS-2022-03336931-GCABA-COMUNA8</t>
  </si>
  <si>
    <t>EX-2021-23938166- -GCABA-DGCCT</t>
  </si>
  <si>
    <t>6.602.724</t>
  </si>
  <si>
    <t>RS-2021-27562435-GCABA-COMUNA6</t>
  </si>
  <si>
    <t>EX-2021-24506413- -GCABA-DGCCT</t>
  </si>
  <si>
    <t>33.715.368</t>
  </si>
  <si>
    <t>GUTIERREZ, RICARDO</t>
  </si>
  <si>
    <t>RS-2021-26774397-GCABA-COMUNA11</t>
  </si>
  <si>
    <t>EX-2021-19786758- -GCABA-DGCCT</t>
  </si>
  <si>
    <t>RS-2021-26105359-GCABA-COMUNA1</t>
  </si>
  <si>
    <t>EX-2021-24982647- -GCABA-DGCCT</t>
  </si>
  <si>
    <t>ACOSTA INOÑAN ROSA ESMERALDA</t>
  </si>
  <si>
    <t>94.423.352</t>
  </si>
  <si>
    <t>RS-2021-31753812-GCABA-COMUNA7</t>
  </si>
  <si>
    <t>EX-2021-25141743-   -GCABA-DGCCT</t>
  </si>
  <si>
    <t>20.646.973</t>
  </si>
  <si>
    <t>RS-2021-29419816-GCABA-COMUNA2</t>
  </si>
  <si>
    <t>EX-2021-25434621- -GCABA-DGCCT</t>
  </si>
  <si>
    <t>94.734.776</t>
  </si>
  <si>
    <t>RS-2021-38967445-GCABA-COMUNA14</t>
  </si>
  <si>
    <t>EX-2021-25708768- -GCABA-DGCCT</t>
  </si>
  <si>
    <t>18.164.863</t>
  </si>
  <si>
    <t>RS-2021-28674357-GCABA-COMUNA3</t>
  </si>
  <si>
    <t>EX-2021-26789394- -GCABA-DGCCT</t>
  </si>
  <si>
    <t>RS-2021-30905998-GCABA-COMUNA5</t>
  </si>
  <si>
    <t>EX-2021-26981326- -GCABA-DGCCT</t>
  </si>
  <si>
    <t>13.276.239</t>
  </si>
  <si>
    <t>RS-2021-29007147--GCABA-COMUNA14</t>
  </si>
  <si>
    <t>EX-2021-27337636- -GCABA-DGCCT</t>
  </si>
  <si>
    <t>29.396.295</t>
  </si>
  <si>
    <t>GUZMAN  PUERTA 4</t>
  </si>
  <si>
    <t>RS-2021-32865277-GCABA-COMUNA15</t>
  </si>
  <si>
    <t>EX-2021-29103055- -GCABA-DGCCT</t>
  </si>
  <si>
    <t>EX-2017-19941766- -MGEYA-DGOEP</t>
  </si>
  <si>
    <t>6.035.963</t>
  </si>
  <si>
    <t>EX-2021-20796111- -GCABA-COMUNA6</t>
  </si>
  <si>
    <t>RS-2023-16737587-GCABA-COMUNA6</t>
  </si>
  <si>
    <t>EX-2021-29774503- -GCABA-DGCCT</t>
  </si>
  <si>
    <t>21.584.596</t>
  </si>
  <si>
    <t>PERMISO NUEVO</t>
  </si>
  <si>
    <t>EX-2021-30160453- -GCABA-DGCCT</t>
  </si>
  <si>
    <t>RS-2021-31407432-GCABA-COMUNA13</t>
  </si>
  <si>
    <t>EX-2021-30263253- -GCABA-DGCCT</t>
  </si>
  <si>
    <t>RS-2022-38212459-GCABA-COMUNA4</t>
  </si>
  <si>
    <t>EX-2021-30486526- -GCABA-DGCCT</t>
  </si>
  <si>
    <t>GRECO MARIA PAULA</t>
  </si>
  <si>
    <t>RS-2022-18999520-GCABA-COMUNA2</t>
  </si>
  <si>
    <t>EX-2021-30719263- -GCABA-DGCCT</t>
  </si>
  <si>
    <t>31.576.280</t>
  </si>
  <si>
    <t>EX-2021-30986483- -GCABA-DGCCT</t>
  </si>
  <si>
    <t>GEUNA LUCIA SOLEDAD</t>
  </si>
  <si>
    <t>32.759.487</t>
  </si>
  <si>
    <t>EX-2021-30933077- -GCABA-DGCCT</t>
  </si>
  <si>
    <t>RS-2021-32307675-GCABA-COMUNA11</t>
  </si>
  <si>
    <t>EX-2021-31326008- -GCABA-DGCCT</t>
  </si>
  <si>
    <t>38.708.746</t>
  </si>
  <si>
    <t>EX-2021-33123846- -GCABA-COMUNA12</t>
  </si>
  <si>
    <t>MONROE</t>
  </si>
  <si>
    <t>EX-2021-34220828- -GCABA-DGCCT</t>
  </si>
  <si>
    <t>EX-2021-34027113- -GCABA-DGCCT</t>
  </si>
  <si>
    <t>MORINIGO RAMIREZ IRMA GRACIELA</t>
  </si>
  <si>
    <t>RS-2022-30687762-GCABA-COMUNA14</t>
  </si>
  <si>
    <t>EX-2021-34353806- -GCABA-DGCCT</t>
  </si>
  <si>
    <t>PITA SANDRA HAYDEE</t>
  </si>
  <si>
    <t>23.330.793</t>
  </si>
  <si>
    <t>RS-2022-03973546-GCABA-COMUNA12</t>
  </si>
  <si>
    <t>EX-2021-37159919-   -GCABA-COMUNA15</t>
  </si>
  <si>
    <t>94.297.159</t>
  </si>
  <si>
    <t>HACER DISPO</t>
  </si>
  <si>
    <t>EX-2021-37488120- -GCABA-COMUNA8</t>
  </si>
  <si>
    <t>28.987.864</t>
  </si>
  <si>
    <t>RS-2022-04510776-GCABA-COMUNA8</t>
  </si>
  <si>
    <t>EX-2021-38751145- -GCABA-DGCCT</t>
  </si>
  <si>
    <t>EX-2021-39627998- -GCABA-DGCCT</t>
  </si>
  <si>
    <t>PASSO CARLOS ALBERTO</t>
  </si>
  <si>
    <t>17.546.638</t>
  </si>
  <si>
    <t>GUZMAN PUESTO 4</t>
  </si>
  <si>
    <t>RS-2022-03716186-GCABA-COMUNA15.</t>
  </si>
  <si>
    <t>EX-2022-01503937- -GCABA-DGCCT</t>
  </si>
  <si>
    <t>AV. CABILDO</t>
  </si>
  <si>
    <t>RS-2022-03176699-GCABA-COMUNA13</t>
  </si>
  <si>
    <t>EX-2022-03637548- -GCABA-DGCCT</t>
  </si>
  <si>
    <t>RS-2022-10593369-GCABA-COMUNA1</t>
  </si>
  <si>
    <t>EX-2022-03639057- -GCABA-DGCCT</t>
  </si>
  <si>
    <t>RS-2022-24511030-GCABA-COMUNA3</t>
  </si>
  <si>
    <t>EX-2022-03642137- -GCABA-DGCCT</t>
  </si>
  <si>
    <t>PEVES PARIONA SALLY STEP</t>
  </si>
  <si>
    <t>RS-2022-41716982-GCABA-COMUNA1</t>
  </si>
  <si>
    <t>EX-2022-03643573- -GCABA-DGCCT</t>
  </si>
  <si>
    <t>RS-2022-10593459-GCABA-COMUNA1</t>
  </si>
  <si>
    <t>EX-2022-04802384- -GCABA-DGCCT</t>
  </si>
  <si>
    <t>RS-2022-08917168-GCABA-COMUNA3</t>
  </si>
  <si>
    <t>EX-2022-05204559- -GCABA-DGCCT</t>
  </si>
  <si>
    <t>DOMINGOS PALATINO MARTIN DOMINGO</t>
  </si>
  <si>
    <t>RS-2023-23660887-GCABA-COMUNA2</t>
  </si>
  <si>
    <t>EX-2022-05503486- -GCABA-DGCCT</t>
  </si>
  <si>
    <t>VALLEJOS PEDRO ANTONIO</t>
  </si>
  <si>
    <t>RS-2022-17800548-GCABA-COMUNA7</t>
  </si>
  <si>
    <t>EX-2022-06425295- -GCABA-DGCCT</t>
  </si>
  <si>
    <t>AV. PIEDRA BUENA</t>
  </si>
  <si>
    <t>4784/88</t>
  </si>
  <si>
    <t>RS-2022-36230525-GCABA-COMUNA8</t>
  </si>
  <si>
    <t>EX-2022-07560646- -GCABA-DGCCT</t>
  </si>
  <si>
    <t>AV. GUZMAN PUESTO 11</t>
  </si>
  <si>
    <t>RS-2022-07982387-GCABA-COMUNA15</t>
  </si>
  <si>
    <t>EX-2022-07592137- -GCABA-DGCCT</t>
  </si>
  <si>
    <t xml:space="preserve">AV. JURAMENTO </t>
  </si>
  <si>
    <t>EX-2022-07602345- -GCABA-DGCCT</t>
  </si>
  <si>
    <t xml:space="preserve">CERRITO </t>
  </si>
  <si>
    <t>RS-2022-09101766-GCABA-COMUNA1</t>
  </si>
  <si>
    <t>EX-2022-08021292- -GCABA-DGCCT</t>
  </si>
  <si>
    <t>RS-2022-11697373-GCABA-COMUNA6</t>
  </si>
  <si>
    <t>EX-2022-08768985- -GCABA-DGCCT</t>
  </si>
  <si>
    <t>18.718.097</t>
  </si>
  <si>
    <t>RS-2022-10593631-GCABA-COMUNA1</t>
  </si>
  <si>
    <t>EX-2022-08921351- -GCABA-DGCCT</t>
  </si>
  <si>
    <t>RS-2022-09926395-GCABA-COMUNA13</t>
  </si>
  <si>
    <t>EX-2022-09518750- -GCABA-DGCCT</t>
  </si>
  <si>
    <t>RS-2022-19573646-GCABA-COMUNA7</t>
  </si>
  <si>
    <t>EX-2022-09522286- -GCABA-DGCCT</t>
  </si>
  <si>
    <t>RS-2022-20524895-GCABA-COMUNA14</t>
  </si>
  <si>
    <t>EX-2022-09524505- -GCABA-DGCCT</t>
  </si>
  <si>
    <t>RS-2022-20488332-GCABA-COMUNA12</t>
  </si>
  <si>
    <t>EX-2022-09526478- -GCABA-DGCCT</t>
  </si>
  <si>
    <t>RS-2022-20526410-GCABA-COMUNA7</t>
  </si>
  <si>
    <t>EX-2022-09288510- -GCABA-COMUNA6</t>
  </si>
  <si>
    <t>14.448.451</t>
  </si>
  <si>
    <t>AV. SAN MARTIN</t>
  </si>
  <si>
    <t>EX-2022-09840621- -GCABA-DGCCT</t>
  </si>
  <si>
    <t>RS-2022-19295539-GCABA-COMUNA13</t>
  </si>
  <si>
    <t>EX-2022-09998437- -GCABA-DGCCT</t>
  </si>
  <si>
    <t>RS-2022-12867523-GCABA-COMUNA1</t>
  </si>
  <si>
    <t>EX-2022-09920638- -GCABA-COMUNA7</t>
  </si>
  <si>
    <t>SIMARI JOSE ANTONIO ROQUE</t>
  </si>
  <si>
    <t>RS-2022-25672978-GCABA-COMUNA7</t>
  </si>
  <si>
    <t>EX-2022-10289606- -GCABA-DGCCT</t>
  </si>
  <si>
    <t>SUAREZ MARIA FLORENCIA</t>
  </si>
  <si>
    <t>34.389.781</t>
  </si>
  <si>
    <t>RS-2022-10920944-GCABA-COMUNA1</t>
  </si>
  <si>
    <t>EX-2022-07817577- -GCABA-COMUNA6</t>
  </si>
  <si>
    <t>RS-2022-11671196-GCABA-COMUNA5</t>
  </si>
  <si>
    <t>EX-2022-12999261- -GCABA-COMUNA2</t>
  </si>
  <si>
    <t>RS-2022-15918792-GCABA-COMUNA2</t>
  </si>
  <si>
    <t>EX-2022-13004613- -GCABA-COMUNA2</t>
  </si>
  <si>
    <t>RS-2022-18234579-GCABA-COMUNA2</t>
  </si>
  <si>
    <t>EX-2022-13754011- -GCABA-COMUNA2</t>
  </si>
  <si>
    <t>RS-2022-18245364-GCABA-COMUNA2</t>
  </si>
  <si>
    <t>EX-2022-13808439- -GCABA-DGCCT</t>
  </si>
  <si>
    <t>EX-2022-15066705- -GCABA-DGCCT</t>
  </si>
  <si>
    <t>EX-2022-14211247- -GCABA-COMUNA2</t>
  </si>
  <si>
    <t>RS-2022-18243424-GCABA-COMUNA2</t>
  </si>
  <si>
    <t>EX-2022-14979178- -GCABA-COMUNA15</t>
  </si>
  <si>
    <t>GUZMAN AV. 12</t>
  </si>
  <si>
    <t>RS-2022-15461283-GCABA-COMUNA15</t>
  </si>
  <si>
    <t>EX-2022-15216419- -GCABA-DGCCT</t>
  </si>
  <si>
    <t>Blanco Encalada</t>
  </si>
  <si>
    <t>EX-2022-17132963-GCABA-DGCCT</t>
  </si>
  <si>
    <t>RS-2022-18415033-GCABA-COMUNA13</t>
  </si>
  <si>
    <t>EX-2022-16801978- -GCABA-DGCCT</t>
  </si>
  <si>
    <t>96.124.466</t>
  </si>
  <si>
    <t>MATIENZO BENJAMIN TTE.</t>
  </si>
  <si>
    <t>EX-2022-17594586- -GCABA-DGCCT</t>
  </si>
  <si>
    <t xml:space="preserve">AGURTO GUEVARA CARLOS MIGUEL </t>
  </si>
  <si>
    <t>94.238.159</t>
  </si>
  <si>
    <t>RS-2022-18174309-GCABA-COMUNA14</t>
  </si>
  <si>
    <t>EX-2021-01623840- -GCABA-DGCCT</t>
  </si>
  <si>
    <t>RS-2022-08316928-GCABA-COMUNA9</t>
  </si>
  <si>
    <t>EX-2022-17808192- -GCABA-DGCCT</t>
  </si>
  <si>
    <t>EX-2022-17811225- -GCABA-DGCCT</t>
  </si>
  <si>
    <t>EX-2022-17964557- -GCABA-DGCCT</t>
  </si>
  <si>
    <t>RS-2022-35217586-GCABA-COMUNA6</t>
  </si>
  <si>
    <t>EX-2022-17966075- -GCABA-DGCCT</t>
  </si>
  <si>
    <t>RS-2022-24515618-GCABA-COMUNA3</t>
  </si>
  <si>
    <t>EX-2022-17967511- -GCABA-DGCCT</t>
  </si>
  <si>
    <t>GOMEZ AYALA SARITA</t>
  </si>
  <si>
    <t>95.021.029</t>
  </si>
  <si>
    <t>RS-2022-19735525-GCABA-COMUNA2</t>
  </si>
  <si>
    <t>EX-2022-18180363- -GCABA-DGCCT</t>
  </si>
  <si>
    <t>RS-2022-19294066-GCABA-COMUNA13</t>
  </si>
  <si>
    <t>EX-2022-18309684- -GCABA-DGCCT</t>
  </si>
  <si>
    <t>18.503.735</t>
  </si>
  <si>
    <t>EX-2022-18941804- -GCABA-DGCCT</t>
  </si>
  <si>
    <t>MENEZES GONZALEZ MARA</t>
  </si>
  <si>
    <t xml:space="preserve">Av. Libertador </t>
  </si>
  <si>
    <t>RS-2022-21233204-GCABA-COMUNA1</t>
  </si>
  <si>
    <t>EX-2022-18948909- -GCABA-DGCCT</t>
  </si>
  <si>
    <t>10.072.146</t>
  </si>
  <si>
    <t>A LA FIRMA</t>
  </si>
  <si>
    <t>EX-2022-18925637- -GCABA-COMUNA15</t>
  </si>
  <si>
    <t>GUZMAN AV. PUESTO 11</t>
  </si>
  <si>
    <t>EX-2022-19283615- -GCABA-DGCCT</t>
  </si>
  <si>
    <t>DIEGO JORDAN CASAS FERRER</t>
  </si>
  <si>
    <t>39.063.492</t>
  </si>
  <si>
    <t xml:space="preserve">JURAMENTO </t>
  </si>
  <si>
    <t>RS-2022-35180831-GCABA-COMUNA13</t>
  </si>
  <si>
    <t>EX-2022-19669934- -GCABA-COMUNA15</t>
  </si>
  <si>
    <t>RS-2023-19796138-GCABA-COMUNA15</t>
  </si>
  <si>
    <t>EX-2022-20375416- -GCABA-DGCCT</t>
  </si>
  <si>
    <t>RS-2022-26025868-GCABA-COMUNA3</t>
  </si>
  <si>
    <t>EX-2022-20849141-GCABA-DGCCT</t>
  </si>
  <si>
    <t>GLADYS ESTHER MAMANI FLORES</t>
  </si>
  <si>
    <t>RS-2022-21541565-GCABA-COMUNA13</t>
  </si>
  <si>
    <t>EX-2022-21163208- -GCABA-DGCCT</t>
  </si>
  <si>
    <t>RS-2022-22721635-GCABA-COMUNA1</t>
  </si>
  <si>
    <t>EX-2022-21776918- -GCABA-DGCCT</t>
  </si>
  <si>
    <t xml:space="preserve">AV. ENTRE RIOS </t>
  </si>
  <si>
    <t>EX-2022-22007434- -GCABA-DGCCT</t>
  </si>
  <si>
    <t>EX-2022-22131609- -GCABA-DGCCT</t>
  </si>
  <si>
    <t>EX-2022-22500444- -GCABA-DGCCT</t>
  </si>
  <si>
    <t xml:space="preserve">MIGUELETES </t>
  </si>
  <si>
    <t>RS-2022-30687724-GCABA-COMUNA14</t>
  </si>
  <si>
    <t>EX-2022-22505141- -GCABA-DGCCT</t>
  </si>
  <si>
    <t>RS-2022-35548447-GCABA-COMUNA6</t>
  </si>
  <si>
    <t>EX-2022-23586400- -GCABA-DGCCT</t>
  </si>
  <si>
    <t>VIGNA LUIS VICENTE</t>
  </si>
  <si>
    <t>RS-2022-25130997-GCABA-COMUNA9</t>
  </si>
  <si>
    <t>EX-2022-23407608- -GCABA-DGCCT</t>
  </si>
  <si>
    <t>PALOMBO RICARDO ALBERTO</t>
  </si>
  <si>
    <t>17.374.756</t>
  </si>
  <si>
    <t>RS-2022-23966975-GCABA-COMUNA11</t>
  </si>
  <si>
    <t>EX-2022-23487409- -GCABA-DGCCT</t>
  </si>
  <si>
    <t>DE PLAZAOLA  NORA BEATRIZ</t>
  </si>
  <si>
    <t>LA PAMPA 3415</t>
  </si>
  <si>
    <t>RS-2023-13509323-GCABA-COMUNA13</t>
  </si>
  <si>
    <t>EX-2022-24100985- -GCABA-DGCCT</t>
  </si>
  <si>
    <t>TALLON LEONARDO JAVIER</t>
  </si>
  <si>
    <t>RS-2022-38212329-GCABA-COMUNA4</t>
  </si>
  <si>
    <t>EX-2022-25079241- -GCABA-DGCCT</t>
  </si>
  <si>
    <t>LINZITTO PARAVATI ALEJANDRO EZEQUIEL</t>
  </si>
  <si>
    <t>RS-2022-28166416-GCABA-COMUNA4</t>
  </si>
  <si>
    <t>EX-2022-25351534- -GCABA-DGCCT</t>
  </si>
  <si>
    <t>EX-2022-26078038- -GCABA-COMUNA14</t>
  </si>
  <si>
    <t>AV. FEDERICO LACROZE</t>
  </si>
  <si>
    <t>EX-2022-26124492- -GCABA-DGCCT</t>
  </si>
  <si>
    <t>EX-2022-26447629- -GCABA-DGCCT</t>
  </si>
  <si>
    <t xml:space="preserve">LEOPOLDO MARECHAL </t>
  </si>
  <si>
    <t>EX-2022-25956488- -GCABA-DGCCT</t>
  </si>
  <si>
    <t xml:space="preserve">ARRIBEÑOS </t>
  </si>
  <si>
    <t>EX-2022-28430635- -GCABA-DGCCT</t>
  </si>
  <si>
    <t>CASTILLO REBAZA HANZ ALEXANDER</t>
  </si>
  <si>
    <t>RS-2022-29807655-GCABA-COMUNA1</t>
  </si>
  <si>
    <t>EX-2022-28492096- -GCABA-DGCCT</t>
  </si>
  <si>
    <t>AMERIO DIEGO NICOLAS</t>
  </si>
  <si>
    <t>RS-2023-09842164-GCABA-COMUNA13</t>
  </si>
  <si>
    <t>EX-2022-28495800- -GCABA-DGCCT</t>
  </si>
  <si>
    <t>SALINAS MARTINA DEL CARMEN</t>
  </si>
  <si>
    <t>RS-2022-38212004-GCABA-COMUNA4</t>
  </si>
  <si>
    <t>EX-2022-28499094- -GCABA-DGCCT</t>
  </si>
  <si>
    <t>DI GENNARO LUIS</t>
  </si>
  <si>
    <t>RS-2022-28934086-GCABA-COMUNA1</t>
  </si>
  <si>
    <t>EX-2022-28872384- -GCABA-COMUNA15</t>
  </si>
  <si>
    <t>RS-2022-39163278-GCABA-COMUNA4</t>
  </si>
  <si>
    <t>EX-2022-30172931- -GCABA-DGCCT</t>
  </si>
  <si>
    <t>SANTILLAN VICENTA MARIA DEL VALLE</t>
  </si>
  <si>
    <t>RS-2022-33127472-GCABA-COMUNA3</t>
  </si>
  <si>
    <t>EX-2022-30211744- -GCABA-DGCCT</t>
  </si>
  <si>
    <t>ROMANO LUIS HORACIO</t>
  </si>
  <si>
    <t>AV. BELGRANO</t>
  </si>
  <si>
    <t>RS-2022-30588797-GCABA-COMUNA1</t>
  </si>
  <si>
    <t>EX-2022-31186004- -GCABA-DGCCT</t>
  </si>
  <si>
    <t>MORENO MONICA ALICIA</t>
  </si>
  <si>
    <t>RS-2022-31381653-GCABA-COMUNA12</t>
  </si>
  <si>
    <t>EX-2022-30573225- -GCABA-DGCCT</t>
  </si>
  <si>
    <t>INGA IBARRA REYNA JOCABED</t>
  </si>
  <si>
    <t>95.218.322</t>
  </si>
  <si>
    <t>RS-2023-18737832-GCABA-COMUNA13</t>
  </si>
  <si>
    <t>EX-2022-30795516- -GCABA-DGCCT</t>
  </si>
  <si>
    <t>MORINIGO NOELIA GISELLE</t>
  </si>
  <si>
    <t>RS-2023-05188073-GCABA-COMUNA1</t>
  </si>
  <si>
    <t>EX-2022-31783515- -GCABA-DGCCT</t>
  </si>
  <si>
    <t>BENITEZ VALDEZ MARITZA</t>
  </si>
  <si>
    <t>94.984.139</t>
  </si>
  <si>
    <t>RS-2022-33127719-GCABA-COMUNA3</t>
  </si>
  <si>
    <t>EX-2022-32023573- -GCABA-DGCCT</t>
  </si>
  <si>
    <t>CASTRO BARROS</t>
  </si>
  <si>
    <t>EX-2022-32145605- -GCABA-DGCCT</t>
  </si>
  <si>
    <t>GNISCI VERONICA ALEJANDRA</t>
  </si>
  <si>
    <t>31.540.107</t>
  </si>
  <si>
    <t>SOLDADO DE LA INDEPENDENCIA</t>
  </si>
  <si>
    <t>RS-2022-47052171-GCABA-COMUNA14</t>
  </si>
  <si>
    <t>EX-2022-33134349- -GCABA-DGCCT</t>
  </si>
  <si>
    <t>CASTILLO ASENCIO ABRAHAN ALEJANDRO</t>
  </si>
  <si>
    <t>RS-2022-33918571-GCABA-COMUNA1</t>
  </si>
  <si>
    <t>EX-2022-34059975- -GCABA-DGCCT</t>
  </si>
  <si>
    <t>CABRERA ZAMBRANO WILSON JUAN</t>
  </si>
  <si>
    <t>RS-2022-35841301-GCABA-COMUNA15</t>
  </si>
  <si>
    <t>EX-2022-34283533- -GCABA-DGCCT</t>
  </si>
  <si>
    <t xml:space="preserve">CUENCA </t>
  </si>
  <si>
    <t>EX-2022-34937606- -GCABA-DGCCT</t>
  </si>
  <si>
    <t>RS-2022-35764103-GCABA-COMUNA11</t>
  </si>
  <si>
    <t>EX-2022-34940762-   -GCABA-DGCCT</t>
  </si>
  <si>
    <t>AV. MARTIN GARCIA</t>
  </si>
  <si>
    <t>RS-2022-42996828-GCABA-COMUNA4</t>
  </si>
  <si>
    <t>EX-2022-34959772- -GCABA-DGCCT</t>
  </si>
  <si>
    <t>RS-2022-04421998-GCABA-COMUNA13</t>
  </si>
  <si>
    <t>EX-2022-32966227- -GCABA-DGCCT</t>
  </si>
  <si>
    <t>CICIRELLA AGUSTIN ANTONIO</t>
  </si>
  <si>
    <t>RS-2022-43306873-GCABA-COMUNA2</t>
  </si>
  <si>
    <t>EX-2022-37187789- -GCABA-DGCCT</t>
  </si>
  <si>
    <t>RS-2022-38056341-GCABA-COMUNA1</t>
  </si>
  <si>
    <t>EX-2022-37417240- -GCABA-DGCCT</t>
  </si>
  <si>
    <t>IBERA 1902</t>
  </si>
  <si>
    <t>IBERA</t>
  </si>
  <si>
    <t>EX-2022-37922561-   -GCABA-DGCCT</t>
  </si>
  <si>
    <t>ACEVEDO HECTOR EMILIO</t>
  </si>
  <si>
    <t>RS-2022-43307191-GCABA-COMUNA2</t>
  </si>
  <si>
    <t>EX-2022-37556233- -GCABA-DGCCT</t>
  </si>
  <si>
    <t>FORTETE CRISTINA MATILDA</t>
  </si>
  <si>
    <t>RS-2023-22567265-GCABA-COMUNA14</t>
  </si>
  <si>
    <t>EX-2022-38383490- -GCABA-DGCCT</t>
  </si>
  <si>
    <t>LENZ GLADYS ELIZABETH</t>
  </si>
  <si>
    <t>AV. ELCANO</t>
  </si>
  <si>
    <t>RS-2023-04414472-GCABA-COMUNA13</t>
  </si>
  <si>
    <t>EX-2022-38359073- -GCABA-DGCCT</t>
  </si>
  <si>
    <t>RS-2023-4416116-GCABA-COMUNA13</t>
  </si>
  <si>
    <t>EX-2022-39017938- -GCABA-COMUNA6</t>
  </si>
  <si>
    <t>RS-2022-44311127-GCABA-COMUNA6</t>
  </si>
  <si>
    <t>EX-2022-40363776- -GCABA-DGCCT</t>
  </si>
  <si>
    <t>EX-2022-44092887- -GCABA-DGCCT</t>
  </si>
  <si>
    <t>RS-2023-11988518-GCABA-COMUNA4</t>
  </si>
  <si>
    <t>EX-2022-43805415- -GCABA-DGCCT</t>
  </si>
  <si>
    <t xml:space="preserve">Curapaligüe </t>
  </si>
  <si>
    <t>EX-2022-47496607-   -GCABA-COMUNA12</t>
  </si>
  <si>
    <t>MARIO CESAR FERREYRA</t>
  </si>
  <si>
    <t>Av. Olazába</t>
  </si>
  <si>
    <t>RS-2022-47593490-GCABA-COMUNA12</t>
  </si>
  <si>
    <t>OTORGAO</t>
  </si>
  <si>
    <t>EX-2022-44525134-   -GCABA-DGCCT</t>
  </si>
  <si>
    <t>EX-2023-00792424- -GCABA-DGCCT</t>
  </si>
  <si>
    <t>RS-2023-05365885-GCABA-COMUNA1</t>
  </si>
  <si>
    <t>EX-2022-44536539- -GCABA-DGCCT</t>
  </si>
  <si>
    <t>EX-2022-44532543- -GCABA-DGCCT</t>
  </si>
  <si>
    <t xml:space="preserve">VERA </t>
  </si>
  <si>
    <t>RS-2023-03631366-GCABA-COMUNA15</t>
  </si>
  <si>
    <t>EX-2022-44531015- -GCABA-DGCCT</t>
  </si>
  <si>
    <t xml:space="preserve">AV. SAN MARTIN </t>
  </si>
  <si>
    <t>RS-2023-03652097-GCABA-COMUNA15</t>
  </si>
  <si>
    <t>EX-2023-01701229- -GCABA-DGCCT</t>
  </si>
  <si>
    <t>HERRERA GUTIERREZ JAIME ANIBAL</t>
  </si>
  <si>
    <t>RS-2023-19180098-GCABA-COMUNA14</t>
  </si>
  <si>
    <t>EX-2023-03798920-   -GCABA-DGCCT</t>
  </si>
  <si>
    <t>SUAREZ</t>
  </si>
  <si>
    <t>EX-2023-03791418-   -GCABA-DGCCT</t>
  </si>
  <si>
    <t xml:space="preserve">BERNARDO DE IRIGOYEN </t>
  </si>
  <si>
    <t>RS-2023-05185828-GCABA-COMUNA1</t>
  </si>
  <si>
    <t>EX-2023-04139110-   -GCABA-DGCCT</t>
  </si>
  <si>
    <t>RS-2023-04617752-GCABA-COMUNA12</t>
  </si>
  <si>
    <t>EX-2023-04136892-   -GCABA-DGCCT</t>
  </si>
  <si>
    <t>AV. ALMIRANTE BROWN</t>
  </si>
  <si>
    <t>RS-2023-19027497-GCABA-COMUNA4</t>
  </si>
  <si>
    <t>EX-2023-04157761-   -GCABA-DGCCT</t>
  </si>
  <si>
    <t>EVELYN MONICA MC INTYRE</t>
  </si>
  <si>
    <t xml:space="preserve">AV. LA PLATA </t>
  </si>
  <si>
    <t>RS-2023-12730168-GCABA-COMUNA6</t>
  </si>
  <si>
    <t>EX-2023-04164134-   -GCABA-DGCCT</t>
  </si>
  <si>
    <t>PATRICIA NANCY LLAMBAY</t>
  </si>
  <si>
    <t xml:space="preserve">AV. CABILDO </t>
  </si>
  <si>
    <t>RS-2023-10934858-GCABA-COMUNA13</t>
  </si>
  <si>
    <t>EX-2023-04193750- -GCABA-DGCCT</t>
  </si>
  <si>
    <t>EX-2022-44521057- -GCABA-DGCCT</t>
  </si>
  <si>
    <t>AV. DE LOS INCAS</t>
  </si>
  <si>
    <t>RS-2023-05334695-GCABA-COMUNA15</t>
  </si>
  <si>
    <t>EX-2023-04269000-   -GCABA-DGCCT</t>
  </si>
  <si>
    <t>VERA BENITES JHONNY OMAR</t>
  </si>
  <si>
    <t>CARLOS PELLEGRINI</t>
  </si>
  <si>
    <t>RS-2023-11335547-GCABA-COMUNA1</t>
  </si>
  <si>
    <t>EX-2023-04275085-   -GCABA-DGCCT</t>
  </si>
  <si>
    <t>RS-2023-10796981-GCABA-COMUNA13</t>
  </si>
  <si>
    <t>EX-2023-04277041-   -GCABA-DGCCT</t>
  </si>
  <si>
    <t>RS-2023-13317551-GCABA-COMUNA13</t>
  </si>
  <si>
    <t>EX-2023-04170892- -GCABA-DGCCT</t>
  </si>
  <si>
    <t>DELMA BEATRIZ TORRES</t>
  </si>
  <si>
    <t>RS-2023-11341373-GCABA-COMUNA1</t>
  </si>
  <si>
    <t xml:space="preserve"> EX-2023-04591787- -GCABA-DGCCT</t>
  </si>
  <si>
    <t xml:space="preserve">AV. PUEYRREDON </t>
  </si>
  <si>
    <t>EX-2023-04778544- -GCABA-DGCCT</t>
  </si>
  <si>
    <t>ARRALDE RAUL  EDELBERTO</t>
  </si>
  <si>
    <t>RS-2023-10933744-GCABA-COMUNA13</t>
  </si>
  <si>
    <t>EX-2023-04799913- -GCABA-DGCCT</t>
  </si>
  <si>
    <t xml:space="preserve">PADILLA ORTIZ ROMALDA </t>
  </si>
  <si>
    <t>RS-2023-11345191-GCABA-COMUNA1</t>
  </si>
  <si>
    <t>EX-2023-04801632- -GCABA-DGCCT</t>
  </si>
  <si>
    <t xml:space="preserve">GOMEZ ALICIA  MONICA </t>
  </si>
  <si>
    <t>RS-2023-10832370-GCABA-COMUNA13</t>
  </si>
  <si>
    <t>EX-2023-04791901- -GCABA-DGCCT</t>
  </si>
  <si>
    <t>AV, GUZMAN PUESTO 9</t>
  </si>
  <si>
    <t>RS-2023-11085008-GCABA-COMUNA15</t>
  </si>
  <si>
    <t>EX-2023-05026759- -GCABA-DGCCT</t>
  </si>
  <si>
    <t>ACOYTE</t>
  </si>
  <si>
    <t>380/386</t>
  </si>
  <si>
    <t>RS-2023-13791865-GCABA-COMUNA6</t>
  </si>
  <si>
    <t>EX-2023-05024651- -GCABA-DGCCT</t>
  </si>
  <si>
    <t>MARINA PADILLA ORTIZ</t>
  </si>
  <si>
    <t>SAENZ PEÑA</t>
  </si>
  <si>
    <t>RS-2023-11355306-GCABA-COMUNA1</t>
  </si>
  <si>
    <t>EX-2023-05023253-   -GCABA-DGCCT</t>
  </si>
  <si>
    <t xml:space="preserve">RUBEN ALEJANDRO GILARDENGHI </t>
  </si>
  <si>
    <t>AV. GUZMAN PUESTO 10</t>
  </si>
  <si>
    <t>RS-2023-09418507-GCABA-COMUNA15</t>
  </si>
  <si>
    <t>EX-2023-05021392-   -GCABA-DGCCT</t>
  </si>
  <si>
    <t>CRISTIAN DANIEL JOSEF</t>
  </si>
  <si>
    <t>RS-2023-07425057-GCABA-COMUNA1</t>
  </si>
  <si>
    <t>EX-2023-05019412-   -GCABA-DGCCT</t>
  </si>
  <si>
    <t>AV. JORGE NEWBERY</t>
  </si>
  <si>
    <t>RS-2023-11084968-GCABA-COMUNA15</t>
  </si>
  <si>
    <t>EX-2023-05015097-   -GCABA-DGCCT</t>
  </si>
  <si>
    <t>LUCIA DEL CARMEN CORDERO</t>
  </si>
  <si>
    <t>AV. GUZMAN PUESTO 3</t>
  </si>
  <si>
    <t>RS-2023-10556310-GCABA-COMUNA15</t>
  </si>
  <si>
    <t>EX-2023-05013456-   -GCABA-DGCCT</t>
  </si>
  <si>
    <t>GABRIELA DEL VALLE CACERES</t>
  </si>
  <si>
    <t>RS-2023-09841323-GCABA-COMUNA13</t>
  </si>
  <si>
    <t>EX-2023-05011745-   -GCABA-DGCCT</t>
  </si>
  <si>
    <t>EX-2023-05009279-   -GCABA-DGCCT</t>
  </si>
  <si>
    <t>OSCAR INOCENTE TAMAI</t>
  </si>
  <si>
    <t>AV. GUZMAN</t>
  </si>
  <si>
    <t>RS-2023-18719663-GCABA-COMUNA15</t>
  </si>
  <si>
    <t>EX-2023-05003028-   -GCABA-DGCCT</t>
  </si>
  <si>
    <t>DESIDERIO SAGARDIA</t>
  </si>
  <si>
    <t>RS-2023-11351219-GCABA-COMUNA1</t>
  </si>
  <si>
    <t>EX-2023-05001838-   -GCABA-DGCCT</t>
  </si>
  <si>
    <t>PEDRO PABLO DIAZ CCENCHO</t>
  </si>
  <si>
    <t>RS-2023-10938556-GCABA-COMUNA13</t>
  </si>
  <si>
    <t>EX-2023-05560145- -GCABA-DGCCT</t>
  </si>
  <si>
    <t xml:space="preserve">RODRIGUEZ TERESA   AMALIA </t>
  </si>
  <si>
    <t>RS-2023-11975332-GCABA-COMUNA13</t>
  </si>
  <si>
    <t>EX-2022-44529357- -GCABA-DGCCT</t>
  </si>
  <si>
    <t>PEREYRA CELESTE MARIA DE LOURDES</t>
  </si>
  <si>
    <t>OLAZABAL</t>
  </si>
  <si>
    <t>RS-2023-07795307-GCABA-COMUNA12</t>
  </si>
  <si>
    <t>EX-2022-44522544- -GCABA-DGCCT</t>
  </si>
  <si>
    <t>RS-2023-07703205-GCABA-COMUNA12</t>
  </si>
  <si>
    <t>EX-2022-44519788- -GCABA-DGCCT</t>
  </si>
  <si>
    <t>AV. OLAZABAL</t>
  </si>
  <si>
    <t>RS-2023-07703407-GCABA-COMUNA12</t>
  </si>
  <si>
    <t>EX-2022-44526767- -GCABA-DGCCT</t>
  </si>
  <si>
    <t xml:space="preserve">AV. ANGEL GALLARDO </t>
  </si>
  <si>
    <t>RS-2023-09068838-GCABA-COMUNA15</t>
  </si>
  <si>
    <t>EX-2022-43831741- -GCABA-DGCCT</t>
  </si>
  <si>
    <t>AV. SUAREZ</t>
  </si>
  <si>
    <t>RS-2023-11989429-GCABA-COMUNA4</t>
  </si>
  <si>
    <t xml:space="preserve">	
EX-2023-07298344- -GCABA-DGCCT</t>
  </si>
  <si>
    <t xml:space="preserve">GONZALEZ NICASIA </t>
  </si>
  <si>
    <t>RS-2023-12900947-GCABA-COMUNA13</t>
  </si>
  <si>
    <t>EX-2023-07301496- -GCABA-DGCCT</t>
  </si>
  <si>
    <t xml:space="preserve">MUJICO JOSE LUIS </t>
  </si>
  <si>
    <t>AV. CRAMER</t>
  </si>
  <si>
    <t>RS-2023-12898915-GCABA-COMUNA13</t>
  </si>
  <si>
    <t>EX-2023-07304512- -GCABA-DGCCT</t>
  </si>
  <si>
    <t xml:space="preserve">BANIZ  ARANDA VALERIANO CIRILO </t>
  </si>
  <si>
    <t>AV PEDRO GOYENA</t>
  </si>
  <si>
    <t>RS-2023-12802609-GCABA-COMUNA6</t>
  </si>
  <si>
    <t xml:space="preserve">        
EX-2023-07307591- -GCABA-DGCCT</t>
  </si>
  <si>
    <t xml:space="preserve">IVALDI JOSE  RODOLFO </t>
  </si>
  <si>
    <t xml:space="preserve">AV CABILDO </t>
  </si>
  <si>
    <t>RS-2023-13698487-GCABA-COMUNA13</t>
  </si>
  <si>
    <t>EX-2023-07310034- -GCABA-DGCCT</t>
  </si>
  <si>
    <t>D ERRICO OSVALDO  ALBERTO</t>
  </si>
  <si>
    <t>AV PATRICIAS ARGENTINA</t>
  </si>
  <si>
    <t>RS-2023-12986114-GCABA-COMUNA6</t>
  </si>
  <si>
    <t xml:space="preserve"> EX-2023-07415002- -GCABA-DGCCT</t>
  </si>
  <si>
    <t>RS-2023-15705374-GCABA-COMUNA13</t>
  </si>
  <si>
    <t>EX-2023-07422562- -GCABA-DGCCT</t>
  </si>
  <si>
    <t>GRILLO WALTER RUBEN</t>
  </si>
  <si>
    <t xml:space="preserve">AV PUEYRREDON </t>
  </si>
  <si>
    <t>RS-2023-10007861-GCABA-COMUNA2</t>
  </si>
  <si>
    <t>EX-2023-07432619- -GCABA-DGCCT</t>
  </si>
  <si>
    <t>RS-2023-15707207-GCABA-COMUNA13</t>
  </si>
  <si>
    <t>EX-2023-07583641- -GCABA-DGCCT</t>
  </si>
  <si>
    <t>RS-2023-15701854-GCABA-COMUNA13</t>
  </si>
  <si>
    <t>EX-2023-07585711- -GCABA-DGCCT</t>
  </si>
  <si>
    <t>MARURI PATRICIO FABIAN CHRISTIAN</t>
  </si>
  <si>
    <t>RS-2023-15682845-GCABA-COMUNA13</t>
  </si>
  <si>
    <t>EX-2023-07644986- -GCABA-DGCCT</t>
  </si>
  <si>
    <t>RS-2023-16048387-GCABA-COMUNA6</t>
  </si>
  <si>
    <t>EX-2022-43834428- -GCABA-DGCCT</t>
  </si>
  <si>
    <t>VEGA CARNERO DIANA</t>
  </si>
  <si>
    <t xml:space="preserve">AV. ROQUE SAENZ PEÑA </t>
  </si>
  <si>
    <t>RS-2023-08978661-GCABA-COMUNA1</t>
  </si>
  <si>
    <t>EX-2023-08104421- -GCABA-DGCCT</t>
  </si>
  <si>
    <t xml:space="preserve">TERMINIELLO ALFREDO EDUARDO </t>
  </si>
  <si>
    <t xml:space="preserve">AV ENTRE RIOS </t>
  </si>
  <si>
    <t>RS-2023-18069387-GCABA-COMUNA1</t>
  </si>
  <si>
    <t>EX-2023-08109986- -GCABA-DGCCT</t>
  </si>
  <si>
    <t xml:space="preserve">JORGE NEWBERY </t>
  </si>
  <si>
    <t>RS-2023-20102783-GCABA-COMUNA15</t>
  </si>
  <si>
    <t>EX-2023-08108421- -GCABA-DGCCT</t>
  </si>
  <si>
    <t xml:space="preserve">AV FEDERICO LACROZE </t>
  </si>
  <si>
    <t>1611/19</t>
  </si>
  <si>
    <t>RS-2023-15628565-GCABA-COMUNA14</t>
  </si>
  <si>
    <t>EX-2023-08235276- -GCABA-DGCCT</t>
  </si>
  <si>
    <t>RS-2023-21678557-GCABA-COMUNA15</t>
  </si>
  <si>
    <t>EX-2023-08237202- -GCABA-DGCCT</t>
  </si>
  <si>
    <t>COUSTEIX HORACIO  ALBERTO</t>
  </si>
  <si>
    <t>RS-2023-16721629-GCABA-COMUNA7</t>
  </si>
  <si>
    <t>EX-2023-08298486- -GCABA-DGCCT</t>
  </si>
  <si>
    <t>RS-2023-13419048-GCABA-COMUNA1</t>
  </si>
  <si>
    <t>EX-2023-08313512- -GCABA-DGCCT</t>
  </si>
  <si>
    <t>ROUGIER SERGIO AMADO</t>
  </si>
  <si>
    <t>AV. JORGE NEWBERY PUESTO 6</t>
  </si>
  <si>
    <t>RS-2023-19952390-GCABA-COMUNA15</t>
  </si>
  <si>
    <t>EX-2023-08321395- -GCABA-DGCCT</t>
  </si>
  <si>
    <t>AV. GUZMAN  PUESTO 6</t>
  </si>
  <si>
    <t>RS-2023-11084929-GCABA-COMUNA15</t>
  </si>
  <si>
    <t>EX-2023-08326525- -GCABA-DGCCT</t>
  </si>
  <si>
    <t>RS-2023-16044489-GCABA-COMUNA6</t>
  </si>
  <si>
    <t xml:space="preserve"> EX-2023-08764193- -GCABA-DGCCT</t>
  </si>
  <si>
    <t>BRUJIC BERRIO PIERINA</t>
  </si>
  <si>
    <t xml:space="preserve">CUBA </t>
  </si>
  <si>
    <t>RS-2023-26866533-GCABA-COMUNA13</t>
  </si>
  <si>
    <t>EX-2023-08956786- -GCABA-DGCCT</t>
  </si>
  <si>
    <t>CORDERO EZEQUIEL  MAXIMILIANO</t>
  </si>
  <si>
    <t xml:space="preserve">PELLEGRINI, CARLOS </t>
  </si>
  <si>
    <t>RS-2023-18971717-GCABA-COMUNA1</t>
  </si>
  <si>
    <t>EX-2023-10724550- -GCABA-DGCCT</t>
  </si>
  <si>
    <t>RS-2023-12593890-GCABA-COMUNA1</t>
  </si>
  <si>
    <t>EX-2023-10730157- -GCABA-DGCCT</t>
  </si>
  <si>
    <t>AV JURAMENTO</t>
  </si>
  <si>
    <t>RS-2023-13699793-GCABA-COMUNA13</t>
  </si>
  <si>
    <t>EX-2023-10732968- -GCABA-DGCCT</t>
  </si>
  <si>
    <t xml:space="preserve">AV CRAMER </t>
  </si>
  <si>
    <t>RS-2023-29649989-GCABA-COMUNA13</t>
  </si>
  <si>
    <t>08/08/2023 |</t>
  </si>
  <si>
    <t>EX-2023-10740839- -GCABA-DGCCT</t>
  </si>
  <si>
    <t>RS-2023-18333877-GCABA-COMUNA6</t>
  </si>
  <si>
    <t>EX-2023-10746996- -GCABA-DGCCT</t>
  </si>
  <si>
    <t xml:space="preserve">JUAN AGUSTIN GARCIA </t>
  </si>
  <si>
    <t>RS-2023-15600254-GCABA-COMUNA11</t>
  </si>
  <si>
    <t>EX-2023-10752031- -GCABA-DGCCT</t>
  </si>
  <si>
    <t>EX-2023-10751534- -GCABA-DGCCT</t>
  </si>
  <si>
    <t>CONDOLUCCI MARIA  TERESA</t>
  </si>
  <si>
    <t>AV GUZMAN PUESTO 7</t>
  </si>
  <si>
    <t>RS-2023-12591962-GCABA-COMUNA15</t>
  </si>
  <si>
    <t>EX-2023-10764572- -GCABA-DGCCT</t>
  </si>
  <si>
    <t xml:space="preserve">AV ACOYTE </t>
  </si>
  <si>
    <t>RS-2023-12996412-GCABA-COMUNA6</t>
  </si>
  <si>
    <t>EX-2023-10771543- -GCABA-DGCCT</t>
  </si>
  <si>
    <t>JUARISTI ROBERTO ORLANDO</t>
  </si>
  <si>
    <t>RS-2023-12226542-GCABA-COMUNA11</t>
  </si>
  <si>
    <t>EX-2023-10760208- -GCABA-DGCCT</t>
  </si>
  <si>
    <t>RS-2023-12435802-GCABA-COMUNA13</t>
  </si>
  <si>
    <t>EX-2023-11422256- -GCABA-DGCCT</t>
  </si>
  <si>
    <t>RS-2023-18481653-GCABA-COMUNA7</t>
  </si>
  <si>
    <t>EX-2023-11746944- -GCABA-DGCCT</t>
  </si>
  <si>
    <t>RODRIGUEZ TAPIA TERESA AMALIA</t>
  </si>
  <si>
    <t>RS-2023-13316814-GCABA-COMUNA13</t>
  </si>
  <si>
    <t>EX-2023-11832585- -GCABA-DGCCT</t>
  </si>
  <si>
    <t>EX-2023-12354387- -GCABA-COMUNA12</t>
  </si>
  <si>
    <t xml:space="preserve">DONADO </t>
  </si>
  <si>
    <t>RS-2023-45084470-GCABA-COMUNA12</t>
  </si>
  <si>
    <t>EX-2023-12479226- -GCABA-DGCCT</t>
  </si>
  <si>
    <t>RS-2023-31229712-GCABA-COMUNA6/ DI-2024-907-GCABA-DGPF baja</t>
  </si>
  <si>
    <t>EX-2023-12602965- -GCABA-DGCCT</t>
  </si>
  <si>
    <t>CARRIZO MENEZES SARA DALILA</t>
  </si>
  <si>
    <t>AV DR J..M. RAMOS MEJIA</t>
  </si>
  <si>
    <t>RS-2023-17296639-GCABA-COMUNA1</t>
  </si>
  <si>
    <t>EX-2023-12900029- -GCABA-DGCCT</t>
  </si>
  <si>
    <t>BURGOS MOENA LUIS HERNAN</t>
  </si>
  <si>
    <t>RS-2023-40758382-GCABA-COMUNA13</t>
  </si>
  <si>
    <t>EX-2023-13108257- -GCABA-DGCCT</t>
  </si>
  <si>
    <t>EX-2023-13476348- -GCABA-DGCCT</t>
  </si>
  <si>
    <t>RS-2023-17492814-GCABA-COMUNA13</t>
  </si>
  <si>
    <t>EX-2023-13484842- -GCABA-DGCCT</t>
  </si>
  <si>
    <t>MONAGROSO RAFAEL VICENTE</t>
  </si>
  <si>
    <t>RS-2023-17494831-GCABA-COMUNA13</t>
  </si>
  <si>
    <t>EX-2023-13493303- -GCABA-DGCCT</t>
  </si>
  <si>
    <t>RS-2023-17938285-GCABA-COMUNA5</t>
  </si>
  <si>
    <t>EX-2023-13673031- -GCABA-DGCCT</t>
  </si>
  <si>
    <t xml:space="preserve">BALBASTRO </t>
  </si>
  <si>
    <t>EX-2023-13884118- -GCABA-DGCCT</t>
  </si>
  <si>
    <t xml:space="preserve">AV AUSTRIA </t>
  </si>
  <si>
    <t>EX-2023-13153648- -GCABA-DGCCT</t>
  </si>
  <si>
    <t>LUIS ALBERTO CARDENAS BUSTAMANTE</t>
  </si>
  <si>
    <t>RS-2023-15974907-GCABA-COMUNA3</t>
  </si>
  <si>
    <t>EX-2023-14050879- -GCABA-COMUNA14</t>
  </si>
  <si>
    <t>RS-2023-21861753-GCABA-COMUNA14</t>
  </si>
  <si>
    <t>EX-2023-14454369- -GCABA-DGCCT</t>
  </si>
  <si>
    <t>RS-2023-18745550-GCABA-COMUNA5</t>
  </si>
  <si>
    <t>EX-2023-14459397- -GCABA-DGCCT</t>
  </si>
  <si>
    <t>RS-2023-18758292-GCABA-COMUNA5</t>
  </si>
  <si>
    <t>EX-2023-14463868- -GCABA-DGCCT</t>
  </si>
  <si>
    <t xml:space="preserve">AV ASAMBLEA </t>
  </si>
  <si>
    <t>EX-2023-14683085- -GCABA-DGCCT</t>
  </si>
  <si>
    <t>ZORRILLA CHAPARRO SONIA NOEMI</t>
  </si>
  <si>
    <t xml:space="preserve">AV. UGARTECHE </t>
  </si>
  <si>
    <t>3000/100</t>
  </si>
  <si>
    <t>RS-2023-19570033-GCABA-COMUNA14</t>
  </si>
  <si>
    <t>EX-2023-14711076- -GCABA-DGCCT</t>
  </si>
  <si>
    <t>EX-2023-14747545- -GCABA-DGCCT</t>
  </si>
  <si>
    <t>DI-2024-209-GCABA-DGPF</t>
  </si>
  <si>
    <t>EX-2023-14912992- -GCABA-DGCCT</t>
  </si>
  <si>
    <t>RS-2023-19503761-GCABA-COMUNA12</t>
  </si>
  <si>
    <t>EX-2023-16702391- -GCABA-DGCCT</t>
  </si>
  <si>
    <t>ALFIERO SILVIA LUJAN</t>
  </si>
  <si>
    <t>AV GUZMAN PUESTO 5</t>
  </si>
  <si>
    <t>RS-2023-18448775-GCABA-COMUNA15</t>
  </si>
  <si>
    <t>EX-2023-17176474- -GCABA-DGCCT</t>
  </si>
  <si>
    <t>DE FILPO NATALIA ROSA</t>
  </si>
  <si>
    <t xml:space="preserve">AV. GARMENDIA </t>
  </si>
  <si>
    <t>RS-2023-21678525-GCABA-COMUNA15</t>
  </si>
  <si>
    <t>EX-2022-38457405- -GCABA-COMUNA14</t>
  </si>
  <si>
    <t>MAURICIO JOSÉ FELICE</t>
  </si>
  <si>
    <t>JOHN F. KENNEDY</t>
  </si>
  <si>
    <t>RS-2023-29051029-GCABA-COMUNA14</t>
  </si>
  <si>
    <t>EX-2023-18049570- -GCABA-DGCCT</t>
  </si>
  <si>
    <t>CHEQUEO REQ. FALTANTES</t>
  </si>
  <si>
    <t>EX-2023-18101291- -GCABA-DGCCT</t>
  </si>
  <si>
    <t>AVERSENTE GUILLERMO NICOLAS</t>
  </si>
  <si>
    <t xml:space="preserve">AV. EL CANO </t>
  </si>
  <si>
    <t>RS-2023-20901109-GCABA-COMUNA15</t>
  </si>
  <si>
    <t>EX-2023-18110794- -GCABA-DGCCT</t>
  </si>
  <si>
    <t>MAREQUE LILIANA TERESITA GUADALUPE</t>
  </si>
  <si>
    <t>RS-2023-21015821-GCABA-COMUNA15</t>
  </si>
  <si>
    <t>EX-2023-18457041- -GCABA-DGCCT</t>
  </si>
  <si>
    <t>AV GRAL MOSCONI</t>
  </si>
  <si>
    <t>RS-2023-22602148-GCABA-COMUNA12</t>
  </si>
  <si>
    <t>EX-2023-18460455- -GCABA-DGCCT</t>
  </si>
  <si>
    <t>RS-2023-21619136-GCABA-COMUNA7</t>
  </si>
  <si>
    <t>EX-2023-18463838- -GCABA-DGCCT</t>
  </si>
  <si>
    <t>RUSSO LUIS MARIO</t>
  </si>
  <si>
    <t>RS-2023-23228928-GCABA-COMUNA5</t>
  </si>
  <si>
    <t>EX-2023-18465633- -GCABA-DGCCT</t>
  </si>
  <si>
    <t>RS-2023-19473602-GCABA-COMUNA5</t>
  </si>
  <si>
    <t>EX-2023-18469096- -GCABA-DGCCT</t>
  </si>
  <si>
    <t>RS-2023-20901247-GCABA-COMUNA15</t>
  </si>
  <si>
    <t>EX-2023-18469685- -GCABA-DGCCT</t>
  </si>
  <si>
    <t>AV SAN JUAN</t>
  </si>
  <si>
    <t>RS-2023-20996383-GCABA-COMUNA5</t>
  </si>
  <si>
    <t>EX-2023-18933300- -GCABA-DGCCT</t>
  </si>
  <si>
    <t>BOYACA</t>
  </si>
  <si>
    <t>RS-2023-20701097-GCABA-COMUNA7</t>
  </si>
  <si>
    <t>EX-2023-18936812- -GCABA-DGCCT</t>
  </si>
  <si>
    <t>CARRANZA MARCELO LUIS</t>
  </si>
  <si>
    <t>RS-2023-21101048-GCABA-COMUNA1</t>
  </si>
  <si>
    <t>EX-2023-19401330- -GCABA-DGCCT</t>
  </si>
  <si>
    <t xml:space="preserve">AV. ALVAREZ JONTE </t>
  </si>
  <si>
    <t>Monte Castro</t>
  </si>
  <si>
    <t>EX-2023-20126684- -GCABA-DGCCT</t>
  </si>
  <si>
    <t>RS-2023-21199399-GCABA-COMUNA7</t>
  </si>
  <si>
    <t>EX-2023-20136639- -GCABA-DGCCT</t>
  </si>
  <si>
    <t>TOlENTINO YZAGUIRRE ROMELIO HORMENIO</t>
  </si>
  <si>
    <t>RS-2023-21657205-GCABA-COMUNA5</t>
  </si>
  <si>
    <t>EX-2023-21807941- -GCABA-DGCCT</t>
  </si>
  <si>
    <t>RS-2023-23271293-GCABA-COMUNA1</t>
  </si>
  <si>
    <t>EX-2023-21933360- -GCABA-DGCCT</t>
  </si>
  <si>
    <t>DIAZ NOEMI MABEL</t>
  </si>
  <si>
    <t xml:space="preserve">AV BELGRANO </t>
  </si>
  <si>
    <t>RS-2023-24792473-GCABA-COMUNA1</t>
  </si>
  <si>
    <t>EX-2023-22205787- -GCABA-DGCCT</t>
  </si>
  <si>
    <t xml:space="preserve">ACOYTE </t>
  </si>
  <si>
    <t>RS-2023-22697747-GCABA-COMUNA6</t>
  </si>
  <si>
    <t>EX-2023-22208377- -GCABA-DGCCT</t>
  </si>
  <si>
    <t>RS-2023-23777010-GCABA-COMUNA7</t>
  </si>
  <si>
    <t>EX-2023-22937302- -GCABA-DGCCT</t>
  </si>
  <si>
    <t>AV JORGE NEWBERY</t>
  </si>
  <si>
    <t>EX-2023-22995856- -GCABA-DGCCT</t>
  </si>
  <si>
    <t>RS-2023-26511953-GCABA-COMUNA2</t>
  </si>
  <si>
    <t>EX-2023-22999807- -GCABA-DGCCT</t>
  </si>
  <si>
    <t xml:space="preserve">LARREA </t>
  </si>
  <si>
    <t>RS-2023-27630947-GCABA-COMUNA2</t>
  </si>
  <si>
    <t>EX-2023-23003822- -GCABA-DGCCT</t>
  </si>
  <si>
    <t>RS-2023-27631188-GCABA-COMUNA2</t>
  </si>
  <si>
    <t>EX-2023-23007963- -GCABA-DGCCT</t>
  </si>
  <si>
    <t>RS-2023-26957836-GCABA-COMUNA3</t>
  </si>
  <si>
    <t>EX-2023-23601647- -GCABA-DGCCT</t>
  </si>
  <si>
    <t>EX-2023-23779433- -GCABA-DGCCT</t>
  </si>
  <si>
    <t>RS-2023-28687789-GCABA-COMUNA12</t>
  </si>
  <si>
    <t>EX-2023-23795845- -GCABA-DGCCT</t>
  </si>
  <si>
    <t>SALDAÑO FERNANDO ADAN</t>
  </si>
  <si>
    <t xml:space="preserve">AV SAN JUAN </t>
  </si>
  <si>
    <t>RS-2023-24790897-GCABA-COMUNA1</t>
  </si>
  <si>
    <t>EX-2023-23944095- -GCABA-DGCCT</t>
  </si>
  <si>
    <t>RS-2023-34556393-GCABA-COMUNA2</t>
  </si>
  <si>
    <t>EX-2023-23948321- -GCABA-DGCCT</t>
  </si>
  <si>
    <t>RS-2023-27727985-GCABA-COMUNA2</t>
  </si>
  <si>
    <t>EX-2023-23952821- -GCABA-DGCCT</t>
  </si>
  <si>
    <t>CASTELO HUAMAN MANUEL ANTONIO</t>
  </si>
  <si>
    <t>AV. SEGUROLA</t>
  </si>
  <si>
    <t>RS-2023-29023305-GCABA-COMUNA10</t>
  </si>
  <si>
    <t>EX-2023-23957207- -GCABA-DGCCT</t>
  </si>
  <si>
    <t>RS-2023-26957054-GCABA-COMUNA3</t>
  </si>
  <si>
    <t>EX-2023-24234556- -GCABA-DGCCT</t>
  </si>
  <si>
    <t>RS-2023-29023245-GCABA-COMUNA10</t>
  </si>
  <si>
    <t>EX-2023-24238943- -GCABA-DGCCT</t>
  </si>
  <si>
    <t>RS-2023-28371273-GCABA-COMUNA2</t>
  </si>
  <si>
    <t>EX-2023-24242307- -GCABA-DGCCT</t>
  </si>
  <si>
    <t>RS-2023-27130544-GCABA-COMUNA14</t>
  </si>
  <si>
    <t>EX-2023-24246396- -GCABA-DGCCT</t>
  </si>
  <si>
    <t>MARCELO T DE ALVEAR</t>
  </si>
  <si>
    <t>RS-2023-28371215-GCABA-COMUNA2</t>
  </si>
  <si>
    <t>EX-2023-24300059- -GCABA-DGCCT</t>
  </si>
  <si>
    <t>RS-2023-29734154-GCABA-COMUNA14/ RS-2023-33076349-GCABA-COMUNA14</t>
  </si>
  <si>
    <t>EX-2023-24312654- -GCABA-DGCCT</t>
  </si>
  <si>
    <t xml:space="preserve">MONTEVIDEO </t>
  </si>
  <si>
    <t>EX-2023-24498634- -GCABA-DGCCT</t>
  </si>
  <si>
    <t>EX-2023-24609190- -GCABA-DGCCT</t>
  </si>
  <si>
    <t>RS-2023-28382248-GCABA-COMUNA2</t>
  </si>
  <si>
    <t>EX-2023-24613883- -GCABA-DGCCT</t>
  </si>
  <si>
    <t>RS-2023-28371637-GCABA-COMUNA2</t>
  </si>
  <si>
    <t>EX-2023-24623423- -GCABA-DGCCT</t>
  </si>
  <si>
    <t>RS-2023-28371499-GCABA-COMUNA2</t>
  </si>
  <si>
    <t>EX-2023-24700794- -GCABA-DGCCT</t>
  </si>
  <si>
    <t>RS-2023-28370878-GCABA-COMUNA2</t>
  </si>
  <si>
    <t>EX-2023-24915144- -GCABA-DGCCT</t>
  </si>
  <si>
    <t>AV FRANCISCO BEIRO</t>
  </si>
  <si>
    <t>RS-2023-25154374-GCABA-COMUNA11</t>
  </si>
  <si>
    <t>EX-2023-25071132- -GCABA-DGCCT</t>
  </si>
  <si>
    <t xml:space="preserve">PEREIRA TERESO MARIA JOSE
</t>
  </si>
  <si>
    <t>RS-2023-29791527-GCABA-COMUNA14</t>
  </si>
  <si>
    <t>EX-2023-25358229- -GCABA-DGCCT</t>
  </si>
  <si>
    <t>VAZQUEZ GUERRERO RAUL ENRIQUE</t>
  </si>
  <si>
    <t>RS-2023-28234227-GCABA-COMUNA14</t>
  </si>
  <si>
    <t>EX-2023-25363712- -GCABA-DGCCT</t>
  </si>
  <si>
    <t>RS-2023-31580615-GCABA-COMUNA14</t>
  </si>
  <si>
    <t>EX-2023-25369119- -GCABA-DGCCT</t>
  </si>
  <si>
    <t>CERVIÑO</t>
  </si>
  <si>
    <t>RS-2023-29791465-GCABA-COMUNA14</t>
  </si>
  <si>
    <t>EX-2023-25374329- -GCABA-DGCCT</t>
  </si>
  <si>
    <t>GUARRACINO LUIS CARLOS RODRIGO</t>
  </si>
  <si>
    <t>RS-2023-27725661-GCABA-COMUNA2</t>
  </si>
  <si>
    <t>POMA NINA MAURICIA ISABEL</t>
  </si>
  <si>
    <t>DI-2024-291-GCABA-DGPF</t>
  </si>
  <si>
    <t>RS-2023-29791493-GCABA-COMUNA14</t>
  </si>
  <si>
    <t>VIDT</t>
  </si>
  <si>
    <t>FLORES MORALES GUSTAVO RICARDO</t>
  </si>
  <si>
    <t>RS-2023-29791549-GCABA-COMUNA14</t>
  </si>
  <si>
    <t>OBESO AGUIRRE KAREN SUSAN</t>
  </si>
  <si>
    <t>RS-2023-28371332-GCABA-COMUNA2</t>
  </si>
  <si>
    <t>RS-2023-28382161-GCABA-COMUNA2</t>
  </si>
  <si>
    <t>JUAN FRANCISCO SEGUI</t>
  </si>
  <si>
    <t>RS-2023-30081179-GCABA-COMUNA14</t>
  </si>
  <si>
    <t>PACHECO MANTURANO EMILIANO EDUARDO</t>
  </si>
  <si>
    <t>RS-2023-30081210-GCABA-COMUNA14</t>
  </si>
  <si>
    <t>RS-2023-28371418-GCABA-COMUNA2</t>
  </si>
  <si>
    <t>RS-2023-29710238-GCABA-COMUNA10</t>
  </si>
  <si>
    <t>KEMKES ANDRES</t>
  </si>
  <si>
    <t xml:space="preserve">AV. FEDERICO LACROZE </t>
  </si>
  <si>
    <t>RS-2023-28183515-GCABA-COMUNA13</t>
  </si>
  <si>
    <t>ROBERTAZZI GERARDO RUBEN</t>
  </si>
  <si>
    <t>RS-2023-27456137-GCABA-COMUNA1</t>
  </si>
  <si>
    <t>MOÑOZ ROJAS LILY CLEOFE</t>
  </si>
  <si>
    <t>RS-2023-30081236-GCABA-COMUNA14</t>
  </si>
  <si>
    <t>AV ALVEAR</t>
  </si>
  <si>
    <t>RS-2023-30301680-GCABA-COMUNA1</t>
  </si>
  <si>
    <t>AV INTENDENTE BULLRICH</t>
  </si>
  <si>
    <t>RS-2023-30081302-GCABA-COMUNA14</t>
  </si>
  <si>
    <t>RS-2023-30080505-GCABA-COMUNA14</t>
  </si>
  <si>
    <t>RS-2023-28582550-GCABA-COMUNA3</t>
  </si>
  <si>
    <t>RS-2023-28232573-GCABA-COMUNA15</t>
  </si>
  <si>
    <t>KEMKES SEBASTIAN</t>
  </si>
  <si>
    <t xml:space="preserve">AV. MONROE </t>
  </si>
  <si>
    <t>RS-2023-28700815-GCABA-COMUNA12</t>
  </si>
  <si>
    <t>RS-2023-30080531-GCABA-COMUNA14</t>
  </si>
  <si>
    <t>GNISCI FERNANDO ANTONIO</t>
  </si>
  <si>
    <t>RS-2023-33673549-GCABA-COMUNA2</t>
  </si>
  <si>
    <t>Elena Beatriz Benitez</t>
  </si>
  <si>
    <t>RS-2023-29353526-GCABA-COMUNA15</t>
  </si>
  <si>
    <t>FEGINI LORENA VANESA</t>
  </si>
  <si>
    <t>RS-2023-30088115-GCABA-COMUNA6</t>
  </si>
  <si>
    <t>RS-2023-29381713-GCABA-COMUNA14</t>
  </si>
  <si>
    <t>LILIANA NOEMI DOMINGUEZ</t>
  </si>
  <si>
    <t>RS-2023-30104351-GCABA-COMUNA13</t>
  </si>
  <si>
    <t>NOELIA LUGO LEDESMA</t>
  </si>
  <si>
    <t>RS-2023-30867414-GCABA-COMUNA2</t>
  </si>
  <si>
    <t>RS-2023-30992616-GCABA-COMUNA6</t>
  </si>
  <si>
    <t>RS-2023-35545336-GCABA-COMUNA2</t>
  </si>
  <si>
    <t>ONOFRILIO CLAUDIO DOMINGO</t>
  </si>
  <si>
    <t>DI-2024-315-GCABA-DGPF</t>
  </si>
  <si>
    <t>ARIANO MARTIN ESTEBAN</t>
  </si>
  <si>
    <t xml:space="preserve">AV GUZMAN </t>
  </si>
  <si>
    <t>RS-2023-30632378-GCABA-COMUNA15</t>
  </si>
  <si>
    <t>RS-2023-31640364-GCABA-COMUNA1</t>
  </si>
  <si>
    <t>RS-2023-42920721-GCABA-COMUNA2</t>
  </si>
  <si>
    <t xml:space="preserve">AV. CERVIÑO </t>
  </si>
  <si>
    <t>GARARDO DANIEL PALAZZO</t>
  </si>
  <si>
    <t>RS-2023-30080563-GCABA-COMUNA14</t>
  </si>
  <si>
    <t>RS-2023-30698136-GCABA-COMUNA14</t>
  </si>
  <si>
    <t>RS-2023-33665228-GCABA-COMUNA2</t>
  </si>
  <si>
    <t>RS-2023-33682160-GCABA-COMUNA2</t>
  </si>
  <si>
    <t>MORENO DELIA NATALIA</t>
  </si>
  <si>
    <t>RS-2023-30698152-GCABA-COMUNA14</t>
  </si>
  <si>
    <t>SALINAS JOSE AROLDO</t>
  </si>
  <si>
    <t>RS-2023-34442044-GCABA-COMUNA6</t>
  </si>
  <si>
    <t>RS-2023-39541647-GCABA-COMUNA2</t>
  </si>
  <si>
    <t>RS-2023-33665418-GCABA-COMUNA2</t>
  </si>
  <si>
    <t>DI CROCE DANIEL HORACIO</t>
  </si>
  <si>
    <t>1245-47</t>
  </si>
  <si>
    <t>RS-2023-32669813-GCABA-COMUNA1</t>
  </si>
  <si>
    <t>RS-2023-34440015-GCABA-COMUNA6</t>
  </si>
  <si>
    <t>VERA DIAZ DIANA MARIELA</t>
  </si>
  <si>
    <t>AV DIAZ VELEZ</t>
  </si>
  <si>
    <t>RS-2023-31230224-GCABA-COMUNA6</t>
  </si>
  <si>
    <t xml:space="preserve">HERNAN JAVIER GRABOWSKI </t>
  </si>
  <si>
    <t>RS-2023-31580567-GCABA-COMUNA14</t>
  </si>
  <si>
    <t>DIAZ FLORENCIA ROCIO</t>
  </si>
  <si>
    <t>RS-2023-31540994-GCABA-COMUNA3</t>
  </si>
  <si>
    <t>RS-2023-31214073-GCABA-COMUNA7</t>
  </si>
  <si>
    <t>RS-2023-34046274-GCABA-COMUNA1</t>
  </si>
  <si>
    <t>RS-2023-31755299-GCABA-COMUNA5</t>
  </si>
  <si>
    <t>CIFUENTES ESCANELLA GLORIA LUISA</t>
  </si>
  <si>
    <t>RS-2023-33076186-GCABA-COMUNA14</t>
  </si>
  <si>
    <t>DI-2024-214-GCABA-DGPF</t>
  </si>
  <si>
    <t>RS-2023-36316952-GCABA-COMUNA14</t>
  </si>
  <si>
    <t>RS-2023-36316936-GCABA-COMUNA14</t>
  </si>
  <si>
    <t>RUIZ CARLOS MARTIN</t>
  </si>
  <si>
    <t>AV DIRECTORIO</t>
  </si>
  <si>
    <t>RS-2023-33867713-GCABA-COMUNA7</t>
  </si>
  <si>
    <t>RS-2023-33348300-GCABA-COMUNA1</t>
  </si>
  <si>
    <t>GASTELO VERA DIAZ TUPAC GABRIEL</t>
  </si>
  <si>
    <t>AV DE LOS INCAS</t>
  </si>
  <si>
    <t>RS-2023-46266844-GCABA-COMUNA13</t>
  </si>
  <si>
    <t>RS-2023-34249917-GCABA-COMUNA6</t>
  </si>
  <si>
    <t>GUTIERREZ LOAYZA CARMEN ROSA</t>
  </si>
  <si>
    <t>RS-2023-37652381-GCABA-COMUNA2</t>
  </si>
  <si>
    <t>VERTULLO FLAVIA RITA</t>
  </si>
  <si>
    <t>RS-2023-35093804-GCABA-COMUNA4</t>
  </si>
  <si>
    <t>PEREYRA SANDRA PATRICIA</t>
  </si>
  <si>
    <t>RS-2023-35277141-GCABA-COMUNA3</t>
  </si>
  <si>
    <t>AV. URUGUAY</t>
  </si>
  <si>
    <t>MARIANA MELISA GNISCI</t>
  </si>
  <si>
    <t>RS-2023-33076349-GCABA-COMUNA14</t>
  </si>
  <si>
    <t>RS-2023-34260796-GCABA-COMUNA14</t>
  </si>
  <si>
    <t>RS-2023-36316922-GCABA-COMUNA14</t>
  </si>
  <si>
    <t>RS-2023-34028889-GCABA-COMUNA5</t>
  </si>
  <si>
    <t>RS-2023-43200294-GCABA-COMUNA5</t>
  </si>
  <si>
    <t>ZEBALLOS LUCIA</t>
  </si>
  <si>
    <t>RS-2023-33429356-GCABA-COMUNA13</t>
  </si>
  <si>
    <t>RS-2023-34260812-GCABA-COMUNA14</t>
  </si>
  <si>
    <t>11 de SEPTIEMBRE</t>
  </si>
  <si>
    <t>RS-2023-34351796-GCABA-COMUNA13</t>
  </si>
  <si>
    <t>GILARDENGHI MARTIN ARIEL</t>
  </si>
  <si>
    <t>AV GUZMAN - PUESTO N° 13</t>
  </si>
  <si>
    <t>RS-2023-34248308-GCABA-COMUNA15</t>
  </si>
  <si>
    <t>NOVOA CARLOS ANGEL</t>
  </si>
  <si>
    <t>AV LA PLATA</t>
  </si>
  <si>
    <t>RS-2023-35346060-GCABA-COMUNA5</t>
  </si>
  <si>
    <t>RS-2023-35277323-GCABA-COMUNA3</t>
  </si>
  <si>
    <t>RS-2023-40453183-GCABA-COMUNA9</t>
  </si>
  <si>
    <t>RS-2023-38196703-GCABA-COMUNA5</t>
  </si>
  <si>
    <t>RS-2023-38086172-GCABA-COMUNA2</t>
  </si>
  <si>
    <t>RS-2023-38861419-GCABA-COMUNA11/ RS-2023-43149598-GCABA-COMUNA11 AYUDANTE</t>
  </si>
  <si>
    <t>IGLESIAS MENDEZ JULIO</t>
  </si>
  <si>
    <t>DI-2024-211-GCABA-DGPF</t>
  </si>
  <si>
    <t>09//02/2026</t>
  </si>
  <si>
    <t>AV EVA PERON</t>
  </si>
  <si>
    <t>RS-2023-39766859-GCABA-COMUNA9</t>
  </si>
  <si>
    <t>BRUNETTI GIANELLO ANGELINA</t>
  </si>
  <si>
    <t>RS-2023-38424697-GCABA-COMUNA1</t>
  </si>
  <si>
    <t xml:space="preserve">PARAGUAY </t>
  </si>
  <si>
    <t>RS-2023-38426568-GCABA-COMUNA1</t>
  </si>
  <si>
    <t>RS-2023-38243854-GCABA-COMUNA7</t>
  </si>
  <si>
    <t xml:space="preserve">CUZCO </t>
  </si>
  <si>
    <t>RS-2023-39767112-GCABA-COMUNA9</t>
  </si>
  <si>
    <t>SUAREZ JOSE LEON</t>
  </si>
  <si>
    <t>RS-2023-39109753-GCABA-COMUNA9</t>
  </si>
  <si>
    <t>FERNANDEZ BIBIANA GABRIELA</t>
  </si>
  <si>
    <t>DI-2024-484-GCABA-DGPF</t>
  </si>
  <si>
    <t xml:space="preserve"> MYRIAM BEATRIZ GOMEZ</t>
  </si>
  <si>
    <t xml:space="preserve">VIDT </t>
  </si>
  <si>
    <t>RS-2023-40478651-GCABA-COMUNA14</t>
  </si>
  <si>
    <t>DI-2024-240-GCABA-DGPF</t>
  </si>
  <si>
    <t>RS-2023-40463109-GCABA-COMUNA15</t>
  </si>
  <si>
    <t>Ustariz Alicia Miriam</t>
  </si>
  <si>
    <t>RS-2023-46227245-GCABA-COMUNA13</t>
  </si>
  <si>
    <t>RS-2023-40852415-GCABA-COMUNA7</t>
  </si>
  <si>
    <t>ALONQUEO DIAZ LEONELA FERNANDA</t>
  </si>
  <si>
    <t>RS-2023-43370169-GCABA-COMUNA14</t>
  </si>
  <si>
    <t>VALLONE CAYETANO MARIO</t>
  </si>
  <si>
    <t>RS-2023-43503470-GCABA-COMUNA15</t>
  </si>
  <si>
    <t>DI-2024-239-GCABA-DGPF</t>
  </si>
  <si>
    <t>RS-2023-46198447-GCABA-COMUNA3</t>
  </si>
  <si>
    <t>JUAN PASCIUCCO</t>
  </si>
  <si>
    <t>RS-2023-44129840-GCABA-COMUNA12</t>
  </si>
  <si>
    <t>RODRIGUEZ FABIANA MABEL</t>
  </si>
  <si>
    <t>DI-2024-258-GCABA-DGPF</t>
  </si>
  <si>
    <t>RS-2023-45789204-GCABA-COMUNA14</t>
  </si>
  <si>
    <t>DI-2024-195-GCABA-DGPF</t>
  </si>
  <si>
    <t>DI-2024-234-GCABA-DGPF</t>
  </si>
  <si>
    <t>Atias Marta Enriqueta</t>
  </si>
  <si>
    <t>RS-2023-46266371-GCABA-COMUNA13</t>
  </si>
  <si>
    <t>DI-2024-528-GCABA-DGPF</t>
  </si>
  <si>
    <t>DI-2024-191-GCABA-DGPF</t>
  </si>
  <si>
    <t>DI-2024-196-GCABA-DGPF</t>
  </si>
  <si>
    <t>07-02-2024	07-02-2026	OTORGADO			09-02-2024</t>
  </si>
  <si>
    <t>DI-2024-746-GCABA-DGPF</t>
  </si>
  <si>
    <t>CHUA HUAMAN AMELIA EDTH</t>
  </si>
  <si>
    <t>DI-476-GCABA-DGPF</t>
  </si>
  <si>
    <t>DI-527-GCABA-DGPF</t>
  </si>
  <si>
    <t xml:space="preserve">ECHEVERRIA </t>
  </si>
  <si>
    <t>DEL CORNO ANDREA ELlZABETH</t>
  </si>
  <si>
    <t>DEL BARCO CENTENERA</t>
  </si>
  <si>
    <t>DI-2024-190-GCABA-DGPF</t>
  </si>
  <si>
    <t>AV TRIUNVIRATO</t>
  </si>
  <si>
    <t>DI-2024-478-GCABA-DGPF</t>
  </si>
  <si>
    <t>DI 2024-532-GCABA-DGPF</t>
  </si>
  <si>
    <t>DI-2024-197-GCABA-DGPF</t>
  </si>
  <si>
    <t>DI-2024-465-GCABA-DGPF</t>
  </si>
  <si>
    <t>29-02-2029</t>
  </si>
  <si>
    <t>BOREA MERCEDES BEATRIZ</t>
  </si>
  <si>
    <t>DI-2024-530-GCABA-DGPF</t>
  </si>
  <si>
    <t>CARDENAS CHUQUIN ROXANA JACQUELINE</t>
  </si>
  <si>
    <t>DI-2024-213-GCABA-DGPF</t>
  </si>
  <si>
    <t>DI-2024-482-GCABA-DGPF</t>
  </si>
  <si>
    <t>DI-2024-251-GCABA-DGPF</t>
  </si>
  <si>
    <t>AV GUZMAN</t>
  </si>
  <si>
    <t>DI-2024-236-GCABA-DGPF</t>
  </si>
  <si>
    <t>VIRREY DEL PINO</t>
  </si>
  <si>
    <t>DI-2024-186-GCABA-DGPF</t>
  </si>
  <si>
    <t>AV CERVIÑO</t>
  </si>
  <si>
    <t>DI-2024-469-GCABA-DGPF</t>
  </si>
  <si>
    <t>DI-2024-419-GCABA-DGPF</t>
  </si>
  <si>
    <t>DI-2024-423-GCABA-DGPF</t>
  </si>
  <si>
    <t>DI-2024-734-GCABA-DGPF</t>
  </si>
  <si>
    <t>DI -719-GCABA-DGPF</t>
  </si>
  <si>
    <t>DI-718-GCABA-GCABA-DGPF</t>
  </si>
  <si>
    <t>DI-2024-737-GCABA-DGPF</t>
  </si>
  <si>
    <t>DI-2024-616-GCABA-DGPF</t>
  </si>
  <si>
    <t>DI-2024-735-GCABA-DGPF</t>
  </si>
  <si>
    <t>NEIRA VERGARA LUIS HUMERTO</t>
  </si>
  <si>
    <t>DI-2024-721-GCABA-DGPF</t>
  </si>
  <si>
    <t>BENITEZ CANALES MARYURI ROSA</t>
  </si>
  <si>
    <t>DI-2024-736-GCABA-DGPF</t>
  </si>
  <si>
    <t>DI-2024-722-GCABA-DGPF</t>
  </si>
  <si>
    <t>VEGA MUÑOZ JUAN EZEQUIEL</t>
  </si>
  <si>
    <t>DI-2024-733-GCABA-DGPF</t>
  </si>
  <si>
    <t>DI-2024-738-GCABA-DGPF</t>
  </si>
  <si>
    <t>11-04/2024</t>
  </si>
  <si>
    <t>DI-2024-720-GCABA-DGPF</t>
  </si>
  <si>
    <t>SEQUEIRA Juan Carlos</t>
  </si>
  <si>
    <t>DI-2024-915-GCABA-DGPF</t>
  </si>
  <si>
    <t>DI-2024-773-GCABA-DGPF</t>
  </si>
  <si>
    <t>JOSE HERNANDEZ</t>
  </si>
  <si>
    <t>SAN PEDRITO</t>
  </si>
  <si>
    <t xml:space="preserve">MURGUIONDO </t>
  </si>
  <si>
    <t>DI-2024-985-GCABA-DGPF</t>
  </si>
  <si>
    <t xml:space="preserve">AV SANTA FE </t>
  </si>
  <si>
    <t>JUAN DE GENARO</t>
  </si>
  <si>
    <t>DI-2024-952-GCABA-DGPF</t>
  </si>
  <si>
    <t>26-04/2024</t>
  </si>
  <si>
    <t>AV RIVADAVIA</t>
  </si>
  <si>
    <t>Dirección unificada</t>
  </si>
  <si>
    <t>Expediente</t>
  </si>
  <si>
    <t>Dirección</t>
  </si>
  <si>
    <t>Altura</t>
  </si>
  <si>
    <t>Barrio</t>
  </si>
  <si>
    <t>Persona Jurídica</t>
  </si>
  <si>
    <t>Solicitante</t>
  </si>
  <si>
    <t>DNI - CUIT</t>
  </si>
  <si>
    <t>Teléfono</t>
  </si>
  <si>
    <t>PERMISO DE AREA GASTRONOMICA</t>
  </si>
  <si>
    <t>Estados</t>
  </si>
  <si>
    <t>Control de RM</t>
  </si>
  <si>
    <t>AV. SANTA FE 1860</t>
  </si>
  <si>
    <t>FLORIDA 428</t>
  </si>
  <si>
    <t>AV. SANTA FE 2695</t>
  </si>
  <si>
    <t>AV. FEDERICO LACROZE 1685</t>
  </si>
  <si>
    <t>AV.CABILDO 1787</t>
  </si>
  <si>
    <t>FLORIDA 395</t>
  </si>
  <si>
    <t>AV. MARTIN GARCIA 473</t>
  </si>
  <si>
    <t>AV. DE MAYO 633</t>
  </si>
  <si>
    <t>AV. CORRIENTES 1708</t>
  </si>
  <si>
    <t>AV. SANTA FE 1670</t>
  </si>
  <si>
    <t>AV. SANTA FE 2575</t>
  </si>
  <si>
    <t>AV. FEDERICO LACROZE 2392</t>
  </si>
  <si>
    <t>AV.PRES.MANUEL QUINTANA 366</t>
  </si>
  <si>
    <t>AV. GUZMAN 2202</t>
  </si>
  <si>
    <t>AV. RIVADAVIA 2199</t>
  </si>
  <si>
    <t>AV. SANTA FE 3002</t>
  </si>
  <si>
    <t>AV. SANTA FE 2190</t>
  </si>
  <si>
    <t>JUNCAL 1876</t>
  </si>
  <si>
    <t>FLORIDA 808</t>
  </si>
  <si>
    <t>AV. RIVADAVIA 5006</t>
  </si>
  <si>
    <t>AZCUENAGA 840</t>
  </si>
  <si>
    <t>AV. MARTIN GARCIA 532</t>
  </si>
  <si>
    <t>CORONEL RAMON L. FALCON 7093</t>
  </si>
  <si>
    <t>PEDRO LOZANO 3156</t>
  </si>
  <si>
    <t>AV. PUEYRREDON 292</t>
  </si>
  <si>
    <t>AV. DE MAYO 801</t>
  </si>
  <si>
    <t>GRAL. JOSE GERVASIO ARTIGAS 4711</t>
  </si>
  <si>
    <t>CARLOS PELLEGRINI 559</t>
  </si>
  <si>
    <t>AV. SANTA FE 4262</t>
  </si>
  <si>
    <t>AV. CORRIENTES 4805</t>
  </si>
  <si>
    <t>AV.GENERAL LAS HERAS 1809</t>
  </si>
  <si>
    <t>AV. CALLAO 192</t>
  </si>
  <si>
    <t>CAMARONES 2889</t>
  </si>
  <si>
    <t>Buscar manual 1847</t>
  </si>
  <si>
    <t>mirta</t>
  </si>
  <si>
    <t>LA PAMPA 1800</t>
  </si>
  <si>
    <t>AV. FEDERICO LACROZE 4200</t>
  </si>
  <si>
    <t>GUZMAN AV. PUESTO 10 630</t>
  </si>
  <si>
    <t>AV.CABILDO 553</t>
  </si>
  <si>
    <t>AV.CABILDO 2055</t>
  </si>
  <si>
    <t>AV. SANTA FE 3872</t>
  </si>
  <si>
    <t>AV. RIVADAVIA 4719</t>
  </si>
  <si>
    <t>AV.ALTE.BROWN 271</t>
  </si>
  <si>
    <t>AV.RAUL SCALABRINI ORTIZ 2910</t>
  </si>
  <si>
    <t>AV. RIVADAVIA 6790</t>
  </si>
  <si>
    <t>BAEZ 442</t>
  </si>
  <si>
    <t>AV.SAN PEDRITO 90</t>
  </si>
  <si>
    <t>BALBASTRO 2700</t>
  </si>
  <si>
    <t>JUNIN 998</t>
  </si>
  <si>
    <t>AV. DIRECTORIO 2641</t>
  </si>
  <si>
    <t>AV.BOEDO 777</t>
  </si>
  <si>
    <t>AV.BOEDO 890</t>
  </si>
  <si>
    <t>AV.BOEDO 292</t>
  </si>
  <si>
    <t>AV. CASTRO BARROS 130</t>
  </si>
  <si>
    <t>AV. CORRIENTES 4005</t>
  </si>
  <si>
    <t>AV. CORRIENTES 4634</t>
  </si>
  <si>
    <t>AV. CORRIENTES 4185</t>
  </si>
  <si>
    <t>GALLO 526</t>
  </si>
  <si>
    <t>AV.LA PLATA 1794</t>
  </si>
  <si>
    <t>AV. RIVADAVIA 3896</t>
  </si>
  <si>
    <t>AV. RIVADAVIA 3817</t>
  </si>
  <si>
    <t>AV. RIVADAVIA 3659</t>
  </si>
  <si>
    <t>AV. RIVADAVIA 4593</t>
  </si>
  <si>
    <t>AV. SAN JUAN 3594</t>
  </si>
  <si>
    <t>ACOYTE 171</t>
  </si>
  <si>
    <t>ACOYTE 702</t>
  </si>
  <si>
    <t>ACOYTE 380</t>
  </si>
  <si>
    <t>ACOYTE 795</t>
  </si>
  <si>
    <t>AV.JUAN BAUTISTA ALBERDI 895</t>
  </si>
  <si>
    <t>AV.DEL BARCO CENTENERA 790</t>
  </si>
  <si>
    <t>AV. GAONA 2197</t>
  </si>
  <si>
    <t>AV. PEDRO GOYENA 195</t>
  </si>
  <si>
    <t>AV.LA PLATA 357</t>
  </si>
  <si>
    <t>AV.JOSE MARIA MORENO 462</t>
  </si>
  <si>
    <t>AV.JOSE MARIA MORENO 354</t>
  </si>
  <si>
    <t>AV.JOSE MARIA MORENO 296</t>
  </si>
  <si>
    <t>AV. PATRICIAS ARGENTINAS 400</t>
  </si>
  <si>
    <t>AV. RIVADAVIA 5512</t>
  </si>
  <si>
    <t>AV. RIVADAVIA 6236</t>
  </si>
  <si>
    <t>AV. RIVADAVIA 4939</t>
  </si>
  <si>
    <t>AV. RIVADAVIA 6414</t>
  </si>
  <si>
    <t>AV. RIVADAVIA 4955</t>
  </si>
  <si>
    <t>AV. RIVADAVIA 3247</t>
  </si>
  <si>
    <t>AV. RIVADAVIA 5693</t>
  </si>
  <si>
    <t>AV. RIVADAVIA 4879</t>
  </si>
  <si>
    <t>AV. RIVADAVIA 4370</t>
  </si>
  <si>
    <t>AV. RIVADAVIA 5071</t>
  </si>
  <si>
    <t>AV. RIVADAVIA 5132</t>
  </si>
  <si>
    <t>AV. RIVADAVIA 5328</t>
  </si>
  <si>
    <t>ROJAS 9</t>
  </si>
  <si>
    <t>ROSARIO 496</t>
  </si>
  <si>
    <t>AV.TTE.GRAL.DONATO ALVAREZ 1307</t>
  </si>
  <si>
    <t>AV.JOSE MARIA MORENO 180</t>
  </si>
  <si>
    <t>AV.JOSE MARIA MORENO 613</t>
  </si>
  <si>
    <t>AV.DIAZ VELEZ 5008</t>
  </si>
  <si>
    <t>MARCELO T.DE ALVEAR 1425</t>
  </si>
  <si>
    <t>CERRITO 348</t>
  </si>
  <si>
    <t>AV. CORRIENTES 1356</t>
  </si>
  <si>
    <t>AV. CORRIENTES 1566</t>
  </si>
  <si>
    <t>AV. CORRIENTES 525</t>
  </si>
  <si>
    <t>AV. CORRIENTES 770</t>
  </si>
  <si>
    <t>AV. CORRIENTES 1188</t>
  </si>
  <si>
    <t>AV. CORRIENTES 2128</t>
  </si>
  <si>
    <t>AV. CORRIENTES 423</t>
  </si>
  <si>
    <t>AV. DE MAYO 624</t>
  </si>
  <si>
    <t>AV. ENTRE RÍOS 1079</t>
  </si>
  <si>
    <t>FLORIDA 793</t>
  </si>
  <si>
    <t>FLORIDA 898</t>
  </si>
  <si>
    <t>JUNCAL 1196</t>
  </si>
  <si>
    <t>LAVALLE 1790</t>
  </si>
  <si>
    <t>LAVALLE 1578</t>
  </si>
  <si>
    <t>LIMA 1577</t>
  </si>
  <si>
    <t>LIMA 935</t>
  </si>
  <si>
    <t>CARLOS PELLEGRINI 743</t>
  </si>
  <si>
    <t>CARLOS PELLEGRINI 445</t>
  </si>
  <si>
    <t>CARLOS PELLEGRINI 35</t>
  </si>
  <si>
    <t>AV.DR.JOSE MARIA RAMOS MEJIA 1316</t>
  </si>
  <si>
    <t>AV.DR.JOSE MARIA RAMOS MEJIA 1422</t>
  </si>
  <si>
    <t>AV. SAN JUAN 398</t>
  </si>
  <si>
    <t>AV. SAN JUAN 1107</t>
  </si>
  <si>
    <t>AV. SANTA FE 788</t>
  </si>
  <si>
    <t>AV. SANTA FE 911</t>
  </si>
  <si>
    <t>AV. SANTA FE 890</t>
  </si>
  <si>
    <t>URUGUAY 763</t>
  </si>
  <si>
    <t>CERRITO 536</t>
  </si>
  <si>
    <t>AV CORDOBA 1602</t>
  </si>
  <si>
    <t>PARAGUAY 1308</t>
  </si>
  <si>
    <t>MARCELO T.DE ALVEAR 2300</t>
  </si>
  <si>
    <t>AV. CALLAO 1105</t>
  </si>
  <si>
    <t>AV. CALLAO 1775</t>
  </si>
  <si>
    <t>AV. CALLAO 1395</t>
  </si>
  <si>
    <t>AV. CALLAO 1593</t>
  </si>
  <si>
    <t>AV CORDOBA 2775</t>
  </si>
  <si>
    <t>FRENCH 2417</t>
  </si>
  <si>
    <t>LAPRIDA 1917</t>
  </si>
  <si>
    <t>LARREA 1246</t>
  </si>
  <si>
    <t>LARREA 1293</t>
  </si>
  <si>
    <t>AV.GENERAL LAS HERAS 2380</t>
  </si>
  <si>
    <t>AV.GENERAL LAS HERAS 2502</t>
  </si>
  <si>
    <t>VICENTE LOPEZ 2288</t>
  </si>
  <si>
    <t xml:space="preserve">VICENTE LOPEZ </t>
  </si>
  <si>
    <t>VICENTE LOPEZ 1701</t>
  </si>
  <si>
    <t>PARANA 1295</t>
  </si>
  <si>
    <t>PEÑA 2215</t>
  </si>
  <si>
    <t>POSADAS 1415</t>
  </si>
  <si>
    <t>POSADAS 1523</t>
  </si>
  <si>
    <t>AV. PUEYRREDON 1404</t>
  </si>
  <si>
    <t>AV. PUEYRREDON 2192</t>
  </si>
  <si>
    <t>AV. PUEYRREDON 1817</t>
  </si>
  <si>
    <t>AV. PUEYRREDON 1421</t>
  </si>
  <si>
    <t>AV. PUEYRREDON 1686</t>
  </si>
  <si>
    <t>AV. PUEYRREDON 1293</t>
  </si>
  <si>
    <t>AV. PUEYRREDON 1505</t>
  </si>
  <si>
    <t>AV. PUEYRREDON 2223</t>
  </si>
  <si>
    <t>AV. PUEYRREDON 1894</t>
  </si>
  <si>
    <t>RODRIGUEZ PEÑA 1579</t>
  </si>
  <si>
    <t>RODRIGUEZ PEÑA 1697</t>
  </si>
  <si>
    <t>AV. SANTA FE 2726</t>
  </si>
  <si>
    <t>AV. SANTA FE 2393</t>
  </si>
  <si>
    <t>AV. SANTA FE 2340</t>
  </si>
  <si>
    <t>AV. SANTA FE 2856</t>
  </si>
  <si>
    <t>AV. SANTA FE 2225</t>
  </si>
  <si>
    <t>AV. SANTA FE 1970</t>
  </si>
  <si>
    <t>AV. SANTA FE 1476</t>
  </si>
  <si>
    <t>AV. SANTA FE 2416</t>
  </si>
  <si>
    <t>AV. SANTA FE 2077</t>
  </si>
  <si>
    <t>AV. SANTA FE 1945</t>
  </si>
  <si>
    <t>AV. SANTA FE 1823</t>
  </si>
  <si>
    <t>AV. SANTA FE 3149</t>
  </si>
  <si>
    <t>AV. SANTA FE 3112</t>
  </si>
  <si>
    <t>AV. SANTA FE 2443</t>
  </si>
  <si>
    <t>AV. SANTA FE 2843</t>
  </si>
  <si>
    <t>AV.BELGRANO 1786</t>
  </si>
  <si>
    <t>AV.BELGRANO 1919</t>
  </si>
  <si>
    <t>AV. CALLAO 20</t>
  </si>
  <si>
    <t>AV. CORRIENTES 2421</t>
  </si>
  <si>
    <t>AV. CORRIENTES 3215</t>
  </si>
  <si>
    <t>AV. DE MAYO 1109</t>
  </si>
  <si>
    <t>BARTOLOME MITRE 2851</t>
  </si>
  <si>
    <t>AV. PUEYRREDON 707</t>
  </si>
  <si>
    <t>RIOBAMBA 405</t>
  </si>
  <si>
    <t>AV. RIVADAVIA 2555</t>
  </si>
  <si>
    <t>AV. RIVADAVIA 2998</t>
  </si>
  <si>
    <t>AV. RIVADAVIA 2370</t>
  </si>
  <si>
    <t>AV. RIVADAVIA 2070</t>
  </si>
  <si>
    <t>AV. RIVADAVIA 2610</t>
  </si>
  <si>
    <t>AV. RIVADAVIA 2317</t>
  </si>
  <si>
    <t>AV. RIVADAVIA 2160</t>
  </si>
  <si>
    <t>AV. SAN JUAN 2834</t>
  </si>
  <si>
    <t>LA RIOJA 2183</t>
  </si>
  <si>
    <t>AV.GENERAL LAS HERAS 3777</t>
  </si>
  <si>
    <t>AV MANUEL MONTES DE OCA 700</t>
  </si>
  <si>
    <t>AV MANUEL MONTES DE OCA 412</t>
  </si>
  <si>
    <t>AV MANUEL MONTES DE OCA 200</t>
  </si>
  <si>
    <t>AV. RIVADAVIA 8427</t>
  </si>
  <si>
    <t>AV.SAENZ 875</t>
  </si>
  <si>
    <t>AV.SUAREZ 1600</t>
  </si>
  <si>
    <t>AV MANUEL MONTES DE OCA 1688</t>
  </si>
  <si>
    <t>AV. CASEROS 2858</t>
  </si>
  <si>
    <t>AV.ASAMBLEA 713</t>
  </si>
  <si>
    <t>BALBASTRO 2800</t>
  </si>
  <si>
    <t>AV.BOYACA 5</t>
  </si>
  <si>
    <t>CORONEL RAMON L. FALCON 2200</t>
  </si>
  <si>
    <t>AV. RIVADAVIA 7043</t>
  </si>
  <si>
    <t>AV. RIVADAVIA 7166</t>
  </si>
  <si>
    <t>AV. RIVADAVIA 6811</t>
  </si>
  <si>
    <t>AV. RIVADAVIA 7214</t>
  </si>
  <si>
    <t>AV. VARELA 1621</t>
  </si>
  <si>
    <t>AV. RIVADAVIA 6777</t>
  </si>
  <si>
    <t>GRAL. JOSE GERVASIO ARTIGAS 5</t>
  </si>
  <si>
    <t>AV. DIRECTORIO 1915</t>
  </si>
  <si>
    <t>AV.JUAN BAUTISTA ALBERDI 6113</t>
  </si>
  <si>
    <t>AV.JUAN BAUTISTA ALBERDI 5700</t>
  </si>
  <si>
    <t>CUZCO 60</t>
  </si>
  <si>
    <t>MONTIEL 44477</t>
  </si>
  <si>
    <t>AV. RIVADAVIA 11394</t>
  </si>
  <si>
    <t>AV. RIVADAVIA 11496</t>
  </si>
  <si>
    <t>JOSE LEON SUAREZ 9</t>
  </si>
  <si>
    <t>AV.EVA PERON 4750</t>
  </si>
  <si>
    <t>AV. SEGUROLA 804</t>
  </si>
  <si>
    <t>DEL BARCO CENTENERA 3955</t>
  </si>
  <si>
    <t>AV.CABILDO 3812</t>
  </si>
  <si>
    <t>AV.CABILDO 4388/90</t>
  </si>
  <si>
    <t>AV. GENERAL MOSCONI 2863</t>
  </si>
  <si>
    <t>AV. OLAZABAL 4882</t>
  </si>
  <si>
    <t>AV. OLAZABAL 5336</t>
  </si>
  <si>
    <t>AV. OLAZABAL 5109</t>
  </si>
  <si>
    <t>AV. TRIUNVIRATO 4512</t>
  </si>
  <si>
    <t>AV. MONROE 5055</t>
  </si>
  <si>
    <t>DEL BARCO CENTENERA 3751</t>
  </si>
  <si>
    <t>AV. JURAMENTO 2009</t>
  </si>
  <si>
    <t>AV. JURAMENTO 2568</t>
  </si>
  <si>
    <t>AV. JURAMENTO 2300</t>
  </si>
  <si>
    <t>AV. JURAMENTO 1694</t>
  </si>
  <si>
    <t>AV. JURAMENTO 1709</t>
  </si>
  <si>
    <t>AV. JURAMENTO 2151</t>
  </si>
  <si>
    <t>MARTIN RODRIGUEZ 1000</t>
  </si>
  <si>
    <t>MIGUELETES 995</t>
  </si>
  <si>
    <t>VIRREY DEL PINO 2446</t>
  </si>
  <si>
    <t>VUELTA DE OBLIGADO 2072</t>
  </si>
  <si>
    <t>LA PAMPA 1980</t>
  </si>
  <si>
    <t>AV. JURAMENTO 2647</t>
  </si>
  <si>
    <t>AV.CABILDO 2421</t>
  </si>
  <si>
    <t>AV.CABILDO 1589</t>
  </si>
  <si>
    <t>ARAOZ 2486/2490</t>
  </si>
  <si>
    <t>AV. CNEL. DIAZ 1492</t>
  </si>
  <si>
    <t>AV. CNEL. DIAZ 2681</t>
  </si>
  <si>
    <t>AV.INT.BULLRICH 14</t>
  </si>
  <si>
    <t>BULNES 1895</t>
  </si>
  <si>
    <t>AV.CABILDO 1237</t>
  </si>
  <si>
    <t>AV. CERVIÑO 3411</t>
  </si>
  <si>
    <t>DEMARIA 4600</t>
  </si>
  <si>
    <t>AV.JUAN B. JUSTO 965</t>
  </si>
  <si>
    <t>LAFINUR 3189</t>
  </si>
  <si>
    <t>AV.GENERAL LAS HERAS 3591</t>
  </si>
  <si>
    <t>AV.GENERAL LAS HERAS 3887</t>
  </si>
  <si>
    <t>MAURE 1705</t>
  </si>
  <si>
    <t>MONSEÑOR VICENTE ZAZPE 3101</t>
  </si>
  <si>
    <t>JERONIMO SALGUERO 2741</t>
  </si>
  <si>
    <t>SAN MARTIN DE TOURS 2908</t>
  </si>
  <si>
    <t>AV. SANTA FE 4626</t>
  </si>
  <si>
    <t>AV. SANTA FE 4516</t>
  </si>
  <si>
    <t>AV. SANTA FE 3331</t>
  </si>
  <si>
    <t>AV. SANTA FE 3233</t>
  </si>
  <si>
    <t>AV. SANTA FE 5006</t>
  </si>
  <si>
    <t>AV. SANTA FE 4102</t>
  </si>
  <si>
    <t>AV. SANTA FE 3394</t>
  </si>
  <si>
    <t>AV.RAUL SCALABRINI ORTIZ 1632</t>
  </si>
  <si>
    <t>AV.RAUL SCALABRINI ORTIZ 2569</t>
  </si>
  <si>
    <t>AV.RAUL SCALABRINI ORTIZ 2306</t>
  </si>
  <si>
    <t>AV.RAUL SCALABRINI ORTIZ 2099</t>
  </si>
  <si>
    <t>AV.RAUL SCALABRINI ORTIZ 2385</t>
  </si>
  <si>
    <t>JUAN FRANCISCO SEGUI 3610</t>
  </si>
  <si>
    <t>UGARTECHE 3000-3010</t>
  </si>
  <si>
    <t>PARAGUAY 4302</t>
  </si>
  <si>
    <t>ARCOS 1910</t>
  </si>
  <si>
    <t>AV. SANTA FE 3940</t>
  </si>
  <si>
    <t>AV. CNEL. DIAZ 2778</t>
  </si>
  <si>
    <t>AV. CERVIÑO 4653</t>
  </si>
  <si>
    <t>ARMENIA 1804</t>
  </si>
  <si>
    <t>AV. GARMENDIA 4830</t>
  </si>
  <si>
    <t>AV. CORRIENTES 5594</t>
  </si>
  <si>
    <t>AV. CORRIENTES 4489</t>
  </si>
  <si>
    <t>AV. CORRIENTES 6801</t>
  </si>
  <si>
    <t>AV. DE LOS INCAS 4498</t>
  </si>
  <si>
    <t>AV. ELCANO 3176</t>
  </si>
  <si>
    <t>AV. FEDERICO LACROZE 4191</t>
  </si>
  <si>
    <t>AV. ANGEL GALLARDO 707</t>
  </si>
  <si>
    <t>AV. GUZMAN 840</t>
  </si>
  <si>
    <t>AV. GUZMAN 630</t>
  </si>
  <si>
    <t>AV. GUZMAN 890</t>
  </si>
  <si>
    <t>AV. JORGE NEWBERY 4550</t>
  </si>
  <si>
    <t>NEWBERY, JORGE AV. PUESTO 6 4550</t>
  </si>
  <si>
    <t>AV.SAN MARTIN 2133</t>
  </si>
  <si>
    <t>AV. TRIUNVIRATO 4193</t>
  </si>
  <si>
    <t>Parque Chas</t>
  </si>
  <si>
    <t>VERA 306</t>
  </si>
  <si>
    <t>AV.FRANCISCO BEIRO 5232</t>
  </si>
  <si>
    <t>AV. INDEPENDENCIA 1688</t>
  </si>
  <si>
    <t>LA PAMPA 2410</t>
  </si>
  <si>
    <t>DONADO 1700</t>
  </si>
  <si>
    <t>AV.JUAN BAUTISTA ALBERDI 6788</t>
  </si>
  <si>
    <t>JERONIMO SALGUERO 440757</t>
  </si>
  <si>
    <t>DEFENSA 1200</t>
  </si>
  <si>
    <t>AV MANUEL MONTES DE OCA 592</t>
  </si>
  <si>
    <t>AV. ENTRE RÍOS 126</t>
  </si>
  <si>
    <t>AV.JUAN BAUTISTA ALBERDI 1300</t>
  </si>
  <si>
    <t>AV. SAN JUAN 2321</t>
  </si>
  <si>
    <t>GOROSTIAGA 1709</t>
  </si>
  <si>
    <t>11 DE SEPTIEMBRE DE 1888 1615</t>
  </si>
  <si>
    <t>AV. ENTRE RÍOS 735</t>
  </si>
  <si>
    <t>AV. RIVADAVIA 1923</t>
  </si>
  <si>
    <t>PRES.LUIS SAENZ PEÑA 80</t>
  </si>
  <si>
    <t>JOSE HERNANDEZ 1901</t>
  </si>
  <si>
    <t>CULLEN 5106</t>
  </si>
  <si>
    <t>AV.ALTE.BROWN 795</t>
  </si>
  <si>
    <t>EMILIO MITRE 96</t>
  </si>
  <si>
    <t>AV. CORRIENTES 1247</t>
  </si>
  <si>
    <t>CUENCA 3049</t>
  </si>
  <si>
    <t>AV. CRAMER 1785</t>
  </si>
  <si>
    <t>FERNANDEZ DE ENCISO 3966</t>
  </si>
  <si>
    <t>AV.FRANCISCO BEIRO 5405</t>
  </si>
  <si>
    <t>AV.CABILDO 2488</t>
  </si>
  <si>
    <t>AV.CABILDO 866</t>
  </si>
  <si>
    <t>NUEVA YORK 3990</t>
  </si>
  <si>
    <t>AV. CNEL. DIAZ 1795</t>
  </si>
  <si>
    <t>AV. SANTA FE 3049</t>
  </si>
  <si>
    <t>AV. DE MAYO 736</t>
  </si>
  <si>
    <t>AV MANUEL MONTES DE OCA 833-39</t>
  </si>
  <si>
    <t>BERNARDO DE IRIGOYEN 420</t>
  </si>
  <si>
    <t>AV. CRAMER 2904</t>
  </si>
  <si>
    <t>AV. CORRIENTES 4705</t>
  </si>
  <si>
    <t>AV.CABILDO 3432</t>
  </si>
  <si>
    <t>AV.CABILDO 2505</t>
  </si>
  <si>
    <t>AV.CABILDO 1625</t>
  </si>
  <si>
    <t>AV.CABILDO 2305</t>
  </si>
  <si>
    <t>AV.CABILDO 3097</t>
  </si>
  <si>
    <t>AV. CERVIÑO 4720-24</t>
  </si>
  <si>
    <t>AV.CABILDO 2193</t>
  </si>
  <si>
    <t>AV.CABILDO 2231</t>
  </si>
  <si>
    <t>AV.CABILDO 2240</t>
  </si>
  <si>
    <t>CUENCA 3496</t>
  </si>
  <si>
    <t>AV.CABILDO 1862</t>
  </si>
  <si>
    <t>AV. CNEL. DIAZ 2211</t>
  </si>
  <si>
    <t>AV.CABILDO 3661-63</t>
  </si>
  <si>
    <t>3661-63</t>
  </si>
  <si>
    <t>AV.CABILDO 2939</t>
  </si>
  <si>
    <t>AV. SANTA FE 1515</t>
  </si>
  <si>
    <t>AV. CNEL. DIAZ 2089</t>
  </si>
  <si>
    <t>LIMA 585-595</t>
  </si>
  <si>
    <t>AV. RIVADAVIA 4532</t>
  </si>
  <si>
    <t>AV. CNEL. DIAZ 1697</t>
  </si>
  <si>
    <t>AV.CABILDO 2702</t>
  </si>
  <si>
    <t>AV.CABILDO 2896</t>
  </si>
  <si>
    <t>AV.CABILDO 3901</t>
  </si>
  <si>
    <t>ARRIBEÑOS 1688</t>
  </si>
  <si>
    <t>AV.CABILDO 1965</t>
  </si>
  <si>
    <t>AV.CABILDO 1602</t>
  </si>
  <si>
    <t>AV. RIVADAVIA 9844</t>
  </si>
  <si>
    <t>AV. SANTA FE 1310</t>
  </si>
  <si>
    <t>PRES.LUIS SAENZ PEÑA 547</t>
  </si>
  <si>
    <t>AV.PRES.MANUEL QUINTANA 196</t>
  </si>
  <si>
    <t>GALLO 398</t>
  </si>
  <si>
    <t>AV. ENTRE RÍOS 654</t>
  </si>
  <si>
    <t>AV. SANTA FE 3192</t>
  </si>
  <si>
    <t>AV. DE LOS INCAS 3390</t>
  </si>
  <si>
    <t>GRAL. JOSE GERVASIO ARTIGAS 2160</t>
  </si>
  <si>
    <t>3 DE FEBRERO 1620</t>
  </si>
  <si>
    <t>AV. CRAMER 1915</t>
  </si>
  <si>
    <t>MELINCUE 475426</t>
  </si>
  <si>
    <t>AV. CNEL. DIAZ 1591</t>
  </si>
  <si>
    <t>AV. DE MAYO 570</t>
  </si>
  <si>
    <t>AV. CRAMER 2101</t>
  </si>
  <si>
    <t>BULNES 1792</t>
  </si>
  <si>
    <t>AV. RIVADAVIA 6211</t>
  </si>
  <si>
    <t>AV. FEDERICO LACROZE 2497</t>
  </si>
  <si>
    <t>AV. RIVADAVIA 1611</t>
  </si>
  <si>
    <t>JUAN AGUSTIN GARCIA 2897</t>
  </si>
  <si>
    <t>PERU 416</t>
  </si>
  <si>
    <t>AV.CABILDO 1680</t>
  </si>
  <si>
    <t>AV. RIVADAVIA 6581</t>
  </si>
  <si>
    <t>AV.GENERAL LAS HERAS 2715</t>
  </si>
  <si>
    <t>AV. JURAMENTO 2337</t>
  </si>
  <si>
    <t>AV.LA PLATA 1020</t>
  </si>
  <si>
    <t>AV. CRAMER 2370</t>
  </si>
  <si>
    <t>11 DE SEPTIEMBRE DE 1888 1165</t>
  </si>
  <si>
    <t>ARAOZ 294</t>
  </si>
  <si>
    <t>ALVEAR 1425</t>
  </si>
  <si>
    <t>GALLO 300</t>
  </si>
  <si>
    <t>BULNES 2595</t>
  </si>
  <si>
    <t>CABELLO 3700</t>
  </si>
  <si>
    <t>AV.CABILDO 3166</t>
  </si>
  <si>
    <t>AV.CABILDO 2980</t>
  </si>
  <si>
    <t>AV.CABILDO 1105</t>
  </si>
  <si>
    <t>AV.CABILDO 20</t>
  </si>
  <si>
    <t>CHILAVERT 6603</t>
  </si>
  <si>
    <t>CONDE 2423</t>
  </si>
  <si>
    <t>AV CORDOBA 2533</t>
  </si>
  <si>
    <t>AV CORDOBA 2775/2781</t>
  </si>
  <si>
    <t>2775/2781</t>
  </si>
  <si>
    <t>AV CORDOBA 2351</t>
  </si>
  <si>
    <t>AV. CRAMER 2094</t>
  </si>
  <si>
    <t>AV. DE MAYO 663</t>
  </si>
  <si>
    <t>DONADO 1935</t>
  </si>
  <si>
    <t>AV.CORONEL RAMON L. FALCON 7191</t>
  </si>
  <si>
    <t>GALLO 1601</t>
  </si>
  <si>
    <t>AV. INDEPENDENCIA 2706</t>
  </si>
  <si>
    <t>JURAMENTO 1694</t>
  </si>
  <si>
    <t>JURAMENTO 2568</t>
  </si>
  <si>
    <t>JURAMENTO 2300</t>
  </si>
  <si>
    <t>JURAMENTO 2009</t>
  </si>
  <si>
    <t>JURAMENTO 1709</t>
  </si>
  <si>
    <t>JURAMENTO 2337</t>
  </si>
  <si>
    <t>Av. José María Moreno</t>
  </si>
  <si>
    <t>LA RIOJA 2157</t>
  </si>
  <si>
    <t>AV MANUEL MONTES DE OCA 833/839</t>
  </si>
  <si>
    <t>OLAVARRIA 3201</t>
  </si>
  <si>
    <t>CUENCA 3100</t>
  </si>
  <si>
    <t>AV.REGIMIENTO DE PATRICIOS 251</t>
  </si>
  <si>
    <t>AV. RIVADAVIA 6576</t>
  </si>
  <si>
    <t>AV. RIVADAVIA 6688</t>
  </si>
  <si>
    <t>AV.SAENZ 1011</t>
  </si>
  <si>
    <t>Saenz Av.</t>
  </si>
  <si>
    <t>PRES.LUIS SAENZ PEÑA 908</t>
  </si>
  <si>
    <t>PRES.LUIS SAENZ PEÑA 909</t>
  </si>
  <si>
    <t>JERONIMO SALGUERO 3087</t>
  </si>
  <si>
    <t>AV. SAN JUAN 1847</t>
  </si>
  <si>
    <t>AV. SANTA FE 1794</t>
  </si>
  <si>
    <t>AV. SANTA FE 3694</t>
  </si>
  <si>
    <t>TALCAHUANO 1201</t>
  </si>
  <si>
    <t>AV. RIVADAVIA 4633</t>
  </si>
  <si>
    <t>AV. TRIUNVIRATO 4709</t>
  </si>
  <si>
    <t>AV. SANTA FE 2929</t>
  </si>
  <si>
    <t>AV.CABILDO 1418</t>
  </si>
  <si>
    <t>AV. RIVADAVIA 11600</t>
  </si>
  <si>
    <t>AV.CABILDO 1333</t>
  </si>
  <si>
    <t>GUZMAN AV. PUESTO 6 630</t>
  </si>
  <si>
    <t>OLLEROS 1693</t>
  </si>
  <si>
    <t>AV. EMILIO CASTRO 7058</t>
  </si>
  <si>
    <t>AV. RIVADAVIA 6611-15</t>
  </si>
  <si>
    <t>AV. SANTA FE 4310</t>
  </si>
  <si>
    <t>GUZMAN AV. PUESTO 5 630</t>
  </si>
  <si>
    <t>VARELA AV. Puesto N° 12, l~tra "M", 1621</t>
  </si>
  <si>
    <t>NEWBERY, JORGE AV. PUESTO 2 4550</t>
  </si>
  <si>
    <t>AV. VARELA PORTADA M PUESTO 15 1621</t>
  </si>
  <si>
    <t>AV. VARELA PORTADA M PUESTO 11 1621</t>
  </si>
  <si>
    <t>AV. VARELA PORTADA M PUESTO 2 1621</t>
  </si>
  <si>
    <t>LARREA 1242</t>
  </si>
  <si>
    <t>AV. VARELA PORTADA M PUESTO 9 1621</t>
  </si>
  <si>
    <t>AV. VARELA PORTADA M PUESTO 1 1621</t>
  </si>
  <si>
    <t>AV. VARELA PORTADA M PUESTO 17 1621</t>
  </si>
  <si>
    <t>AV. CERVIÑO 4720</t>
  </si>
  <si>
    <t>AV. VARELA PORTADA M PUESTO 18 1621</t>
  </si>
  <si>
    <t>AV. VARELA PORTADA M PUESTO 8 1621</t>
  </si>
  <si>
    <t>AV. JORGE NEWBERY  PORTADA I PUESTO 8 4550</t>
  </si>
  <si>
    <t>GUZMAN AV. PUESTO 3 630</t>
  </si>
  <si>
    <t>AV. JORGE NEWBERY  PORTADA I PUESTO 6 4550</t>
  </si>
  <si>
    <t>AV. JORGE NEWBERY PORTADA I PUESTO 1 4550</t>
  </si>
  <si>
    <t>AV.TTE.GRAL.DONATO ALVAREZ 307</t>
  </si>
  <si>
    <t>AV.CABILDO 2050</t>
  </si>
  <si>
    <t>AV. ENTRE RÍOS 1077</t>
  </si>
  <si>
    <t>GUZMAN  PUESTO 1 LETRA C 890</t>
  </si>
  <si>
    <t>MONTIEL 8</t>
  </si>
  <si>
    <t>AV. GUZMAN PUESTO 9 630</t>
  </si>
  <si>
    <t>PRES.LUIS SAENZ PEÑA 1107</t>
  </si>
  <si>
    <t>AV.SAENZ 1109</t>
  </si>
  <si>
    <t>AV. GUZMAN PUESTO 2 630</t>
  </si>
  <si>
    <t>14 DE JULIO 3470</t>
  </si>
  <si>
    <t>ROJAS 12MTS HACIA YERBAL 9</t>
  </si>
  <si>
    <t>ROJAS 12MTS HACIA YERBAL</t>
  </si>
  <si>
    <t>MENDOZA 5430</t>
  </si>
  <si>
    <t>AV.CORONEL RAMON L. FALCON 2200</t>
  </si>
  <si>
    <t>AV.CABILDO 915</t>
  </si>
  <si>
    <t>RS-2022-08917030-GCABA-COMUNA3</t>
  </si>
  <si>
    <t>AV.FRANCISCO BEIRO 4615</t>
  </si>
  <si>
    <t>MURGUIONDO 4107</t>
  </si>
  <si>
    <t>18.290.823</t>
  </si>
  <si>
    <t>AV. GUZMAN PUESTO 7 630</t>
  </si>
  <si>
    <t>AV.DR.HONORIO PUEYRREDON 1098</t>
  </si>
  <si>
    <t>EMILIO MITRE 798</t>
  </si>
  <si>
    <t>AV. RIVADAVIA 6226</t>
  </si>
  <si>
    <t>AV.CABILDO 3661</t>
  </si>
  <si>
    <t>AV.RAUL SCALABRINI ORTIZ 2467</t>
  </si>
  <si>
    <t>AV CORDOBA 2561</t>
  </si>
  <si>
    <t>AV.BELGRANO 1211</t>
  </si>
  <si>
    <t>AV.GENERAL LAS HERAS 3101</t>
  </si>
  <si>
    <t>AV. OLLEROS 1693</t>
  </si>
  <si>
    <t>AV.ALVAREZ THOMAS 3250</t>
  </si>
  <si>
    <t>RICARDO GUTIERREZ 3200</t>
  </si>
  <si>
    <t>GUZMAN  PUERTA 4 840</t>
  </si>
  <si>
    <t>AV.BOYACA 375</t>
  </si>
  <si>
    <t>AV.BELGRANO 2828</t>
  </si>
  <si>
    <t>AV. RIVADAVIA 10300</t>
  </si>
  <si>
    <t>MONROE 5200</t>
  </si>
  <si>
    <t>AV. CORRIENTES 5600</t>
  </si>
  <si>
    <t>JERONIMO SALGUERO 3106</t>
  </si>
  <si>
    <t xml:space="preserve">SALGUERO </t>
  </si>
  <si>
    <t>GUZMAN PUESTO 4 630</t>
  </si>
  <si>
    <t>AV. DE MAYO</t>
  </si>
  <si>
    <t>AV. CALLAO 1190</t>
  </si>
  <si>
    <t>AV. CALLAO</t>
  </si>
  <si>
    <t>AV. RIVADAVIA</t>
  </si>
  <si>
    <t>AV. PIEDRA BUENA 4784/88</t>
  </si>
  <si>
    <t>AV. GUZMAN PUESTO 11 630</t>
  </si>
  <si>
    <t>AV. CORRIENTES 1186</t>
  </si>
  <si>
    <t>AV.SAN MARTIN 2453</t>
  </si>
  <si>
    <t>AV.PRES.MANUEL QUINTANA 160</t>
  </si>
  <si>
    <t>QUINTANA, MANUEL PTE.</t>
  </si>
  <si>
    <t>CUENCA 2715</t>
  </si>
  <si>
    <t>AV. RIVADAVIA 10351</t>
  </si>
  <si>
    <t xml:space="preserve">AV. CORONEL DIAZ </t>
  </si>
  <si>
    <t>GUZMAN AV. 12 680</t>
  </si>
  <si>
    <t>BLANCO ENCALADA 1583</t>
  </si>
  <si>
    <t>TENIENTE BENJAMIN MATIENZO 1982</t>
  </si>
  <si>
    <t>AV. CNEL. DIAZ 2088</t>
  </si>
  <si>
    <t>ARRIBEÑOS 2278</t>
  </si>
  <si>
    <t>GUZMAN AV. PUESTO 11 680</t>
  </si>
  <si>
    <t>JURAMENTO 2700</t>
  </si>
  <si>
    <t xml:space="preserve">AV. CORRIENTES </t>
  </si>
  <si>
    <t>AV.CABILDO 1631</t>
  </si>
  <si>
    <t>LIMA 595</t>
  </si>
  <si>
    <t>AV. ENTRE RÍOS 1737</t>
  </si>
  <si>
    <t>CORONEL RAMON L. FALCON 7191</t>
  </si>
  <si>
    <t xml:space="preserve">CNEL. RAMON FALCON </t>
  </si>
  <si>
    <t>CUENCA 3398</t>
  </si>
  <si>
    <t>AV.ALTE.BROWN 285</t>
  </si>
  <si>
    <t>AV. SAENZ</t>
  </si>
  <si>
    <t>AV. SANTA FE</t>
  </si>
  <si>
    <t>LEOPOLDO MARECHAL 1099</t>
  </si>
  <si>
    <t>ARRIBEÑOS 2289</t>
  </si>
  <si>
    <t xml:space="preserve">AV. DE MAYO </t>
  </si>
  <si>
    <t>AV CORDOBA 699</t>
  </si>
  <si>
    <t xml:space="preserve">AV. CORDOBA </t>
  </si>
  <si>
    <t>AV MANUEL MONTES DE OCA 833</t>
  </si>
  <si>
    <t xml:space="preserve">AV. MONTES DE OCA </t>
  </si>
  <si>
    <t>AV.CABILDO 4388</t>
  </si>
  <si>
    <t>CASTRO BARROS 144</t>
  </si>
  <si>
    <t>SOLDADO DE LA INDEPENDENCIA 690</t>
  </si>
  <si>
    <t>AV. CORRIENTES 5782</t>
  </si>
  <si>
    <t>JUNIN 1760</t>
  </si>
  <si>
    <t>ARAOZ 2486</t>
  </si>
  <si>
    <t xml:space="preserve">AV. JOSÉ MARÍA MORENO </t>
  </si>
  <si>
    <t>AV. CORRIENTES</t>
  </si>
  <si>
    <t>CURAPALIGUE 84</t>
  </si>
  <si>
    <t>AV. OLAZABAL 4200</t>
  </si>
  <si>
    <t>LA PAMPA 1984</t>
  </si>
  <si>
    <t>AV.GENERAL LAS HERAS 2989</t>
  </si>
  <si>
    <t>AV. LAS HERAS</t>
  </si>
  <si>
    <t>SUAREZ 1100</t>
  </si>
  <si>
    <t>AV. FEDERICO LACROZE 2585</t>
  </si>
  <si>
    <t>OTORGAFO</t>
  </si>
  <si>
    <t>AV, GUZMAN PUESTO 9 630</t>
  </si>
  <si>
    <t>ACOYTE 380/386</t>
  </si>
  <si>
    <t>AV. GUZMAN PUESTO 10 630</t>
  </si>
  <si>
    <t>AV. GUZMAN PUESTO 3 630</t>
  </si>
  <si>
    <t>AV. PUEYRREDON</t>
  </si>
  <si>
    <t>OLAZABAL 4882</t>
  </si>
  <si>
    <t xml:space="preserve">AV RIVADAVIA </t>
  </si>
  <si>
    <t>AV.PRES. ROQUE SAENZ PEÑA 909</t>
  </si>
  <si>
    <t>JORGE NEWBERY 4550</t>
  </si>
  <si>
    <t>AV. FEDERICO LACROZE 1611/19</t>
  </si>
  <si>
    <t>AV. RIVADAVIA 6611</t>
  </si>
  <si>
    <t xml:space="preserve">AV. RIVADAVIA </t>
  </si>
  <si>
    <t xml:space="preserve">AV. SANTA FE </t>
  </si>
  <si>
    <t>AV. JORGE NEWBERY PUESTO 6 4554</t>
  </si>
  <si>
    <t>AV. GUZMAN  PUESTO 6 630</t>
  </si>
  <si>
    <t xml:space="preserve">AV. JOSE MARIA MORENO </t>
  </si>
  <si>
    <t>CUBA 1740</t>
  </si>
  <si>
    <t>AV SANTA FE</t>
  </si>
  <si>
    <t>CRAMER 2101</t>
  </si>
  <si>
    <t>RICARDO GUTIERREZ</t>
  </si>
  <si>
    <t>AV GUZMAN PUESTO 7 630</t>
  </si>
  <si>
    <t>AV. ACOYTE 171</t>
  </si>
  <si>
    <t>AV. JURAMENTO 2153</t>
  </si>
  <si>
    <t>DONADO 1945</t>
  </si>
  <si>
    <t xml:space="preserve">AV. BOEDO </t>
  </si>
  <si>
    <t>AUSTRIA 2189</t>
  </si>
  <si>
    <t>AV. RIVADAVIA 2486</t>
  </si>
  <si>
    <t>UGARTECHE 3000/100</t>
  </si>
  <si>
    <t>FALCON ,CRNL. RAMON</t>
  </si>
  <si>
    <t>AV.DR.RICARDO BALBIN 3751</t>
  </si>
  <si>
    <t>BALBíN AV. RICARDO</t>
  </si>
  <si>
    <t>AV GUZMAN PUESTO 5 630</t>
  </si>
  <si>
    <t>AV. GARMENDIA 4800</t>
  </si>
  <si>
    <t>JOHN FITZGERALD KENNEDY 2875</t>
  </si>
  <si>
    <t>AV. ELCANO 4570</t>
  </si>
  <si>
    <t>AV.GENERAL MOSCONI 2863</t>
  </si>
  <si>
    <t>AV BOEDO</t>
  </si>
  <si>
    <t>BOYACA 5</t>
  </si>
  <si>
    <t>AV DE MAYO</t>
  </si>
  <si>
    <t>AV.ALVAREZ JONTE 5290</t>
  </si>
  <si>
    <t xml:space="preserve">AV CORRIENTES </t>
  </si>
  <si>
    <t>RAUL SCALABRINI ORTIZ 2467</t>
  </si>
  <si>
    <t>SCALABRINI ORTIZ</t>
  </si>
  <si>
    <t>Bases unificadas GO - NO CORREGIR</t>
  </si>
  <si>
    <t>NOM-MAPA-CORRECTO</t>
  </si>
  <si>
    <t xml:space="preserve">                         PUJOL </t>
  </si>
  <si>
    <t>PUJOL</t>
  </si>
  <si>
    <t xml:space="preserve">       GUARDIA NACIONAL </t>
  </si>
  <si>
    <t>GUARDIA NACIONAL</t>
  </si>
  <si>
    <t xml:space="preserve"> 3 DE FEBRERO</t>
  </si>
  <si>
    <t>3 DE FEBRERO</t>
  </si>
  <si>
    <t xml:space="preserve"> ARREDONDO, Virrey  - DELGADO</t>
  </si>
  <si>
    <t>Doble nombre buscar manual</t>
  </si>
  <si>
    <t xml:space="preserve"> AV.  CORRIENTES</t>
  </si>
  <si>
    <t xml:space="preserve"> AVILES, VIRREY - ZAPIOLA</t>
  </si>
  <si>
    <t xml:space="preserve"> CABRERA, JOSE A</t>
  </si>
  <si>
    <t>JOSE A. CABRERA</t>
  </si>
  <si>
    <t xml:space="preserve"> COSTA RICA</t>
  </si>
  <si>
    <t>COSTA RICA</t>
  </si>
  <si>
    <t xml:space="preserve"> EL SALVADOR</t>
  </si>
  <si>
    <t>EL SALVADOR</t>
  </si>
  <si>
    <t xml:space="preserve"> MITRE, EMILIO</t>
  </si>
  <si>
    <t>EMILIO MITRE</t>
  </si>
  <si>
    <t xml:space="preserve"> RIVERA, PEDRO I., Dr.</t>
  </si>
  <si>
    <t>DR.PEDRO I. RIVERA</t>
  </si>
  <si>
    <t xml:space="preserve"> SCALABRINI ORTIZ, RAUL</t>
  </si>
  <si>
    <t>AV.RAUL SCALABRINI ORTIZ</t>
  </si>
  <si>
    <t xml:space="preserve">11 DE SEPTIEMBRE DE 1888 </t>
  </si>
  <si>
    <t>15 DE noviembre DE 1889</t>
  </si>
  <si>
    <t>15 DE NOVIEMBRE DE 1889</t>
  </si>
  <si>
    <t>25 DE MAYO</t>
  </si>
  <si>
    <t>3 DE FEBRERO - AV. FEDERICO LACROZE</t>
  </si>
  <si>
    <t>3 DE FEBRERO/FRANKLIN ROOSEVELT</t>
  </si>
  <si>
    <t>ACASSUSO</t>
  </si>
  <si>
    <t>ACEVEDO</t>
  </si>
  <si>
    <t>ACEVEDO - VERA</t>
  </si>
  <si>
    <t>ACUÑA DE FIGUEROA, FRANCISCO</t>
  </si>
  <si>
    <t>FRANCISCO ACUÑA DE FIGUEROA</t>
  </si>
  <si>
    <t>ADOLFO BIOY CASARES</t>
  </si>
  <si>
    <t>AGUERO</t>
  </si>
  <si>
    <t xml:space="preserve">AGUERO </t>
  </si>
  <si>
    <t>AGUERO - ARENALES</t>
  </si>
  <si>
    <t>AGUERO - LAVALLE</t>
  </si>
  <si>
    <t>AGUERO - SANTA FE AV.</t>
  </si>
  <si>
    <t xml:space="preserve">AGUILAR </t>
  </si>
  <si>
    <t>AGUILAR</t>
  </si>
  <si>
    <t>AGUIRRE</t>
  </si>
  <si>
    <t>AGUIRRE - JULIAN ALVAREZ</t>
  </si>
  <si>
    <t>AIMÉ PAINÉ</t>
  </si>
  <si>
    <t>AIME PAINE</t>
  </si>
  <si>
    <t>ALBARELLOS</t>
  </si>
  <si>
    <t>AV.ALBARELLOS</t>
  </si>
  <si>
    <t>ALBERDI JUAN BAUTISTA</t>
  </si>
  <si>
    <t>AV.JUAN BAUTISTA ALBERDI</t>
  </si>
  <si>
    <t>ALBERTI</t>
  </si>
  <si>
    <t>ALMAFUERTE</t>
  </si>
  <si>
    <t>AV.ALMAFUERTE</t>
  </si>
  <si>
    <t>ALMIRANTE BROWN</t>
  </si>
  <si>
    <t>AV.ALTE.BROWN</t>
  </si>
  <si>
    <t xml:space="preserve">ALMIRANTE BROWN </t>
  </si>
  <si>
    <t>ALSINA</t>
  </si>
  <si>
    <t>ADOLFO ALSINA</t>
  </si>
  <si>
    <t>ALVARADO</t>
  </si>
  <si>
    <t>Alvarez Donato TTe Gra</t>
  </si>
  <si>
    <t>AV.TTE.GRAL.DONATO ALVAREZ</t>
  </si>
  <si>
    <t>ALVAREZ JONTE AV.</t>
  </si>
  <si>
    <t>AV.ALVAREZ JONTE</t>
  </si>
  <si>
    <t>AV.ALVAREZ THOMAS</t>
  </si>
  <si>
    <t>ALVAREZ, DONATO, Tte. Gral</t>
  </si>
  <si>
    <t>ALVAREZ, DONATO, TTE. GRAL.</t>
  </si>
  <si>
    <t>ALVEAR</t>
  </si>
  <si>
    <t>MARCELO T.DE ALVEAR</t>
  </si>
  <si>
    <t>AMBROSETTI</t>
  </si>
  <si>
    <t>JUAN B.AMBROSETTI</t>
  </si>
  <si>
    <t>AMENABAR</t>
  </si>
  <si>
    <t>AMENABAR - NUÑEZ</t>
  </si>
  <si>
    <t>ANASAGASTI</t>
  </si>
  <si>
    <t>ANCHORENA</t>
  </si>
  <si>
    <t>DR. TOMAS MANUEL DE ANCHORENA</t>
  </si>
  <si>
    <t>ANCHORENA, TOMAS MANUEL DE, DR.</t>
  </si>
  <si>
    <t xml:space="preserve">ANCHORENA, TOMAS MANUEL DE, DR. -
CORDOBA AV. </t>
  </si>
  <si>
    <t>ANCON</t>
  </si>
  <si>
    <t>ANGEL GALALRDO</t>
  </si>
  <si>
    <t>AV. ANGEL GALLARDO</t>
  </si>
  <si>
    <t>ANGEL J CARRANZA</t>
  </si>
  <si>
    <t>ANGEL JUSTINIANO CARRANZA</t>
  </si>
  <si>
    <t>ANGEL J. CARRANZA</t>
  </si>
  <si>
    <t>ANIBAL TROILO</t>
  </si>
  <si>
    <t xml:space="preserve">APOLINARIO FIGUEROA </t>
  </si>
  <si>
    <t>CORONEL D. APOLINARIO FIGUEROA</t>
  </si>
  <si>
    <t>ARANGUREN</t>
  </si>
  <si>
    <t>DR.JUAN F. ARANGUREN</t>
  </si>
  <si>
    <t>ARANGUREN, JUAN F., DR.</t>
  </si>
  <si>
    <t>ARAOZ - GORRITI</t>
  </si>
  <si>
    <t>ARCE</t>
  </si>
  <si>
    <t>ARCOS - CONGRESO</t>
  </si>
  <si>
    <t>ARCOS - ECHEVERRIA</t>
  </si>
  <si>
    <t>ARCOS - FRANKLIN</t>
  </si>
  <si>
    <t>ARCOS - ROOSEVELT</t>
  </si>
  <si>
    <t>ARENAL, CONCEPCION</t>
  </si>
  <si>
    <t>CONCEPCION ARENAL</t>
  </si>
  <si>
    <t>ARENALES</t>
  </si>
  <si>
    <t xml:space="preserve">ARENALES </t>
  </si>
  <si>
    <t>ARENALES - JUNIN</t>
  </si>
  <si>
    <t xml:space="preserve">ARENALES - JUNIN </t>
  </si>
  <si>
    <t>ARENALES / AUSTRIA</t>
  </si>
  <si>
    <t>ARENALES 3002 - AUSTRIA 1768/1774</t>
  </si>
  <si>
    <t>AREVALO</t>
  </si>
  <si>
    <t xml:space="preserve">AREVALO </t>
  </si>
  <si>
    <t>ARGAÑARAS - PRINGLES</t>
  </si>
  <si>
    <t xml:space="preserve">ARGERICH </t>
  </si>
  <si>
    <t>ARGERICH</t>
  </si>
  <si>
    <t>ARISTOBULO DEL VALLE</t>
  </si>
  <si>
    <t>ARMENIA - GORRITI</t>
  </si>
  <si>
    <t>ARMENIA - JOSE A. CABRERA</t>
  </si>
  <si>
    <t>ARREDONDO, VIRREY</t>
  </si>
  <si>
    <t>VIRREY ARREDONDO</t>
  </si>
  <si>
    <t>ARREDONDO, Virrey 3507 / 3509 -DELGADO 1208</t>
  </si>
  <si>
    <t>ARREGUI</t>
  </si>
  <si>
    <t xml:space="preserve">ARRIBEÑOS
 </t>
  </si>
  <si>
    <t>ARROYO</t>
  </si>
  <si>
    <t>ARTIGAS</t>
  </si>
  <si>
    <t>GRAL. JOSE GERVASIO ARTIGAS</t>
  </si>
  <si>
    <t>ARTIGAS JOSE GERVASIO</t>
  </si>
  <si>
    <t>ARTIGAS, JOSE GERVASIO, GRAL. - BACACAY</t>
  </si>
  <si>
    <t>AV.ASAMBLEA</t>
  </si>
  <si>
    <t>ASUNCION</t>
  </si>
  <si>
    <t>ASUNCION - FERNANDEZ DE ENCISO</t>
  </si>
  <si>
    <t xml:space="preserve">ASUNCION - FERNANDEZ DE ENCISO - NUEVA YORK </t>
  </si>
  <si>
    <t>ASUNCION - NUEVA YORK - FERNANDEZ DE ENCISO</t>
  </si>
  <si>
    <t>AUSTRIA</t>
  </si>
  <si>
    <t>AV. ACOYTE</t>
  </si>
  <si>
    <t>AV.BELGRANO</t>
  </si>
  <si>
    <t>AV.BOEDO</t>
  </si>
  <si>
    <t xml:space="preserve">AV BOEDO </t>
  </si>
  <si>
    <t>AV.CABILDO</t>
  </si>
  <si>
    <t xml:space="preserve">AV CALLAO </t>
  </si>
  <si>
    <t>AV COMODORO PY</t>
  </si>
  <si>
    <t>AV.COMODORO PY</t>
  </si>
  <si>
    <t>CRAMER</t>
  </si>
  <si>
    <t>AV.DR.JOSE MARIA RAMOS MEJIA</t>
  </si>
  <si>
    <t>AV EMILIO CASTRO/ FRAGATA LA ARGENTINA</t>
  </si>
  <si>
    <t>AV ENTRE RIOS</t>
  </si>
  <si>
    <t>AV. ENTRE RÍOS</t>
  </si>
  <si>
    <t>AV FERNANDEZ DE ENCISO</t>
  </si>
  <si>
    <t>AV.GENERAL MOSCONI</t>
  </si>
  <si>
    <t>AV. JURAMENTO</t>
  </si>
  <si>
    <t>AV.LA PLATA</t>
  </si>
  <si>
    <t>AV LAS HERAS</t>
  </si>
  <si>
    <t>AV.GENERAL LAS HERAS</t>
  </si>
  <si>
    <t>AV. PATRICIAS ARGENTINAS</t>
  </si>
  <si>
    <t>AV. PEDRO GOYENA</t>
  </si>
  <si>
    <t>AV SANTE FE</t>
  </si>
  <si>
    <t>AV. ALBERDI</t>
  </si>
  <si>
    <t>AV. ALMAFUERTE</t>
  </si>
  <si>
    <t>AV. ALVAREZ JONTE</t>
  </si>
  <si>
    <t>AV. ALVAREZ JONTE - BENITO JUAREZ</t>
  </si>
  <si>
    <t>AV. ALVAREZ JONTE/CONCORDIA</t>
  </si>
  <si>
    <t>AV. ASAMBLEA</t>
  </si>
  <si>
    <t>AV. AVELLANEDA</t>
  </si>
  <si>
    <t>AV.AVELLANEDA</t>
  </si>
  <si>
    <t>AV. BEIRO</t>
  </si>
  <si>
    <t>AV.FRANCISCO BEIRO</t>
  </si>
  <si>
    <t xml:space="preserve">AV. BELGRANO </t>
  </si>
  <si>
    <t>AV. BERNARDINO RIVADAVIA</t>
  </si>
  <si>
    <t>AV. BOEDO</t>
  </si>
  <si>
    <t>AV. BOYACA</t>
  </si>
  <si>
    <t>AV.BOYACA</t>
  </si>
  <si>
    <t>AV. BRASIL</t>
  </si>
  <si>
    <t>AV.BRASIL</t>
  </si>
  <si>
    <t>AV. CALLAO . CORRIMIENTO A CALLAO 27 P OBRA CONFITERIA EL MOLINO.</t>
  </si>
  <si>
    <t>AV. CARABOBO</t>
  </si>
  <si>
    <t>AV. CARLOS PELLEGRINI</t>
  </si>
  <si>
    <t>AV. CASEROS</t>
  </si>
  <si>
    <t>AV. CERVIÑO</t>
  </si>
  <si>
    <t>Av. Cerviño-Jeronimo Salguero</t>
  </si>
  <si>
    <t>AV. CHICLANA</t>
  </si>
  <si>
    <t>AV. CHORROARIN</t>
  </si>
  <si>
    <t>AV. COMODORO RIVADAVIA</t>
  </si>
  <si>
    <t>COMODORO MARTIN RIVADAVIA</t>
  </si>
  <si>
    <t>AV. CONGRESO</t>
  </si>
  <si>
    <t>AV.CONGRESO</t>
  </si>
  <si>
    <t>AV. CORDOBA</t>
  </si>
  <si>
    <t>AV CORDOBA</t>
  </si>
  <si>
    <t>AV. CORDOBA - HUMBOLDT</t>
  </si>
  <si>
    <t xml:space="preserve">AV. CORDOBA-LAVALLEJA </t>
  </si>
  <si>
    <t>AV. CORONEL DIAZ</t>
  </si>
  <si>
    <t>AV. CNEL. DIAZ</t>
  </si>
  <si>
    <t>AV. CORONEL MANUEL DORREGO</t>
  </si>
  <si>
    <t>AV.DORREGO</t>
  </si>
  <si>
    <t xml:space="preserve">AV. CORRIENTES - GURRUCHAGA </t>
  </si>
  <si>
    <t>AV. CORRIENTES - LAMBARE</t>
  </si>
  <si>
    <t>AV. CORRIENTES / ANCHORENA</t>
  </si>
  <si>
    <t>AV. CRAMER  - DR. PEDRO I. RIVERA</t>
  </si>
  <si>
    <t>AV. CRISOLOGO LARRALDE</t>
  </si>
  <si>
    <t>AV. CURAPALIGUE</t>
  </si>
  <si>
    <t>AV.CURAPALIGUE</t>
  </si>
  <si>
    <t>AV. CURAPALIGÜE</t>
  </si>
  <si>
    <t>AV. DE LOS CONSTITUYENTES</t>
  </si>
  <si>
    <t>AV.DE LOS CONSTITUYENTES</t>
  </si>
  <si>
    <t xml:space="preserve">AV. DE LOS CONSTITUYENTES </t>
  </si>
  <si>
    <t xml:space="preserve">AV. DE LOS INCAS </t>
  </si>
  <si>
    <t>AV. DEL BARCO CENTENERA</t>
  </si>
  <si>
    <t>AV.DEL BARCO CENTENERA</t>
  </si>
  <si>
    <t>AV. DEL CAMPO</t>
  </si>
  <si>
    <t>AV. DEL LIBERTADOR</t>
  </si>
  <si>
    <t>AV.DEL LIBERTADOR</t>
  </si>
  <si>
    <t>AV. DIAZ VELEZ</t>
  </si>
  <si>
    <t>AV.DIAZ VELEZ</t>
  </si>
  <si>
    <t>AV. DIRECTORIO</t>
  </si>
  <si>
    <t>AV. DIRECTORIO - SAN JOSE DE CALASANZ</t>
  </si>
  <si>
    <t>AV. DONATO ALVAREZ</t>
  </si>
  <si>
    <t>AV. DR. HONORIO PUEYRREDON</t>
  </si>
  <si>
    <t>AV.DR.HONORIO PUEYRREDON</t>
  </si>
  <si>
    <t>AV. ELCANO/GRAL. ENRIQUE MARTINEZ</t>
  </si>
  <si>
    <t>AV. EMILIO CASTRO</t>
  </si>
  <si>
    <t>AV. EMILIO CASTRO/MOLINA</t>
  </si>
  <si>
    <t>AV. ENTRE RIOS</t>
  </si>
  <si>
    <t>AV. ESCALADA</t>
  </si>
  <si>
    <t xml:space="preserve">AV. ESCALADA </t>
  </si>
  <si>
    <t>AV. FOREST CARLOS</t>
  </si>
  <si>
    <t>AV. FOREST</t>
  </si>
  <si>
    <t>AV. GAONA</t>
  </si>
  <si>
    <t xml:space="preserve">AV. GAONA </t>
  </si>
  <si>
    <t>AV. GARAY</t>
  </si>
  <si>
    <t>AV. JUAN DE GARAY</t>
  </si>
  <si>
    <t>AV. GARAY JUAN DE</t>
  </si>
  <si>
    <t>AV. GARMENDIA</t>
  </si>
  <si>
    <t>AV. GENDARMERIA NACIONAL</t>
  </si>
  <si>
    <t>AV. GENERAL PAZ</t>
  </si>
  <si>
    <t>AV.GRAL PAZ</t>
  </si>
  <si>
    <t>AV. GOYENA</t>
  </si>
  <si>
    <t>AV. GRAL. MOSCONI</t>
  </si>
  <si>
    <t xml:space="preserve">AV. GRAL. MOSCONI </t>
  </si>
  <si>
    <t>doble nombre buscar manual</t>
  </si>
  <si>
    <t>AV. HIPOLITO YRIGOYEN</t>
  </si>
  <si>
    <t>AV. HONORIO PUEYRREDON</t>
  </si>
  <si>
    <t>AV. INDEPENDENCIA</t>
  </si>
  <si>
    <t xml:space="preserve">AV. INDEPENDENCIA </t>
  </si>
  <si>
    <t>AV. JOSE M MORENO</t>
  </si>
  <si>
    <t>AV.JOSE MARIA MORENO</t>
  </si>
  <si>
    <t>AV. JOSE MARIA MORENO</t>
  </si>
  <si>
    <t>AV. JUAN B JUSTO</t>
  </si>
  <si>
    <t>AV.JUAN B. JUSTO</t>
  </si>
  <si>
    <t>AV. JUAN B. ALBERDI</t>
  </si>
  <si>
    <t>AV. JUAN B. JUSTO</t>
  </si>
  <si>
    <t>AV. JUAN BAUTISTA ALBERDI</t>
  </si>
  <si>
    <t xml:space="preserve">AV. JUAN BAUTISTA ALBERDI </t>
  </si>
  <si>
    <t>AV. JUJUY</t>
  </si>
  <si>
    <t>AV. JULIO ARGENTINO ROCA</t>
  </si>
  <si>
    <t>AV.PRESIDENTE JULIO A. ROCA</t>
  </si>
  <si>
    <t>AV. LA PLATA</t>
  </si>
  <si>
    <t>AV. LACROZE</t>
  </si>
  <si>
    <t>AV. LACROZE FEDERICO</t>
  </si>
  <si>
    <t>AV. LAFUENTE</t>
  </si>
  <si>
    <t>AV. LARRAZABAL</t>
  </si>
  <si>
    <t>AV. LASTRA</t>
  </si>
  <si>
    <t>AV. LEANDRO ALEM</t>
  </si>
  <si>
    <t>AV.LEANDRO N.ALEM</t>
  </si>
  <si>
    <t>AV. LINCOLN</t>
  </si>
  <si>
    <t>AV. LOPE DE VEGA</t>
  </si>
  <si>
    <t>AV. LOPE DE VEGA / GRAL. DIAZ CESAR</t>
  </si>
  <si>
    <t>AV. LUIS MARIA CAMPOS</t>
  </si>
  <si>
    <t>AV. LUIS M. CAMPOS</t>
  </si>
  <si>
    <t>AV. MANUEL BELGRANO</t>
  </si>
  <si>
    <t>AV. MANUEL MONTES DE OCA</t>
  </si>
  <si>
    <t>AV MANUEL MONTES DE OCA</t>
  </si>
  <si>
    <t>AV. MARIA SALVADOR DEL CARRIL</t>
  </si>
  <si>
    <t>AV. SALVADOR MARIA DEL CARRIL</t>
  </si>
  <si>
    <t>AV. MEDRANO</t>
  </si>
  <si>
    <t>AV.MEDRANO</t>
  </si>
  <si>
    <t>AV. MELIAN</t>
  </si>
  <si>
    <t>AV.MELIAN</t>
  </si>
  <si>
    <t xml:space="preserve">AV. MELIAN </t>
  </si>
  <si>
    <t>AV. MENDOZA</t>
  </si>
  <si>
    <t>AV.MENDOZA</t>
  </si>
  <si>
    <t>AV. MONROE</t>
  </si>
  <si>
    <t>AV. MONTES DE OCA</t>
  </si>
  <si>
    <t>AV. MORENO</t>
  </si>
  <si>
    <t>AV. MOSCONI</t>
  </si>
  <si>
    <t>AV. NAZCA</t>
  </si>
  <si>
    <t>AV. NICETO VEGA</t>
  </si>
  <si>
    <t>AV.CNEL. NICETO VEGA</t>
  </si>
  <si>
    <t>AV. PASEO COLON</t>
  </si>
  <si>
    <t>AV. PATRICIOS</t>
  </si>
  <si>
    <t>AV.REGIMIENTO DE PATRICIOS</t>
  </si>
  <si>
    <t>AV. PAVON</t>
  </si>
  <si>
    <t xml:space="preserve">AV. PEDRO GOYENA </t>
  </si>
  <si>
    <t>AV. PEDRO GOYENA - VIEL</t>
  </si>
  <si>
    <t xml:space="preserve">AV. PRESIDENTE ROQUE SAENZ PEÑA </t>
  </si>
  <si>
    <t>AV.PRES. ROQUE SAENZ PEÑA</t>
  </si>
  <si>
    <t>AV. PTE. ROQUE SAENZ PEÑA</t>
  </si>
  <si>
    <t>AV. PUEYRREDON HONORIO</t>
  </si>
  <si>
    <t>AV. QUINTANA</t>
  </si>
  <si>
    <t>AV.PRES.MANUEL QUINTANA</t>
  </si>
  <si>
    <t>AV. RABANAL</t>
  </si>
  <si>
    <t>AV.INTENDENTE FRANCISCO RABANAL</t>
  </si>
  <si>
    <t>AV. RAMOS MEJIA</t>
  </si>
  <si>
    <t>AV. RAUL SCALABRINI ORTIZ</t>
  </si>
  <si>
    <t>AV. REGIMIENTO DE LOS PATRICIOS</t>
  </si>
  <si>
    <t>AV. REGIMIENTO DE PATRICIOS</t>
  </si>
  <si>
    <t xml:space="preserve">AV. REGIMIENTO DE PATRICIOS </t>
  </si>
  <si>
    <t xml:space="preserve">Regimiento De Patricios Av. </t>
  </si>
  <si>
    <t xml:space="preserve">AV REGIMIENTO PATRICIOS
</t>
  </si>
  <si>
    <t>AV REGIMIENTO PATRICIOS</t>
  </si>
  <si>
    <t>AV. RICARDO BALBIN</t>
  </si>
  <si>
    <t>AV.DR.RICARDO BALBIN</t>
  </si>
  <si>
    <t>AV. RIESTRA</t>
  </si>
  <si>
    <t xml:space="preserve">AV. RIVADAVIA 
</t>
  </si>
  <si>
    <t>AV. RIVADAVIA / UIZ DE LOS LLANOS</t>
  </si>
  <si>
    <t>AV. RIVADAVIA BERNARDINO</t>
  </si>
  <si>
    <t>AV. ROCA CNEL JOSE SEGUNDO</t>
  </si>
  <si>
    <t>AV. ROCA PRESIDENTE GENERAL JULIO ARGENTINO</t>
  </si>
  <si>
    <t>AV. ROQUE SAENZ PEÑA</t>
  </si>
  <si>
    <t>Av. RUIZ HUIDOBRO</t>
  </si>
  <si>
    <t>AV.RUIZ HUIDOBRO</t>
  </si>
  <si>
    <t>AV.SAENZ</t>
  </si>
  <si>
    <t>AV. SAENZ PEÑA</t>
  </si>
  <si>
    <t xml:space="preserve">AV. SAN JUAN </t>
  </si>
  <si>
    <t>AV.SAN MARTIN</t>
  </si>
  <si>
    <t>AV. SAN MARTIN/SOLANO LOPEZ F. MARISCAL</t>
  </si>
  <si>
    <t>AV. SCALABRINI ORTIZ</t>
  </si>
  <si>
    <t>AV.SUAREZ</t>
  </si>
  <si>
    <t xml:space="preserve">AV. SUAREZ </t>
  </si>
  <si>
    <t>AV. TRIUNVIRATO</t>
  </si>
  <si>
    <t xml:space="preserve">AV. TRIUNVIRATO </t>
  </si>
  <si>
    <t xml:space="preserve">AV. URUGUAY </t>
  </si>
  <si>
    <t>AV. VARELA</t>
  </si>
  <si>
    <t>AV. WARNES</t>
  </si>
  <si>
    <t xml:space="preserve">AV. WARNES </t>
  </si>
  <si>
    <t xml:space="preserve">AV.ALVAREZ THOMAS </t>
  </si>
  <si>
    <t>AVALOS</t>
  </si>
  <si>
    <t>AVELLANEDA</t>
  </si>
  <si>
    <t>AVENIDA ALVAREZ JONTE  ANTONIO</t>
  </si>
  <si>
    <t>AYACUCHO</t>
  </si>
  <si>
    <t>BACACAY</t>
  </si>
  <si>
    <t xml:space="preserve">BAEZ - ORTEGA Y GASSET </t>
  </si>
  <si>
    <t>ORTEGA Y GASSET</t>
  </si>
  <si>
    <t>BAHIA BLANCA - CARRIL, SALVADOR
MARIA DEL AV.</t>
  </si>
  <si>
    <t>BAHIA BLANCA / AV. LINCOLN</t>
  </si>
  <si>
    <t>BALBIN</t>
  </si>
  <si>
    <t>BALCARCE</t>
  </si>
  <si>
    <t>BANCHS ENRIQUE - ROGELIO YRURTIA</t>
  </si>
  <si>
    <t>BARCO CENTENERA DEL</t>
  </si>
  <si>
    <t>BARRIENTOS</t>
  </si>
  <si>
    <t xml:space="preserve">BARRIENTOS </t>
  </si>
  <si>
    <t>BARTOLOME MITRE</t>
  </si>
  <si>
    <t>BASUALDO 883/85 ESQ. JUAN B. ALBERDI</t>
  </si>
  <si>
    <t>BAUNES/MENDOZA</t>
  </si>
  <si>
    <t>BAUNESS/MENDOZA</t>
  </si>
  <si>
    <t>BAZURCO</t>
  </si>
  <si>
    <t xml:space="preserve">BEAUCHEF </t>
  </si>
  <si>
    <t>BEAUCHEF</t>
  </si>
  <si>
    <t>BELGRANO</t>
  </si>
  <si>
    <t xml:space="preserve">BELGRANO AV. </t>
  </si>
  <si>
    <t>BENITO JUAREZ</t>
  </si>
  <si>
    <t>BERMUDEZ</t>
  </si>
  <si>
    <t xml:space="preserve">BERMUDEZ </t>
  </si>
  <si>
    <t>BERNARDINO RIVADAVIA</t>
  </si>
  <si>
    <t>BERNARDO DE IRIGOYEN</t>
  </si>
  <si>
    <t>BERNARDO IRIGOYEN</t>
  </si>
  <si>
    <t>BERUTI</t>
  </si>
  <si>
    <t>BESARES</t>
  </si>
  <si>
    <t>BILLINGHURST</t>
  </si>
  <si>
    <t xml:space="preserve">BILLINGHURST / GUARDIA VIEJA </t>
  </si>
  <si>
    <t>BLANCO ENCALADA</t>
  </si>
  <si>
    <t>BOEDO</t>
  </si>
  <si>
    <t>BOLIVAR</t>
  </si>
  <si>
    <t>BOLIVAR - ITUZAINGO</t>
  </si>
  <si>
    <t>BOLIVAR / CARLOS CALVO / DEFENSA / ESTADOS UNIDOS</t>
  </si>
  <si>
    <t>BOLIVAR / ITUZAINGO</t>
  </si>
  <si>
    <t>BOLLINI</t>
  </si>
  <si>
    <t>BONPLAND</t>
  </si>
  <si>
    <t xml:space="preserve">BONPLAND </t>
  </si>
  <si>
    <t>BONPLAND/CNEL. NICETO VEGA</t>
  </si>
  <si>
    <t>BORGES, JORGE LUIS</t>
  </si>
  <si>
    <t>JORGE LUIS BORGES</t>
  </si>
  <si>
    <t>BORGES, JORGE LUIS - GUEMES</t>
  </si>
  <si>
    <t>BORGES, JORGE LUIS / EL SALVADOR</t>
  </si>
  <si>
    <t>BOULOGNE SUR MER</t>
  </si>
  <si>
    <t>BOULOGNE SUR MER - AV. CORRIENTES</t>
  </si>
  <si>
    <t xml:space="preserve">BOYACA </t>
  </si>
  <si>
    <t>BOYACA - FRANKLIN</t>
  </si>
  <si>
    <t>BRASIL</t>
  </si>
  <si>
    <t>BRASIL AV.</t>
  </si>
  <si>
    <t xml:space="preserve">BRASIL AV. </t>
  </si>
  <si>
    <t>BRAVO, MARIO</t>
  </si>
  <si>
    <t>MARIO BRAVO</t>
  </si>
  <si>
    <t>BUCARELLI - OLAZABAL AV.</t>
  </si>
  <si>
    <t>AV.INT.BULLRICH</t>
  </si>
  <si>
    <t xml:space="preserve">BULNES - GUEMES </t>
  </si>
  <si>
    <t xml:space="preserve">BULNES - REPUBLICA DOMINICANA </t>
  </si>
  <si>
    <t>CABEZON JOSE LEON</t>
  </si>
  <si>
    <t>JOSE LEON CABEZON</t>
  </si>
  <si>
    <t>CABOTO</t>
  </si>
  <si>
    <t>CABRERA JOSE A - MEDRANO</t>
  </si>
  <si>
    <t>CABRERA, JOSE A</t>
  </si>
  <si>
    <t>CABRERA, JOSE A.</t>
  </si>
  <si>
    <t>CACHIMAYO</t>
  </si>
  <si>
    <t>CALIFORNIA</t>
  </si>
  <si>
    <t xml:space="preserve">CALIFORNIA </t>
  </si>
  <si>
    <t>CALLAO</t>
  </si>
  <si>
    <t>CALVO, CARLOS</t>
  </si>
  <si>
    <t>CARLOS CALVO</t>
  </si>
  <si>
    <t>CAMARGO</t>
  </si>
  <si>
    <t>CAMPANA</t>
  </si>
  <si>
    <t>CAMPICHUELO</t>
  </si>
  <si>
    <t>CAMPOS SALLES</t>
  </si>
  <si>
    <t>CAMPOS, LUIS M. AV.</t>
  </si>
  <si>
    <t>CANDELARIA</t>
  </si>
  <si>
    <t xml:space="preserve">CANDELARIA </t>
  </si>
  <si>
    <t>CANGALLO</t>
  </si>
  <si>
    <t>CARABOBO AV.</t>
  </si>
  <si>
    <t xml:space="preserve">CARLOS CALVO </t>
  </si>
  <si>
    <t>CARLOS CALVO - DEFENSA - ESTADOS UNIDOS - BOLIVAR</t>
  </si>
  <si>
    <t>CARRANZA ANGEL JUSTINIANO</t>
  </si>
  <si>
    <t>CASEROS</t>
  </si>
  <si>
    <t>CASEROS AV. / GRAL. URQUIZA</t>
  </si>
  <si>
    <t>CASTAÑEDA</t>
  </si>
  <si>
    <t>CASTEX</t>
  </si>
  <si>
    <t>CASTILLO</t>
  </si>
  <si>
    <t>CASTILLO -SCALABRINI ORTIZ, RAUL AV.</t>
  </si>
  <si>
    <t>CASTILLO PRESIDENTE RAMON</t>
  </si>
  <si>
    <t>AV. PRES. RAMON S. CASTILLO</t>
  </si>
  <si>
    <t>CASTRO</t>
  </si>
  <si>
    <t>AV. CASTRO BARROS</t>
  </si>
  <si>
    <t>CATAMARCA</t>
  </si>
  <si>
    <t>CAVIA</t>
  </si>
  <si>
    <t>CERVIÑO AV</t>
  </si>
  <si>
    <t>CESAR DIAZ/AV. LOPE DE VEGA</t>
  </si>
  <si>
    <t>CESPEDES</t>
  </si>
  <si>
    <t>CHACABUCO</t>
  </si>
  <si>
    <t>CHARCAS</t>
  </si>
  <si>
    <t>CHARCAS - SALGUERO,JERONIMO</t>
  </si>
  <si>
    <t>CHARLONE</t>
  </si>
  <si>
    <t>CHENAUT</t>
  </si>
  <si>
    <t>AV.GRAL. INDALESIO CHENAUT</t>
  </si>
  <si>
    <t>CHICLANA AV.</t>
  </si>
  <si>
    <t>CHILAVERT</t>
  </si>
  <si>
    <t>CHILE</t>
  </si>
  <si>
    <t xml:space="preserve">CHILE </t>
  </si>
  <si>
    <t>CHILE -VA A SALIR DI EN INDEPENDENCIA 713</t>
  </si>
  <si>
    <t>CHILE AV.</t>
  </si>
  <si>
    <t>AV. CHILE</t>
  </si>
  <si>
    <t>CHIVILCOY</t>
  </si>
  <si>
    <t>CHIVILCOY AV.</t>
  </si>
  <si>
    <t>AV. CHIVILCOY</t>
  </si>
  <si>
    <t>CHIVILCOY AV. - SIMBRON</t>
  </si>
  <si>
    <t>CHIVILCOY AV. - SOLANO LOPEZ, F., MARISCAL</t>
  </si>
  <si>
    <t>CIUDAD DE LA PAZ</t>
  </si>
  <si>
    <t xml:space="preserve">CIUDAD DE LA PAZ </t>
  </si>
  <si>
    <t>CORONEL RAMON L. FALCON</t>
  </si>
  <si>
    <t>CNEL. RAMON LISTA</t>
  </si>
  <si>
    <t>CORONEL RAMON LISTA</t>
  </si>
  <si>
    <t>COCHABAMBA</t>
  </si>
  <si>
    <t>COCHABAMBA - COLOMBRES</t>
  </si>
  <si>
    <t>COMBATE DE LOS POZOS</t>
  </si>
  <si>
    <t>COMBATIENTES DE MALVINAS</t>
  </si>
  <si>
    <t>AV.COMBATIENTES DE MALVINAS</t>
  </si>
  <si>
    <t>COMODORO RIVADAVIA</t>
  </si>
  <si>
    <t>CONDARCO</t>
  </si>
  <si>
    <t>CONESA</t>
  </si>
  <si>
    <t>CONGRESO</t>
  </si>
  <si>
    <t>CONGRESO AV.</t>
  </si>
  <si>
    <t>CONSTITUCION</t>
  </si>
  <si>
    <t xml:space="preserve">CORDOBA AV. - SANCHEZ DE BUSTAMANTE </t>
  </si>
  <si>
    <t>Corrales Viejos</t>
  </si>
  <si>
    <t>CORRALES VIEJOS</t>
  </si>
  <si>
    <t xml:space="preserve">CORRIENTES AV. </t>
  </si>
  <si>
    <t>CORVALAN</t>
  </si>
  <si>
    <t>COSSETTINI OLGA - DEALESSI, PIERINA - EYLE, PETRONA</t>
  </si>
  <si>
    <t>COSSETTINI, OLGA</t>
  </si>
  <si>
    <t>OLGA COSSETTINI</t>
  </si>
  <si>
    <t>CRAMER AV. / TAMBORINI, JOSE PASCUAL</t>
  </si>
  <si>
    <t>CRISOLOGO LARRALDE</t>
  </si>
  <si>
    <t>CRISOSTOMO ALVAREZ</t>
  </si>
  <si>
    <t>CUBA</t>
  </si>
  <si>
    <t>CUENCA -  MARISCAL F. SOLANO LOPEZ</t>
  </si>
  <si>
    <t>CULLEN DOMINGO</t>
  </si>
  <si>
    <t>CULPINA</t>
  </si>
  <si>
    <t>CURAPALIGUE</t>
  </si>
  <si>
    <t>DARWIN</t>
  </si>
  <si>
    <t>DE LA CARCOVA</t>
  </si>
  <si>
    <t>DE LOS INCAS AV. - TRONADOR</t>
  </si>
  <si>
    <t>DE MAYO 25</t>
  </si>
  <si>
    <t>DEAN FUNES GREGORIO</t>
  </si>
  <si>
    <t>DEAN FUNES</t>
  </si>
  <si>
    <t xml:space="preserve">DEFENSA </t>
  </si>
  <si>
    <t>DEL BARCO CENTENERA/COBO</t>
  </si>
  <si>
    <t>DEL LIBERTADOR AV.</t>
  </si>
  <si>
    <t>DEL LIBERTADOR AV. - TAGLE</t>
  </si>
  <si>
    <t>DELGADO</t>
  </si>
  <si>
    <t>DELLA PAOLLERA INGENIERO CARLOS MARIA</t>
  </si>
  <si>
    <t>DIAGONAL NORTE</t>
  </si>
  <si>
    <t xml:space="preserve">DIAZ COLODRERO </t>
  </si>
  <si>
    <t>DIAZ COLODRERO</t>
  </si>
  <si>
    <t>DIAZ VELEZ</t>
  </si>
  <si>
    <t>DIRECTORIO</t>
  </si>
  <si>
    <t>DIRECTORIO AV</t>
  </si>
  <si>
    <t>DIRECTORIO AV. - THOMPSON</t>
  </si>
  <si>
    <t>DOBLAS</t>
  </si>
  <si>
    <t xml:space="preserve">DOBLAS </t>
  </si>
  <si>
    <t>DOBLAS - AV. ALBERDI JUAN BAUTISTA</t>
  </si>
  <si>
    <t>DOBLAS - AV. PEDRO GOYENA</t>
  </si>
  <si>
    <t>DON BOSCO</t>
  </si>
  <si>
    <t>DONADO-Mariscal Antonio José de Sucre</t>
  </si>
  <si>
    <t>DONATO ALVAREZ</t>
  </si>
  <si>
    <t>DORREGO</t>
  </si>
  <si>
    <t>DORREGO AV.</t>
  </si>
  <si>
    <t>DR DEL VALLE IBERLUCEA</t>
  </si>
  <si>
    <t>DR.DEL VALLE IBERLUCEA</t>
  </si>
  <si>
    <t>DR. JOSE M. GIUFFRA</t>
  </si>
  <si>
    <t>DR. JUAN F. ARANGUREN</t>
  </si>
  <si>
    <t>DR. LUIS BELAUSTEGUI</t>
  </si>
  <si>
    <t>DR.LUIS BELAUSTEGUI</t>
  </si>
  <si>
    <t>DR. PEDRO I. RIVERA</t>
  </si>
  <si>
    <t>DR. TOMAS MANUEL DE ANCHORENA - CHARCAS</t>
  </si>
  <si>
    <t>DRAGO, LUIS MARIA</t>
  </si>
  <si>
    <t>LUIS MARIA DRAGO</t>
  </si>
  <si>
    <t>DRAGONES</t>
  </si>
  <si>
    <t>DUPUY</t>
  </si>
  <si>
    <t>ECHAGUE, PEDRO</t>
  </si>
  <si>
    <t>PEDRO ECHAGUE</t>
  </si>
  <si>
    <t>ECHEVERRIA</t>
  </si>
  <si>
    <t>ECHEVERRIA - MIÑONES</t>
  </si>
  <si>
    <t xml:space="preserve">EL SALVADOR </t>
  </si>
  <si>
    <t>ELCANO SEBASTIAN</t>
  </si>
  <si>
    <t>ELCANO</t>
  </si>
  <si>
    <t>EMILIO LAMARCA</t>
  </si>
  <si>
    <t xml:space="preserve">EMPEDRADO </t>
  </si>
  <si>
    <t>EMPEDRADO</t>
  </si>
  <si>
    <t>ESCALADA</t>
  </si>
  <si>
    <t>ESCALADA DE SAN MARTIN R.</t>
  </si>
  <si>
    <t>R. ESCALADA DE SAN MARTIN</t>
  </si>
  <si>
    <t>ESCALALDA</t>
  </si>
  <si>
    <t>ESMERALDA</t>
  </si>
  <si>
    <t>ESPINOSA</t>
  </si>
  <si>
    <t>ESTADO DE ISRAEL</t>
  </si>
  <si>
    <t>AV. ESTADO DE ISRAEL</t>
  </si>
  <si>
    <t>ESTADO DE PALESTINA</t>
  </si>
  <si>
    <t xml:space="preserve">ESTADO PLURINACIONAL DE BOLIVIA - AV. SAN MARTIN </t>
  </si>
  <si>
    <t>ESTADOS UNIDOS</t>
  </si>
  <si>
    <t>ESTOMBA</t>
  </si>
  <si>
    <t>EVA PERON</t>
  </si>
  <si>
    <t>AV.EVA PERON</t>
  </si>
  <si>
    <t>FABRE</t>
  </si>
  <si>
    <t>AV.CORONEL RAMON L. FALCON</t>
  </si>
  <si>
    <t>FAMATINA</t>
  </si>
  <si>
    <t>FEDERICO LACROZE</t>
  </si>
  <si>
    <t>FERNANDEZ MORENO, BALDOMERO</t>
  </si>
  <si>
    <t>BALDOMERO FERNANDEZ MORENO</t>
  </si>
  <si>
    <t>FITZ ROY</t>
  </si>
  <si>
    <t xml:space="preserve">FITZ ROY </t>
  </si>
  <si>
    <t>FONROUGE</t>
  </si>
  <si>
    <t xml:space="preserve">FONROUGE - GARCIA DE COSSIO </t>
  </si>
  <si>
    <t>FOREST AV.</t>
  </si>
  <si>
    <t>FORMOSA</t>
  </si>
  <si>
    <t>FORMOSA - MORENO, JOSE MARIA AV.</t>
  </si>
  <si>
    <t>FORMOSA - RIGLOS</t>
  </si>
  <si>
    <t>FORMOSA 490 - AV. JOSE MARIA MORENO</t>
  </si>
  <si>
    <t>FRAGA</t>
  </si>
  <si>
    <t>FRAGA - OLLEROS</t>
  </si>
  <si>
    <t>FRAGATA PRES. SARMIENTO</t>
  </si>
  <si>
    <t>FRAGATA Pres. SARMIENTO</t>
  </si>
  <si>
    <t>FRANCISCO BILBAO</t>
  </si>
  <si>
    <t xml:space="preserve">FRANCISCO DE VIEDMA </t>
  </si>
  <si>
    <t>FRANCISCO DE VIEDMA</t>
  </si>
  <si>
    <t>FRANKLIN</t>
  </si>
  <si>
    <t>FRAY JUSTO SANTA MARIA DE ORO</t>
  </si>
  <si>
    <t>FRAY JUSTO SANTAMARIA DE ORO</t>
  </si>
  <si>
    <t xml:space="preserve">FRAY JUSTO SANTAMARIA DE ORO </t>
  </si>
  <si>
    <t xml:space="preserve">FRAY JUSTO SANTAMARIA DE ORO / JUNCAL </t>
  </si>
  <si>
    <t>FRAY LUIS BELTRAN</t>
  </si>
  <si>
    <t>FRAY LUIS BELTRAN - AV. RIVADAVIA</t>
  </si>
  <si>
    <t>FRAY LUIS BELTRAN - YERBAL</t>
  </si>
  <si>
    <t>FREIRE</t>
  </si>
  <si>
    <t>CAP.GRAL. RAMON FREIRE</t>
  </si>
  <si>
    <t>FREIRE RAMON CAP. GRAL.</t>
  </si>
  <si>
    <t>FREIRE, RAMON, CAP. GRAL</t>
  </si>
  <si>
    <t>FRENCH - R. SCALABRINI ORTIZ</t>
  </si>
  <si>
    <t>FRENCH - RAUL SCALABRINI ORTIZ</t>
  </si>
  <si>
    <t xml:space="preserve">GALLARDO - NAZARRE </t>
  </si>
  <si>
    <t xml:space="preserve">GALLO </t>
  </si>
  <si>
    <t>GAONA</t>
  </si>
  <si>
    <t>GARAY JUAN DE AV.</t>
  </si>
  <si>
    <t>GARAY, JUAN DE AV.</t>
  </si>
  <si>
    <t>GARCIA DE COSSIO</t>
  </si>
  <si>
    <t>GARCIA DEL RIO - MELIAN AV.</t>
  </si>
  <si>
    <t>GARCIA DEL RIO AV.</t>
  </si>
  <si>
    <t>AV. GARCIA DEL RIO</t>
  </si>
  <si>
    <t>GARCIA DEL RIO AV. - VIDAL</t>
  </si>
  <si>
    <t>GARCIA DEL RIO/PINTO</t>
  </si>
  <si>
    <t>GARCIA JUAN AGUSTIN</t>
  </si>
  <si>
    <t>JUAN AGUSTIN GARCIA</t>
  </si>
  <si>
    <t>GASCON</t>
  </si>
  <si>
    <t xml:space="preserve">GASCON </t>
  </si>
  <si>
    <t>GASCON -SOLER</t>
  </si>
  <si>
    <t>GASCON ESTEBAN AGUSTIN</t>
  </si>
  <si>
    <t>GASCON/SOLER</t>
  </si>
  <si>
    <t>GENERAL HORNOS</t>
  </si>
  <si>
    <t>GRAL. HORNOS</t>
  </si>
  <si>
    <t>GIUFFRA, JOSE M.,DR</t>
  </si>
  <si>
    <t>GODOY CRUZ</t>
  </si>
  <si>
    <t xml:space="preserve">GODOY CRUZ </t>
  </si>
  <si>
    <t>GOROSTIAGA JOSE BENJAMIN</t>
  </si>
  <si>
    <t>GORRITI</t>
  </si>
  <si>
    <t>GORRITI - LAVALLEJA</t>
  </si>
  <si>
    <t>GORRITI/ AV. JUAN B. JUSTO</t>
  </si>
  <si>
    <t>GORRITI/HUMBOLD</t>
  </si>
  <si>
    <t>GOYENA, PEDRO AV. - SAN JOSE DE CALASANZ</t>
  </si>
  <si>
    <t>GRAL. DANIEL CERRI / AV. REGIMIENTO DE PATRICIOS</t>
  </si>
  <si>
    <t>GRAL. LUCIO NORBERTO MANSILLA</t>
  </si>
  <si>
    <t>GENERAL LUCIO NORBERTO MANSILLA</t>
  </si>
  <si>
    <t>GRAL. MARTIN DE GAINZA</t>
  </si>
  <si>
    <t>GRAL. URQUIZA</t>
  </si>
  <si>
    <t>GRECIA</t>
  </si>
  <si>
    <t>GRIVEO</t>
  </si>
  <si>
    <t>GUAMINI</t>
  </si>
  <si>
    <t>GUARDIA VIEJA</t>
  </si>
  <si>
    <t xml:space="preserve">GUARDIA VIEJA </t>
  </si>
  <si>
    <t>GUATEMALA</t>
  </si>
  <si>
    <t xml:space="preserve">GUATEMALA </t>
  </si>
  <si>
    <t>GUATEMALA / GURRUCHAGA</t>
  </si>
  <si>
    <t>GUAYAQUIL</t>
  </si>
  <si>
    <t>GUEMES</t>
  </si>
  <si>
    <t>GUEMES - SANCHEZ DE BUSTAMANTE</t>
  </si>
  <si>
    <t>GUEMES, MACACHA</t>
  </si>
  <si>
    <t>GUEVARA</t>
  </si>
  <si>
    <t>GUIDO</t>
  </si>
  <si>
    <t>GUISE</t>
  </si>
  <si>
    <t xml:space="preserve">GUISE </t>
  </si>
  <si>
    <t>Gurruchaga</t>
  </si>
  <si>
    <t>GURRUCHAGA</t>
  </si>
  <si>
    <t xml:space="preserve">GURRUCHAGA </t>
  </si>
  <si>
    <t>GURRUCHAGA - CABRER, CNEL</t>
  </si>
  <si>
    <t>GURRUCHAGA - PARAGUAY</t>
  </si>
  <si>
    <t xml:space="preserve">GUTIERREZ RICARDO </t>
  </si>
  <si>
    <t>GUTIERREZ, JUAN MARIA</t>
  </si>
  <si>
    <t>JUAN MARIA GUTIERREZ</t>
  </si>
  <si>
    <t xml:space="preserve">GUTIERREZ, JUAN MARIA </t>
  </si>
  <si>
    <t>HABANA</t>
  </si>
  <si>
    <t>HELGUERA</t>
  </si>
  <si>
    <t xml:space="preserve">HELGUERA </t>
  </si>
  <si>
    <t>HELGUERA / PAREJA</t>
  </si>
  <si>
    <t>HIDALGO</t>
  </si>
  <si>
    <t>HIPOLITO IRIGOYEN</t>
  </si>
  <si>
    <t>HIPOLITO YRIGOYEN</t>
  </si>
  <si>
    <t>HOLMBERG</t>
  </si>
  <si>
    <t>HOMERO</t>
  </si>
  <si>
    <t>HONDURAS</t>
  </si>
  <si>
    <t xml:space="preserve">HONDURAS - SERRANO </t>
  </si>
  <si>
    <t>HONDURAS AV.</t>
  </si>
  <si>
    <t>AV. HONDURAS</t>
  </si>
  <si>
    <t>HORTIGUERA</t>
  </si>
  <si>
    <t>HUALFIN</t>
  </si>
  <si>
    <t xml:space="preserve">HUMAHUACA </t>
  </si>
  <si>
    <t>HUMAHUACA</t>
  </si>
  <si>
    <t>HUMBERTO 1°</t>
  </si>
  <si>
    <t>HUMBERTO I.</t>
  </si>
  <si>
    <t>HUMBERTO PRIMO</t>
  </si>
  <si>
    <t>HUMBOLDT</t>
  </si>
  <si>
    <t>HUMBOLDT - NICARAGUA</t>
  </si>
  <si>
    <t>INCLAN</t>
  </si>
  <si>
    <t>INCLAN/MARMOL</t>
  </si>
  <si>
    <t>INDEPENDENCIA</t>
  </si>
  <si>
    <t xml:space="preserve">INDEPENDENCIA </t>
  </si>
  <si>
    <t>Iriarte</t>
  </si>
  <si>
    <t>AV.GRAL. IRIARTE</t>
  </si>
  <si>
    <t>IRIGOYEN</t>
  </si>
  <si>
    <t xml:space="preserve">IRIGOYEN </t>
  </si>
  <si>
    <t>IRIGOYEN BERNARDO</t>
  </si>
  <si>
    <t>IRIGOYEN DOCTOR BERNARDO</t>
  </si>
  <si>
    <t>ISABEL LA CATOLICA</t>
  </si>
  <si>
    <t>J. A. CABRERA</t>
  </si>
  <si>
    <t>J. B. ALBERDI</t>
  </si>
  <si>
    <t>J. NEWBERY</t>
  </si>
  <si>
    <t>JORGE NEWBERY</t>
  </si>
  <si>
    <t>J.A. CABRERA</t>
  </si>
  <si>
    <t>JARAMILLO</t>
  </si>
  <si>
    <t>JEAN JAURES</t>
  </si>
  <si>
    <t>JERONIMO SALGUERO</t>
  </si>
  <si>
    <t xml:space="preserve">JERONIMO SALGUERO </t>
  </si>
  <si>
    <t>JOHN FITZGERALD KENNEDY</t>
  </si>
  <si>
    <t xml:space="preserve">JOSE A. CABRERA </t>
  </si>
  <si>
    <t>JOSE A. CABRERA 4301- LAVALLEJA 1310</t>
  </si>
  <si>
    <t>JOSE A. CABRERA/ MALABIA</t>
  </si>
  <si>
    <t>JOSE A. TERRY</t>
  </si>
  <si>
    <t>JOSE BONIFACIO</t>
  </si>
  <si>
    <t>JOSE E URIBURU</t>
  </si>
  <si>
    <t>PRES.JOSE E. URIBURU</t>
  </si>
  <si>
    <t xml:space="preserve">JOSE LEON CABEZON - CONCORDIA </t>
  </si>
  <si>
    <t>JOSE LEON PAGANO</t>
  </si>
  <si>
    <t xml:space="preserve">JOSE LEON PAGANO </t>
  </si>
  <si>
    <t>JOSE MARIA MORENO</t>
  </si>
  <si>
    <t>JOSE MARTI</t>
  </si>
  <si>
    <t>JOSE PASCUAL TAMBORINI</t>
  </si>
  <si>
    <t>JOSE PEDRO VARELA</t>
  </si>
  <si>
    <t>JOSE. A. CABRERA</t>
  </si>
  <si>
    <t>JUAN DE GARAY</t>
  </si>
  <si>
    <t>JUAN DOMINGO PERON</t>
  </si>
  <si>
    <t>TTE.GENERAL JUAN DOMINGO PERON</t>
  </si>
  <si>
    <t>JUAN M. GUTIERREZ/PAPRIDA</t>
  </si>
  <si>
    <t>JUAN RAMIREZ DE VELASCO</t>
  </si>
  <si>
    <t>JUAN RAMIREZ DE VELAZCO</t>
  </si>
  <si>
    <t>JUFRE</t>
  </si>
  <si>
    <t>JULIAN ALVAREZ</t>
  </si>
  <si>
    <t>JULIAN ALVAREZ / MASON</t>
  </si>
  <si>
    <t>JULIO ARGENTINO ROCA, DIAGONAL SUR, AV.</t>
  </si>
  <si>
    <t>Buscar manual</t>
  </si>
  <si>
    <t>JUNCAL/JERONIMO SALGUERO</t>
  </si>
  <si>
    <t xml:space="preserve">LA PAMAPA </t>
  </si>
  <si>
    <t xml:space="preserve">LA PAMPA </t>
  </si>
  <si>
    <t xml:space="preserve">LA RIOJA </t>
  </si>
  <si>
    <t>LA RIOJA / BARCALA</t>
  </si>
  <si>
    <t>LACROZE</t>
  </si>
  <si>
    <t>LAFERRERE, GREGORIO DE</t>
  </si>
  <si>
    <t>GREGORIO DE LAFERRERE</t>
  </si>
  <si>
    <t xml:space="preserve">LAFERRERE, GREGORIO DE </t>
  </si>
  <si>
    <t>LAGUNA</t>
  </si>
  <si>
    <t xml:space="preserve">LAGUNA </t>
  </si>
  <si>
    <t>LAS HERAS</t>
  </si>
  <si>
    <t>GENERAL LAS HERAS</t>
  </si>
  <si>
    <t xml:space="preserve">LAS HERAS GENERAL AV. </t>
  </si>
  <si>
    <t>LASTRA</t>
  </si>
  <si>
    <t xml:space="preserve">LAVALLE </t>
  </si>
  <si>
    <t>LAVALLEJA</t>
  </si>
  <si>
    <t>LEOPOLDO MARECHAL</t>
  </si>
  <si>
    <t>LERMA</t>
  </si>
  <si>
    <t>LIBERTAD</t>
  </si>
  <si>
    <t>LINCOLN AV</t>
  </si>
  <si>
    <t>LINCOLN AV.</t>
  </si>
  <si>
    <t>LISANDRO DE LA TORRE</t>
  </si>
  <si>
    <t>VICENTE LOPEZ</t>
  </si>
  <si>
    <t>LOYOLA</t>
  </si>
  <si>
    <t xml:space="preserve">LOYOLA </t>
  </si>
  <si>
    <t xml:space="preserve">LOYOLA - SERRANO </t>
  </si>
  <si>
    <t>LOYOLA MARTIN IGNACIO</t>
  </si>
  <si>
    <t>PEDRO LOZANO</t>
  </si>
  <si>
    <t xml:space="preserve">LOZANO, PEDRO </t>
  </si>
  <si>
    <t>LUIS MARIA CAMPOS</t>
  </si>
  <si>
    <t>LUIS S. PEÑA</t>
  </si>
  <si>
    <t>PRES.LUIS SAENZ PEÑA</t>
  </si>
  <si>
    <t>MAGALLANES</t>
  </si>
  <si>
    <t>MAIPU</t>
  </si>
  <si>
    <t>MALABIA</t>
  </si>
  <si>
    <t xml:space="preserve">MALABIA </t>
  </si>
  <si>
    <t>MALVINAS ARGENTINAS</t>
  </si>
  <si>
    <t>MANSILLA</t>
  </si>
  <si>
    <t>MANSILLA GENERAL LUCIO NORBERTO</t>
  </si>
  <si>
    <t>MANSILLA NORBERTO LUCIO GRAL.</t>
  </si>
  <si>
    <t>MANUEL UGARTE</t>
  </si>
  <si>
    <t>MANUELA PEDRAZA</t>
  </si>
  <si>
    <t>MANZANARES</t>
  </si>
  <si>
    <t>MARCELO T. DE ALVEAR</t>
  </si>
  <si>
    <t>MARCOS PAZ</t>
  </si>
  <si>
    <t>MARCOS SASTRE</t>
  </si>
  <si>
    <t>MARIANO ACHA</t>
  </si>
  <si>
    <t>MARMOL JOSE</t>
  </si>
  <si>
    <t>JOSE MARMOL</t>
  </si>
  <si>
    <t>MARTINEZ GENERAL ENRIQUE</t>
  </si>
  <si>
    <t>GRAL.ENRIQUE MARTINEZ</t>
  </si>
  <si>
    <t>MARTINIANO CHILAVERT</t>
  </si>
  <si>
    <t>MARTINIANO LEGUIZAMON</t>
  </si>
  <si>
    <t>TENIENTE BENJAMIN MATIENZO</t>
  </si>
  <si>
    <t>MATIENZO, BENJAMIN, TENIENTE</t>
  </si>
  <si>
    <t xml:space="preserve">MATIENZO, BENJAMIN, TENIENTE - MIGUELETES </t>
  </si>
  <si>
    <t>MAURE - MIGUELETES</t>
  </si>
  <si>
    <t>MEDRANO</t>
  </si>
  <si>
    <t xml:space="preserve">MEDRANO AV. </t>
  </si>
  <si>
    <t>MELIAN AV.</t>
  </si>
  <si>
    <t xml:space="preserve">MENDEZ DE ANDES </t>
  </si>
  <si>
    <t>MENDEZ DE ANDES</t>
  </si>
  <si>
    <t>MENDEZ DE ANDES - ROJAS</t>
  </si>
  <si>
    <t xml:space="preserve">MENDEZ DE ANDES - ROJAS </t>
  </si>
  <si>
    <t>MENDOZA AV.</t>
  </si>
  <si>
    <t>MERCEDES</t>
  </si>
  <si>
    <t xml:space="preserve">MERCEDES </t>
  </si>
  <si>
    <t>MEXICO</t>
  </si>
  <si>
    <t>MIGUELETES - OLAZABAL</t>
  </si>
  <si>
    <t>MIÑONES</t>
  </si>
  <si>
    <t>MISTRAL, GABRIELA</t>
  </si>
  <si>
    <t>GABRIELA MISTRAL</t>
  </si>
  <si>
    <t>MOLDES</t>
  </si>
  <si>
    <t>MONSEÑOR VICENTE FAUSTINO ZASPE</t>
  </si>
  <si>
    <t>MONSEÑOR VICENTE ZAZPE</t>
  </si>
  <si>
    <t>MONTAÑESES</t>
  </si>
  <si>
    <t>MONTAÑESES / OLAZABAL</t>
  </si>
  <si>
    <t>MORAN, PEDRO</t>
  </si>
  <si>
    <t>PEDRO MORAN</t>
  </si>
  <si>
    <t>MORELOS</t>
  </si>
  <si>
    <t>MORENO</t>
  </si>
  <si>
    <t>AV. GENERAL MOSCONI</t>
  </si>
  <si>
    <t>MUÑIZ / PEDRO BIDEGAIN</t>
  </si>
  <si>
    <t>MURILLO PEDRO DOMINGO</t>
  </si>
  <si>
    <t>MURILLO</t>
  </si>
  <si>
    <t>NAVARRO</t>
  </si>
  <si>
    <t>NAZARRE</t>
  </si>
  <si>
    <t>NAZCA</t>
  </si>
  <si>
    <t>NAZCA AV.</t>
  </si>
  <si>
    <t xml:space="preserve">NECOCHEA </t>
  </si>
  <si>
    <t>NECOCHEA</t>
  </si>
  <si>
    <t>NEUQUEN</t>
  </si>
  <si>
    <t>NEWBERY, JORGE AV</t>
  </si>
  <si>
    <t xml:space="preserve">NEWBERY, JORGE AV </t>
  </si>
  <si>
    <t>NEWBERY, JORGE AV  - ROSETI</t>
  </si>
  <si>
    <t>NICARAGUA</t>
  </si>
  <si>
    <t xml:space="preserve">NICARAGUA
</t>
  </si>
  <si>
    <t>NICETO VEGA</t>
  </si>
  <si>
    <t>NICOLAS REPETTO</t>
  </si>
  <si>
    <t>DR.NICOLAS REPETTO</t>
  </si>
  <si>
    <t>NOGOYA</t>
  </si>
  <si>
    <t xml:space="preserve">NOGOYA </t>
  </si>
  <si>
    <t>NUÑEZ</t>
  </si>
  <si>
    <t xml:space="preserve">O'BRIEN </t>
  </si>
  <si>
    <t>O'BRIEN</t>
  </si>
  <si>
    <t>O'HIGGINS</t>
  </si>
  <si>
    <t xml:space="preserve">O'HIGGINS </t>
  </si>
  <si>
    <t>O'HIGGINS - ZABALA</t>
  </si>
  <si>
    <t>OLAGUER Y FELIU, VIRREY</t>
  </si>
  <si>
    <t>VIRREY OLAGUER Y FELIU</t>
  </si>
  <si>
    <t>OLLEROS - FRAGA</t>
  </si>
  <si>
    <t>AV. OLLEROS</t>
  </si>
  <si>
    <t>ORURO</t>
  </si>
  <si>
    <t>OTAMENDI</t>
  </si>
  <si>
    <t>OTERO</t>
  </si>
  <si>
    <t>PACHECO DE MELO</t>
  </si>
  <si>
    <t>JOSE ANDRES PACHECO DE MELO</t>
  </si>
  <si>
    <t>PACHECO DE MELO, JOSE ANDRES</t>
  </si>
  <si>
    <t>PADILLA</t>
  </si>
  <si>
    <t>PAGANO, JOSE LEON</t>
  </si>
  <si>
    <t>PALPA</t>
  </si>
  <si>
    <t xml:space="preserve">PARANA </t>
  </si>
  <si>
    <t>PAREJA</t>
  </si>
  <si>
    <t>PARERA</t>
  </si>
  <si>
    <t>PAROISSIEN</t>
  </si>
  <si>
    <t>PASEO COLON</t>
  </si>
  <si>
    <t>PASEO COLON AV.</t>
  </si>
  <si>
    <t>PASTEUR</t>
  </si>
  <si>
    <t>PATAGONES</t>
  </si>
  <si>
    <t>PATRON</t>
  </si>
  <si>
    <t>PATRÓN</t>
  </si>
  <si>
    <t>PAUNERO</t>
  </si>
  <si>
    <t>PAVON</t>
  </si>
  <si>
    <t>PEDRAZA, MANUELA</t>
  </si>
  <si>
    <t>PEDRO GOYENA</t>
  </si>
  <si>
    <t>PELLEGRINI</t>
  </si>
  <si>
    <t>PERGAMINO</t>
  </si>
  <si>
    <t>PERON</t>
  </si>
  <si>
    <t>PERON, JUAN DOMINGO, TTE. GENERAL</t>
  </si>
  <si>
    <t>PICHINCHA</t>
  </si>
  <si>
    <t>PIEDRAS</t>
  </si>
  <si>
    <t xml:space="preserve">PIEDRAS </t>
  </si>
  <si>
    <t>PINTO</t>
  </si>
  <si>
    <t xml:space="preserve">PINTO </t>
  </si>
  <si>
    <t>PINZON</t>
  </si>
  <si>
    <t xml:space="preserve">POSADAS </t>
  </si>
  <si>
    <t xml:space="preserve">POSADAS 
</t>
  </si>
  <si>
    <t>POSTA</t>
  </si>
  <si>
    <t>Pres. JOSE E. URIBURU</t>
  </si>
  <si>
    <t>PRESIDENTE JULIO A. ROCA</t>
  </si>
  <si>
    <t>PRESIDENTE LUIS SAENZ PEÑA</t>
  </si>
  <si>
    <t xml:space="preserve">PRESIDENTE LUIS SAENZ PEÑA </t>
  </si>
  <si>
    <t>PRINGLES</t>
  </si>
  <si>
    <t xml:space="preserve">PRODRIGUEZ PEÑA </t>
  </si>
  <si>
    <t>PUEYRREDON</t>
  </si>
  <si>
    <t>QUESADA</t>
  </si>
  <si>
    <t>QUEVEDO</t>
  </si>
  <si>
    <t>RAMALLO</t>
  </si>
  <si>
    <t>RAMIREZ DE VELASCO, JUAN</t>
  </si>
  <si>
    <t>RAMIREZ DE VELAZCO</t>
  </si>
  <si>
    <t>RAMON FALCON</t>
  </si>
  <si>
    <t>RAUL SCALABRINI ORTIZ</t>
  </si>
  <si>
    <t>RAWON DE DELLEPIANE, ELVIRA AV.</t>
  </si>
  <si>
    <t>AV.ELVIRA RAWSON DE DELLEPIANE</t>
  </si>
  <si>
    <t>RECONQUISTA</t>
  </si>
  <si>
    <t>REPETTO, NICOLAS, DR</t>
  </si>
  <si>
    <t>REPUBLICA ARABE SIRIA</t>
  </si>
  <si>
    <t>REPUBLICA ARABE SIRIA / GUTIERREZ, JUAN MARIA</t>
  </si>
  <si>
    <t>REPUBLICA BOLIVARIANA DE VENEZUELA</t>
  </si>
  <si>
    <t>REP. BOLIVARIANA DE VENEZUELA</t>
  </si>
  <si>
    <t>REPUBLICA DE LA INDIA</t>
  </si>
  <si>
    <t>REPUBLICA DOMINICANA</t>
  </si>
  <si>
    <t xml:space="preserve">REPUBLICA DOMINICANA </t>
  </si>
  <si>
    <t>RICARDO BALBIN</t>
  </si>
  <si>
    <t>RINCON</t>
  </si>
  <si>
    <t>RIO DE JANEIRO</t>
  </si>
  <si>
    <t>RIO DE JANEIRO/SARMIENTO</t>
  </si>
  <si>
    <t>RIVADAVIA</t>
  </si>
  <si>
    <t>RIVADAVIA BERNARDINO</t>
  </si>
  <si>
    <t>RIVERA INDARTE AV.</t>
  </si>
  <si>
    <t>AV.RIVERA INDARTE</t>
  </si>
  <si>
    <t>ROCAMORA</t>
  </si>
  <si>
    <t xml:space="preserve">RODRIGUEZ PEÑA </t>
  </si>
  <si>
    <t>MARTIN RODRIGUEZ</t>
  </si>
  <si>
    <t>ROGELIO YRURTIA</t>
  </si>
  <si>
    <t>ROOSEVELT</t>
  </si>
  <si>
    <t>FRANKLIN D. ROOSEVELT</t>
  </si>
  <si>
    <t>ROOSEVELT FRANKLIN D</t>
  </si>
  <si>
    <t>ROOSEVELT FRANKLIN D.</t>
  </si>
  <si>
    <t>ROOSEVELT FRANKLIN D. AV.</t>
  </si>
  <si>
    <t>AV.FRANKLIN D. ROOSEVELT</t>
  </si>
  <si>
    <t>ROSETI</t>
  </si>
  <si>
    <t>RUIZ HUIDOBRO</t>
  </si>
  <si>
    <t xml:space="preserve">SAAVEDRA / SAN JUAN AV. </t>
  </si>
  <si>
    <t>SALADILLO</t>
  </si>
  <si>
    <t>SALCEDO</t>
  </si>
  <si>
    <t>SALGUERO</t>
  </si>
  <si>
    <t>SALTA</t>
  </si>
  <si>
    <t>SALVADOR MARIA DEL CARRIL</t>
  </si>
  <si>
    <t>SAN BENITO DE PALERMO</t>
  </si>
  <si>
    <t>SAN IGNACIO</t>
  </si>
  <si>
    <t>SAN ISIDRO LABRADOR AV.</t>
  </si>
  <si>
    <t>AV. SAN ISIDRO LABRADOR</t>
  </si>
  <si>
    <t>SAN JOSE</t>
  </si>
  <si>
    <t xml:space="preserve">SAN JUAN AV. </t>
  </si>
  <si>
    <t>SAN LUIS</t>
  </si>
  <si>
    <t>SAN MARTIN</t>
  </si>
  <si>
    <t>AV.SAN PEDRITO</t>
  </si>
  <si>
    <t>SANABRIA</t>
  </si>
  <si>
    <t>SANCHEZ DE BUSTAMANTE</t>
  </si>
  <si>
    <t>SANTANDER</t>
  </si>
  <si>
    <t>SANTIAGO DEL ESTERO</t>
  </si>
  <si>
    <t>SANTO TOME</t>
  </si>
  <si>
    <t>SANTOS DUMONT</t>
  </si>
  <si>
    <t>SARMIENTO</t>
  </si>
  <si>
    <t>SASTRE, MARCOS</t>
  </si>
  <si>
    <t>SAVIO, MANUEL N., GRAL.</t>
  </si>
  <si>
    <t>GRAL.MANUEL N. SAVIO</t>
  </si>
  <si>
    <t>SEGUROLA</t>
  </si>
  <si>
    <t>SENILLOSA</t>
  </si>
  <si>
    <t>SEPTIEMBRE 11 DE</t>
  </si>
  <si>
    <t xml:space="preserve">SERRANO </t>
  </si>
  <si>
    <t>SINCLAIR</t>
  </si>
  <si>
    <t>SOLDADO DE LA FRONTERA</t>
  </si>
  <si>
    <t>AV.SOLDADO DE LA FRONTERA</t>
  </si>
  <si>
    <t>SOLER</t>
  </si>
  <si>
    <t>SOLIS</t>
  </si>
  <si>
    <t>SOMELLERA</t>
  </si>
  <si>
    <t>SORIA</t>
  </si>
  <si>
    <t>JOSE LEON SUAREZ</t>
  </si>
  <si>
    <t>SUCRE</t>
  </si>
  <si>
    <t>MCAL.ANTONIO JOSE DE SUCRE</t>
  </si>
  <si>
    <t>SUCRE, ANTONIO J. DE MCAL.</t>
  </si>
  <si>
    <t>SUCRE, ANTONIO JOSE DE, MCAL.</t>
  </si>
  <si>
    <t xml:space="preserve">Sucre, Antonio Jose De, Mcal. </t>
  </si>
  <si>
    <t>SUIPACHA</t>
  </si>
  <si>
    <t>TABARE</t>
  </si>
  <si>
    <t>TACUARI</t>
  </si>
  <si>
    <t xml:space="preserve">TACUARI </t>
  </si>
  <si>
    <t>TAGLE</t>
  </si>
  <si>
    <t>TALCAHUANO</t>
  </si>
  <si>
    <t xml:space="preserve">TALCAHUANO </t>
  </si>
  <si>
    <t>TEGUCIGALPA</t>
  </si>
  <si>
    <t>TENIENTE GENERAL JUAN DOMINGO PERON</t>
  </si>
  <si>
    <t>TEODORO GARCIA</t>
  </si>
  <si>
    <t>TERRADA</t>
  </si>
  <si>
    <t>THAMES</t>
  </si>
  <si>
    <t>TINOGASTA</t>
  </si>
  <si>
    <t xml:space="preserve">TINOGASTA </t>
  </si>
  <si>
    <t>TRIUNVIRATO</t>
  </si>
  <si>
    <t xml:space="preserve">TTE. GENERAL JUAN DOMINGO PERON  </t>
  </si>
  <si>
    <t>TTE. GRAL. DONATO ALVAREZ</t>
  </si>
  <si>
    <t>TTE.GRAL.DONATO ALVAREZ</t>
  </si>
  <si>
    <t>TTE. GRAL. DONATO ALVAREZ / NEUQUEN</t>
  </si>
  <si>
    <t>TUCUMAN</t>
  </si>
  <si>
    <t xml:space="preserve">TUCUMAN </t>
  </si>
  <si>
    <t>UGARTE, MANUEL</t>
  </si>
  <si>
    <t xml:space="preserve">UGARTE, MANUEL </t>
  </si>
  <si>
    <t>URIARTE</t>
  </si>
  <si>
    <t>URIBURU</t>
  </si>
  <si>
    <t>URIBURU JOSE E. , PRES.</t>
  </si>
  <si>
    <t>URIBURU JOSE E., Pres</t>
  </si>
  <si>
    <t>URQUIZA</t>
  </si>
  <si>
    <t>VALDENEGRO</t>
  </si>
  <si>
    <t>VALLE</t>
  </si>
  <si>
    <t>VARELA</t>
  </si>
  <si>
    <t xml:space="preserve">VEDIA </t>
  </si>
  <si>
    <t>VEDIA</t>
  </si>
  <si>
    <t>VEGA, NICETO, CNEL. AV.</t>
  </si>
  <si>
    <t>VELEZ SARSFIELD AV.</t>
  </si>
  <si>
    <t>AV. VELEZ SARSFIELD</t>
  </si>
  <si>
    <t>VENEZUELA</t>
  </si>
  <si>
    <t>VERDI, JOSE</t>
  </si>
  <si>
    <t>JOSE VERDI</t>
  </si>
  <si>
    <t>VIAMONTE</t>
  </si>
  <si>
    <t xml:space="preserve">VIAMONTE </t>
  </si>
  <si>
    <t>VICTOR MARTINEZ - AV. RIVADAVIA</t>
  </si>
  <si>
    <t>VIDAL</t>
  </si>
  <si>
    <t>VIEDMA</t>
  </si>
  <si>
    <t>VIEYTES</t>
  </si>
  <si>
    <t>VILELA</t>
  </si>
  <si>
    <t>VILLAFLOR, AZUCENA</t>
  </si>
  <si>
    <t>AZUCENA VILLAFLOR</t>
  </si>
  <si>
    <t>VIRREY ARREDONDO - CIUDAD DE LA PAZ</t>
  </si>
  <si>
    <t>VIRREY AVILES</t>
  </si>
  <si>
    <t>VIRREY CEVALLOS</t>
  </si>
  <si>
    <t>VIRREY LINIERS</t>
  </si>
  <si>
    <t>VIRREY LORETO</t>
  </si>
  <si>
    <t>VIRREY VERTIZ JUAN JOSE</t>
  </si>
  <si>
    <t>AV. VIRREY VERTIZ</t>
  </si>
  <si>
    <t xml:space="preserve">VUELTA DE OBLIGADO </t>
  </si>
  <si>
    <t>WARNES</t>
  </si>
  <si>
    <t>YATAY</t>
  </si>
  <si>
    <t>YERBAL</t>
  </si>
  <si>
    <t>YRIGOYEN HIPOLITO</t>
  </si>
  <si>
    <t>YRIGOYEN PRESIDENTE HIPOLITO</t>
  </si>
  <si>
    <t>ZABALA</t>
  </si>
  <si>
    <t>ZAPIOLA</t>
  </si>
  <si>
    <t xml:space="preserve">ZAPIOLA 
</t>
  </si>
  <si>
    <t>PI Y MARGALL</t>
  </si>
  <si>
    <t>Gral. Simón Bolívar</t>
  </si>
  <si>
    <t xml:space="preserve">RAWSON
</t>
  </si>
  <si>
    <t>RAWSON</t>
  </si>
  <si>
    <t xml:space="preserve">Alberdi, Juan Bautista Av. </t>
  </si>
  <si>
    <t>ANCHORENA, TOMAS MANUEL DE, DR. - CORDOBA AV.</t>
  </si>
  <si>
    <t>DOCTOR TOMAS MANUEL DE ANCHORENA</t>
  </si>
  <si>
    <t>24 DE NOVIEMBRE</t>
  </si>
  <si>
    <t xml:space="preserve">Anchorena, Tomas Manuel De, Dr. </t>
  </si>
  <si>
    <t>CARLOS GARDEL</t>
  </si>
  <si>
    <t>ECUADOR</t>
  </si>
  <si>
    <t>Avenida Medrano</t>
  </si>
  <si>
    <t>MEDRANO AV.</t>
  </si>
  <si>
    <t>Avenida Díaz Vélez</t>
  </si>
  <si>
    <t>Av. Pavón</t>
  </si>
  <si>
    <t xml:space="preserve">Rio De Janeiro </t>
  </si>
  <si>
    <t>VARELA AV. - ZUVIRIA</t>
  </si>
  <si>
    <t xml:space="preserve">ARAOZ
</t>
  </si>
  <si>
    <t>REPUBLICA DOMINICANA- BULNES</t>
  </si>
  <si>
    <t xml:space="preserve">BAEZ </t>
  </si>
  <si>
    <t>AV. BAEZ</t>
  </si>
  <si>
    <t>RAUL SCALABRINI ORTIZ- CERVIÑO</t>
  </si>
  <si>
    <t xml:space="preserve">Av. Presidente Roque Sáenz Peña </t>
  </si>
  <si>
    <t xml:space="preserve">Uruguay </t>
  </si>
  <si>
    <t>URUGUAY AV.</t>
  </si>
  <si>
    <t xml:space="preserve"> URUGUAY AV. </t>
  </si>
  <si>
    <t>Av. Córdoba</t>
  </si>
  <si>
    <t xml:space="preserve"> Lavalle</t>
  </si>
  <si>
    <t>DEL CARMEN</t>
  </si>
  <si>
    <t xml:space="preserve">AV. EMILIO CASTRO </t>
  </si>
  <si>
    <t xml:space="preserve">AV.MELIAN </t>
  </si>
  <si>
    <t>Avenida Cerviño</t>
  </si>
  <si>
    <t xml:space="preserve">JORGE LUIS BORGES </t>
  </si>
  <si>
    <t xml:space="preserve">CABELLO </t>
  </si>
  <si>
    <t>AV. PRESIDENTE ROQUE SAENZ PEÑA</t>
  </si>
  <si>
    <t xml:space="preserve">Zavaleta </t>
  </si>
  <si>
    <t>ZAVALETA</t>
  </si>
  <si>
    <t xml:space="preserve">AV. CASEROS </t>
  </si>
  <si>
    <t xml:space="preserve"> AV. CORRIENTES </t>
  </si>
  <si>
    <t>AV. DOCTOR RICARDO BALBIN</t>
  </si>
  <si>
    <t xml:space="preserve"> CERVIÑO</t>
  </si>
  <si>
    <t xml:space="preserve">Cerviño </t>
  </si>
  <si>
    <t>AVDA FEDERICO LACROZE</t>
  </si>
  <si>
    <t>Avenida Federico Lacroze</t>
  </si>
  <si>
    <t>Av. Alvarez Thomas</t>
  </si>
  <si>
    <t>AV. DORREGO</t>
  </si>
  <si>
    <t>CORDOBA AV. - HUMBOLDT</t>
  </si>
  <si>
    <t>Av. Cerviño  esq. Sinclair</t>
  </si>
  <si>
    <t xml:space="preserve">AVELLANEDA </t>
  </si>
  <si>
    <t xml:space="preserve">FRANCISCO BEIRO </t>
  </si>
  <si>
    <t xml:space="preserve">MONTAÑESES </t>
  </si>
  <si>
    <t xml:space="preserve">AV. HIPOLITO YRIGOYEN </t>
  </si>
  <si>
    <t xml:space="preserve">YATAY </t>
  </si>
  <si>
    <t xml:space="preserve">AV. FRANCISCO BEIRO </t>
  </si>
  <si>
    <t xml:space="preserve">CAPITAN GENERAL RAMON FREIRE </t>
  </si>
  <si>
    <t xml:space="preserve">GRAL. ENRIQUE MARTINEZ </t>
  </si>
  <si>
    <t xml:space="preserve">ANDALGALA </t>
  </si>
  <si>
    <t>ANDALGALA</t>
  </si>
  <si>
    <t xml:space="preserve">AVALOS </t>
  </si>
  <si>
    <t xml:space="preserve">DARWIN </t>
  </si>
  <si>
    <t xml:space="preserve">GORRITI </t>
  </si>
  <si>
    <t xml:space="preserve">TEN. GENERAL JUAN DOMINGO PERON </t>
  </si>
  <si>
    <t xml:space="preserve">AMENABAR </t>
  </si>
  <si>
    <t xml:space="preserve">BULNES </t>
  </si>
  <si>
    <t xml:space="preserve">CARLOS PELLEGRINI </t>
  </si>
  <si>
    <t xml:space="preserve">AV. DEL LIBERTADOR </t>
  </si>
  <si>
    <t xml:space="preserve">NUEVA YORK </t>
  </si>
  <si>
    <t xml:space="preserve">INCLAN </t>
  </si>
  <si>
    <t xml:space="preserve">AV. CALLAO </t>
  </si>
  <si>
    <t xml:space="preserve">SARMIENTO </t>
  </si>
  <si>
    <t xml:space="preserve">PERU </t>
  </si>
  <si>
    <t>LEANDRO N ALEM</t>
  </si>
  <si>
    <t xml:space="preserve">AV CASEROS </t>
  </si>
  <si>
    <t xml:space="preserve">TONELERO
</t>
  </si>
  <si>
    <t>TONELERO</t>
  </si>
  <si>
    <t xml:space="preserve">FRANCISCO BEIRO 
</t>
  </si>
  <si>
    <t xml:space="preserve">BERUTI </t>
  </si>
  <si>
    <t xml:space="preserve">MEDRANO - J.D PERON 
</t>
  </si>
  <si>
    <t>CARRIL SALVADOR MARIA-GAVILAN</t>
  </si>
  <si>
    <t xml:space="preserve">SERRANO
</t>
  </si>
  <si>
    <t>AV ALVAREZ THOMAS</t>
  </si>
  <si>
    <t xml:space="preserve">AV. FRANCISCO BEIRO
</t>
  </si>
  <si>
    <t>AV CRAMER</t>
  </si>
  <si>
    <t xml:space="preserve">AV OLAZABAL
</t>
  </si>
  <si>
    <t xml:space="preserve">ARENALES
</t>
  </si>
  <si>
    <t>11 de September 1888</t>
  </si>
  <si>
    <t xml:space="preserve">JOSE IGNACIO GORRITI
</t>
  </si>
  <si>
    <t xml:space="preserve">SERRANO 
</t>
  </si>
  <si>
    <t xml:space="preserve">ALVAREZ THOMAS </t>
  </si>
  <si>
    <t xml:space="preserve">GUEMES
</t>
  </si>
  <si>
    <t>JUAN B JUSTO</t>
  </si>
  <si>
    <t>AV. CNEL. NICETO VEGA</t>
  </si>
  <si>
    <t xml:space="preserve">AV RIVADAVIA 
</t>
  </si>
  <si>
    <t xml:space="preserve">AV RAUL SCALABRINI ORTIZ
</t>
  </si>
  <si>
    <t xml:space="preserve">AV DE LOS CONSTITUYENTES </t>
  </si>
  <si>
    <t xml:space="preserve">OTAMENDI </t>
  </si>
  <si>
    <t xml:space="preserve">AV SANTA FE
</t>
  </si>
  <si>
    <t xml:space="preserve">AV MEDRANO </t>
  </si>
  <si>
    <t xml:space="preserve">AV JUAN DE GARAY
</t>
  </si>
  <si>
    <t xml:space="preserve">JUNCAL
</t>
  </si>
  <si>
    <t>AV DEL LIBERTADOR</t>
  </si>
  <si>
    <t xml:space="preserve">AV FRANCISCO BEIRO
</t>
  </si>
  <si>
    <t xml:space="preserve">AV CABILDO
</t>
  </si>
  <si>
    <t xml:space="preserve">AV COLONIA </t>
  </si>
  <si>
    <t>AV. COLONIA</t>
  </si>
  <si>
    <t xml:space="preserve">CHARCAS
</t>
  </si>
  <si>
    <t>11 de September de 1888</t>
  </si>
  <si>
    <t>DR JUAN F ARANGUREN</t>
  </si>
  <si>
    <t xml:space="preserve">AREVALO 
</t>
  </si>
  <si>
    <t xml:space="preserve">JOSE A . CABRERA </t>
  </si>
  <si>
    <t xml:space="preserve">GUEMES </t>
  </si>
  <si>
    <t xml:space="preserve">VIRREY DEL PINO
</t>
  </si>
  <si>
    <t>AREVALO - NICARAGUA</t>
  </si>
  <si>
    <t xml:space="preserve">HONDURAS </t>
  </si>
  <si>
    <t xml:space="preserve">AV ENTRE RIOS- PEDRO ECHAGUE
</t>
  </si>
  <si>
    <t xml:space="preserve">COSTA RICA 
</t>
  </si>
  <si>
    <t xml:space="preserve">AV INDEPENDENCIA
</t>
  </si>
  <si>
    <t>AVENIDA JORGE NEWBERY</t>
  </si>
  <si>
    <t>AZARA-GUALEGUAY</t>
  </si>
  <si>
    <t>AV DON PEDRO DE MENDOZA</t>
  </si>
  <si>
    <t>AV.DON PEDRO DE MENDOZA</t>
  </si>
  <si>
    <t xml:space="preserve">CERVIÑO  </t>
  </si>
  <si>
    <t xml:space="preserve">EL SALVADOR
</t>
  </si>
  <si>
    <t xml:space="preserve">CABRERA JOSE ANTONIO
</t>
  </si>
  <si>
    <t xml:space="preserve">PAGANO JOSE LEON
</t>
  </si>
  <si>
    <t xml:space="preserve">GALLO 
</t>
  </si>
  <si>
    <t xml:space="preserve">SCALABRINI ORTIZ </t>
  </si>
  <si>
    <t xml:space="preserve">LAVALLE
</t>
  </si>
  <si>
    <t>DR EMILIO RAVINAGNI</t>
  </si>
  <si>
    <t>DR.EMILIO RAVIGNANI</t>
  </si>
  <si>
    <t xml:space="preserve">NUEVA YORK
</t>
  </si>
  <si>
    <t xml:space="preserve">MONROE </t>
  </si>
  <si>
    <t>AV REGIMIENTO DE LOS PATRICIOS</t>
  </si>
  <si>
    <t>AV FEDERICO LACROZE</t>
  </si>
  <si>
    <t xml:space="preserve">SANTOS DUMONT
</t>
  </si>
  <si>
    <t xml:space="preserve">AV. DR. HONORIO PUEYRREDON
</t>
  </si>
  <si>
    <t xml:space="preserve">AV MONTES DE OCA
</t>
  </si>
  <si>
    <t>PORTELA</t>
  </si>
  <si>
    <t xml:space="preserve">AV CALLAO
</t>
  </si>
  <si>
    <t>Avenida De Los Incas-Avenida Triunvirato</t>
  </si>
  <si>
    <t xml:space="preserve">SOLDADO DE LA INDEPENDENCIA </t>
  </si>
  <si>
    <t xml:space="preserve">GALLO
</t>
  </si>
  <si>
    <t xml:space="preserve">AVDA. ALVAREZ THOMAS 
</t>
  </si>
  <si>
    <t xml:space="preserve">ARIAS
</t>
  </si>
  <si>
    <t>ARIAS</t>
  </si>
  <si>
    <t>SERRANO- HONDURAS</t>
  </si>
  <si>
    <t>AV CARABOBO</t>
  </si>
  <si>
    <t xml:space="preserve">DON ANSELMO AIETA </t>
  </si>
  <si>
    <t>DON ANSELMO AIETA</t>
  </si>
  <si>
    <t>AV. GAONA- LAMARCA</t>
  </si>
  <si>
    <t xml:space="preserve">AV. ELCANO </t>
  </si>
  <si>
    <t xml:space="preserve">PIERINA DEALESSI </t>
  </si>
  <si>
    <t>PIERINA DEALESSI</t>
  </si>
  <si>
    <t xml:space="preserve">VIRREY LORETO </t>
  </si>
  <si>
    <t>REPUBLICA ARABE-SIRIA</t>
  </si>
  <si>
    <t>AV. DE LOS INCAS-ESTOMBA</t>
  </si>
  <si>
    <t>JOSE ANTONIO CABRERA</t>
  </si>
  <si>
    <t>DR NICOLAS REPETTO</t>
  </si>
  <si>
    <t xml:space="preserve">QUESADA </t>
  </si>
  <si>
    <t xml:space="preserve">MOSCONI </t>
  </si>
  <si>
    <t xml:space="preserve">CARLOS GARDEL </t>
  </si>
  <si>
    <t xml:space="preserve">LIMA </t>
  </si>
  <si>
    <t xml:space="preserve">LUZURIAGA </t>
  </si>
  <si>
    <t>LUZURIAGA</t>
  </si>
  <si>
    <t xml:space="preserve">AV. SALVADOR MARIA DEL CARRIL </t>
  </si>
  <si>
    <t xml:space="preserve">MAGALLANES </t>
  </si>
  <si>
    <t xml:space="preserve">RAMALLO </t>
  </si>
  <si>
    <t xml:space="preserve">AV ALVAREZ JONTE
</t>
  </si>
  <si>
    <t xml:space="preserve">MOLDES </t>
  </si>
  <si>
    <t xml:space="preserve">MEMBRILLAR </t>
  </si>
  <si>
    <t>MEMBRILLAR</t>
  </si>
  <si>
    <t xml:space="preserve">CRISOLOGO LARRALDE </t>
  </si>
  <si>
    <t xml:space="preserve">MORENO </t>
  </si>
  <si>
    <t xml:space="preserve">AV. ALMAFUERTE </t>
  </si>
  <si>
    <t xml:space="preserve">MEXICO </t>
  </si>
  <si>
    <t xml:space="preserve">MAURE </t>
  </si>
  <si>
    <t xml:space="preserve">CULLEN </t>
  </si>
  <si>
    <t xml:space="preserve">GENERAL CESAR DIAZ </t>
  </si>
  <si>
    <t>GRAL. CESAR DIAZ</t>
  </si>
  <si>
    <t xml:space="preserve">GENERAL URQUIZA </t>
  </si>
  <si>
    <t xml:space="preserve">AV. RESERVISTAS ARGENTINOS </t>
  </si>
  <si>
    <t>AV. RESERVISTAS ARGENTINOS</t>
  </si>
  <si>
    <t xml:space="preserve">ARAOZ </t>
  </si>
  <si>
    <t xml:space="preserve"> PRESIDENTE ROBERTO M. ORTIZ </t>
  </si>
  <si>
    <t>PRES.ROBERTO M. ORTIZ</t>
  </si>
  <si>
    <t xml:space="preserve">DORREGO </t>
  </si>
  <si>
    <t xml:space="preserve">FRANCISCO BEIRO
</t>
  </si>
  <si>
    <t xml:space="preserve">MENDOZA </t>
  </si>
  <si>
    <t xml:space="preserve">CHARCAS </t>
  </si>
  <si>
    <t>CERVANTES</t>
  </si>
  <si>
    <t>3 de febEBRERO</t>
  </si>
  <si>
    <t xml:space="preserve">VIRREY AVILES </t>
  </si>
  <si>
    <t>CAPITAN GENERAL RAMON FREIRE</t>
  </si>
  <si>
    <t xml:space="preserve">THAMES </t>
  </si>
  <si>
    <t xml:space="preserve">HIPOLITO YRIGOYEN </t>
  </si>
  <si>
    <t xml:space="preserve">ALBERTI 
</t>
  </si>
  <si>
    <t xml:space="preserve">URIBURU </t>
  </si>
  <si>
    <t>AV CORRIENTES</t>
  </si>
  <si>
    <t xml:space="preserve">OLAZABAL </t>
  </si>
  <si>
    <t xml:space="preserve">DOCTOR ENRIQUE FINOCHIETTO </t>
  </si>
  <si>
    <t>DR.ENRIQUE FINOCHIETTO</t>
  </si>
  <si>
    <t>AV JOSE MARIA MORENO</t>
  </si>
  <si>
    <t xml:space="preserve">LAPRIDA </t>
  </si>
  <si>
    <t xml:space="preserve">AV. DORREGO </t>
  </si>
  <si>
    <t xml:space="preserve">RIOBAMBA </t>
  </si>
  <si>
    <t xml:space="preserve">JOSE ANTONIO CABRERA </t>
  </si>
  <si>
    <t xml:space="preserve">SAN MARTIN </t>
  </si>
  <si>
    <t xml:space="preserve">Av Mosconi </t>
  </si>
  <si>
    <t xml:space="preserve">AV. CRAMER </t>
  </si>
  <si>
    <t xml:space="preserve">PRESIDENTE JOSE EVARISTO URIBURU </t>
  </si>
  <si>
    <t>AV.  DEL LIBERTADOR</t>
  </si>
  <si>
    <t>FIGUEROA ALCORTA, PRES. AV.</t>
  </si>
  <si>
    <t>AV.PRES. FIGUEROA ALCORTA</t>
  </si>
  <si>
    <t>ESTADO DE ISRAEL AV.</t>
  </si>
  <si>
    <t>JUAN B. JUSTO</t>
  </si>
  <si>
    <t xml:space="preserve">Asuncion </t>
  </si>
  <si>
    <t>CONSTITUCIÓN</t>
  </si>
  <si>
    <t xml:space="preserve"> DONADO </t>
  </si>
  <si>
    <t xml:space="preserve">AV. SALVADOR MARIA DEL CARRIL
</t>
  </si>
  <si>
    <t>CARABOBO</t>
  </si>
  <si>
    <t xml:space="preserve">NICARAGUA </t>
  </si>
  <si>
    <t xml:space="preserve"> Av. Franklin D. Roosvelt</t>
  </si>
  <si>
    <t xml:space="preserve"> Gorriti</t>
  </si>
  <si>
    <t xml:space="preserve"> GORRITI</t>
  </si>
  <si>
    <t>SAN NICOLAS</t>
  </si>
  <si>
    <t xml:space="preserve"> Chile</t>
  </si>
  <si>
    <t xml:space="preserve"> Av. Escalada</t>
  </si>
  <si>
    <t xml:space="preserve"> Rivadavia Martin Comodoro</t>
  </si>
  <si>
    <t xml:space="preserve"> Perú</t>
  </si>
  <si>
    <t xml:space="preserve"> Guatemala</t>
  </si>
  <si>
    <t>Ángel Justiniano Carranza</t>
  </si>
  <si>
    <t xml:space="preserve"> Av. Avellaneda</t>
  </si>
  <si>
    <t xml:space="preserve"> Av. Córdoba</t>
  </si>
  <si>
    <t xml:space="preserve"> Manuel Ugarte</t>
  </si>
  <si>
    <t>Av. Hipólito Irigoyen</t>
  </si>
  <si>
    <t xml:space="preserve"> Fitz Roy</t>
  </si>
  <si>
    <t>Hipólito Irigoyen</t>
  </si>
  <si>
    <t>Tucumán</t>
  </si>
  <si>
    <t>Pola</t>
  </si>
  <si>
    <t>POLA</t>
  </si>
  <si>
    <t>Báez</t>
  </si>
  <si>
    <t xml:space="preserve"> La Pampa</t>
  </si>
  <si>
    <t xml:space="preserve"> Aguilar</t>
  </si>
  <si>
    <t>Juana Manuela Gorriti</t>
  </si>
  <si>
    <t>JUANA MANUELA GORRITI</t>
  </si>
  <si>
    <t>Mariquita Sánchez de Thompson</t>
  </si>
  <si>
    <t>MARIQUITA SANCHEZ DE THOMPSON</t>
  </si>
  <si>
    <t xml:space="preserve"> Zabala</t>
  </si>
  <si>
    <t>Avenida Juan B. Justo</t>
  </si>
  <si>
    <t>RIVADAVIA, AV.</t>
  </si>
  <si>
    <t>O’Higgins</t>
  </si>
  <si>
    <t xml:space="preserve"> Ortega y Gasset </t>
  </si>
  <si>
    <t>Tte.General Donato Alvarez</t>
  </si>
  <si>
    <t>Gana</t>
  </si>
  <si>
    <t>GANA</t>
  </si>
  <si>
    <t>Plaza</t>
  </si>
  <si>
    <t>PLAZA</t>
  </si>
  <si>
    <t>Concordia</t>
  </si>
  <si>
    <t>CONCORDIA</t>
  </si>
  <si>
    <t>Echeverría</t>
  </si>
  <si>
    <t>Altolaguirre</t>
  </si>
  <si>
    <t>ALTOLAGUIRRE</t>
  </si>
  <si>
    <t>Avenida Córdoba</t>
  </si>
  <si>
    <t>Julián Álvarez</t>
  </si>
  <si>
    <t xml:space="preserve"> Av. Federico Lacroze</t>
  </si>
  <si>
    <t xml:space="preserve"> Av. Juan de Garay</t>
  </si>
  <si>
    <t>Julián Alvarez</t>
  </si>
  <si>
    <t xml:space="preserve"> Echeverría</t>
  </si>
  <si>
    <t xml:space="preserve"> Av. Independencia</t>
  </si>
  <si>
    <t>Coronel Ramon L. Falcón</t>
  </si>
  <si>
    <t xml:space="preserve"> Av. De Los Incas</t>
  </si>
  <si>
    <t>VALLE IBERLUCEA DEL, DR.</t>
  </si>
  <si>
    <t>MILLER</t>
  </si>
  <si>
    <t>AV. PRESIDENTE QUINTANA</t>
  </si>
  <si>
    <t>QUINTANA</t>
  </si>
  <si>
    <t>CARRANZA, ANGEL JUSTINIANO</t>
  </si>
  <si>
    <t>Agrelo</t>
  </si>
  <si>
    <t>AGRELO</t>
  </si>
  <si>
    <t xml:space="preserve">Avenida Del Libertador N° 1800 </t>
  </si>
  <si>
    <t>Av. Roque Sáenz Peña</t>
  </si>
  <si>
    <t xml:space="preserve">Uriarte
</t>
  </si>
  <si>
    <t>José Andrés Pacheco de Melo</t>
  </si>
  <si>
    <t>Teniente General Juan Domingo Perón</t>
  </si>
  <si>
    <t>Gavilan</t>
  </si>
  <si>
    <t>GAVILAN</t>
  </si>
  <si>
    <t>Bolívar</t>
  </si>
  <si>
    <t>BOLÍVAR</t>
  </si>
  <si>
    <t>Avenida Pueyrredon</t>
  </si>
  <si>
    <t>Basavilbaso</t>
  </si>
  <si>
    <t>BASAVILBASO</t>
  </si>
  <si>
    <t>Av. Pueyrredón</t>
  </si>
  <si>
    <t>Pres José E. Uriburu</t>
  </si>
  <si>
    <t>Avenida Cabildo</t>
  </si>
  <si>
    <t>Neuquén</t>
  </si>
  <si>
    <t>Carhue</t>
  </si>
  <si>
    <t>CARHUE</t>
  </si>
  <si>
    <t>Av. Las Heras esquina Billingurst</t>
  </si>
  <si>
    <t>Coronel Díaz</t>
  </si>
  <si>
    <t>José Pedro Varela</t>
  </si>
  <si>
    <t>Avenida Cordoba</t>
  </si>
  <si>
    <t>Perdriel</t>
  </si>
  <si>
    <t>PERDRIEL</t>
  </si>
  <si>
    <t>Avenida Manuel Quintana</t>
  </si>
  <si>
    <t>Mcal. Antonio José de Sucre</t>
  </si>
  <si>
    <t>Av. Salvador del Carril</t>
  </si>
  <si>
    <t>French esquina Bustamante</t>
  </si>
  <si>
    <t>Asunción</t>
  </si>
  <si>
    <t>Murillo</t>
  </si>
  <si>
    <t>Av. Crámer</t>
  </si>
  <si>
    <t>Avenida Pedro Goyena</t>
  </si>
  <si>
    <t>Jerónimo Salguero</t>
  </si>
  <si>
    <t>Avenida Corrientes</t>
  </si>
  <si>
    <t>Avenida Lope de Vega</t>
  </si>
  <si>
    <t>Avenida Francisco Beiro</t>
  </si>
  <si>
    <t>Deheza</t>
  </si>
  <si>
    <t>DEHEZA</t>
  </si>
  <si>
    <t>Av. Comodoro Martin Rivadavia</t>
  </si>
  <si>
    <t>Dr. Emilio Ravignani</t>
  </si>
  <si>
    <t>Junín</t>
  </si>
  <si>
    <t>Bragado</t>
  </si>
  <si>
    <t>BRAGADO</t>
  </si>
  <si>
    <t>Teniente Benjamín Matienzo</t>
  </si>
  <si>
    <t>Olga Cossettini</t>
  </si>
  <si>
    <t>Avenida Garcia del Rio</t>
  </si>
  <si>
    <t>Sarandi</t>
  </si>
  <si>
    <t>SARANDI</t>
  </si>
  <si>
    <t>Demaría</t>
  </si>
  <si>
    <t>Av. Coronel Díaz</t>
  </si>
  <si>
    <t>Av. Eva Perón</t>
  </si>
  <si>
    <t>José A. Cabrera</t>
  </si>
  <si>
    <t>Sanchez de Loria</t>
  </si>
  <si>
    <t>SANCHEZ DE LORIA</t>
  </si>
  <si>
    <t>Juan Agustín García</t>
  </si>
  <si>
    <t xml:space="preserve">Armenia </t>
  </si>
  <si>
    <t>Dr.Del valle Iberlucea</t>
  </si>
  <si>
    <t>Enrique Santos Discepolo</t>
  </si>
  <si>
    <t>ENRIQUE SANTOS DISCEPOLO</t>
  </si>
  <si>
    <t>José Ignacio Gorriti</t>
  </si>
  <si>
    <t>Av. Álvarez Jonte</t>
  </si>
  <si>
    <t>Juan Ramírez de Velasco</t>
  </si>
  <si>
    <t>Manuel José Báez</t>
  </si>
  <si>
    <t>Avenida Elcano</t>
  </si>
  <si>
    <t>Bogado</t>
  </si>
  <si>
    <t>BOGADO</t>
  </si>
  <si>
    <t>Daniel Cerri</t>
  </si>
  <si>
    <t>GRAL. DANIEL CERRI</t>
  </si>
  <si>
    <t>Avenida Lacroze</t>
  </si>
  <si>
    <t>Av. Raúl Scalabrini Ortiz</t>
  </si>
  <si>
    <t>Luis Maria Drago</t>
  </si>
  <si>
    <t>Beauchef</t>
  </si>
  <si>
    <t>Avenida La Plata</t>
  </si>
  <si>
    <t>Galicia</t>
  </si>
  <si>
    <t>GALICIA</t>
  </si>
  <si>
    <t>Avenida del Libertador</t>
  </si>
  <si>
    <t>Agüero</t>
  </si>
  <si>
    <t>República Dominicana</t>
  </si>
  <si>
    <t>Avenida Doctor Ricardo Balbín</t>
  </si>
  <si>
    <t>Avenida Acoyte</t>
  </si>
  <si>
    <t>Gavilán</t>
  </si>
  <si>
    <t>Bahía Blanca</t>
  </si>
  <si>
    <t>BAHIA BLANCA</t>
  </si>
  <si>
    <t>Gascón</t>
  </si>
  <si>
    <t>Coronel Martiniano Chilavert</t>
  </si>
  <si>
    <t>Francisco Acuña de Figueroa</t>
  </si>
  <si>
    <t>Dr. Del Valle Iberlucea</t>
  </si>
  <si>
    <t>Juan B. Ambrosetti</t>
  </si>
  <si>
    <t>Virrey Arredondo</t>
  </si>
  <si>
    <t>Tte. Gral. Juan Domingo Perón</t>
  </si>
  <si>
    <t>Pavón</t>
  </si>
  <si>
    <t>Regimiento de Patricios</t>
  </si>
  <si>
    <t>Avenida Triunvirato</t>
  </si>
  <si>
    <t>Avenida Santa Fe</t>
  </si>
  <si>
    <t>Coronel Ramon Lista</t>
  </si>
  <si>
    <t>Avenida Rivadavia</t>
  </si>
  <si>
    <t>Av. Franklin D. Roosvelt</t>
  </si>
  <si>
    <t>Vicente López</t>
  </si>
  <si>
    <t>Avenida Regimiento de Patricios</t>
  </si>
  <si>
    <t>LARRALDE, CRISOLOGO AV.</t>
  </si>
  <si>
    <t>Av. Francisco Beiró</t>
  </si>
  <si>
    <t>Cnel. Apolinario Figueroa</t>
  </si>
  <si>
    <t>Solís</t>
  </si>
  <si>
    <t>Quintino Bocayuva</t>
  </si>
  <si>
    <t>QUINTINO BOCAYUVA</t>
  </si>
  <si>
    <t>DEL VALLE IBERLUCEA</t>
  </si>
  <si>
    <t>Riglos</t>
  </si>
  <si>
    <t>RIGLOS</t>
  </si>
  <si>
    <t>Av. Salvador María del Carril</t>
  </si>
  <si>
    <t>Fernández de Enciso</t>
  </si>
  <si>
    <t>Avenida Alicia Moreau de Justo</t>
  </si>
  <si>
    <t>AV.ALICIA MOREAU DE JUSTO</t>
  </si>
  <si>
    <t>Avenida Boedo</t>
  </si>
  <si>
    <t>Amenábar</t>
  </si>
  <si>
    <t>Avenida Forest</t>
  </si>
  <si>
    <t>Av.de los Incas</t>
  </si>
  <si>
    <t>Avenida Pueyrredón</t>
  </si>
  <si>
    <t>Avenida Caseros</t>
  </si>
  <si>
    <t>Arévalo</t>
  </si>
  <si>
    <t>Avenida Presidente Roque Saenz Peña</t>
  </si>
  <si>
    <t>Avenida Directorio</t>
  </si>
  <si>
    <t>Avenida General Mosconi</t>
  </si>
  <si>
    <t>Bauness</t>
  </si>
  <si>
    <t>BAUNESS</t>
  </si>
  <si>
    <t>Avenida Larrazábal</t>
  </si>
  <si>
    <t>Avenida Lincoln</t>
  </si>
  <si>
    <t>Pasaje San Ignacio</t>
  </si>
  <si>
    <t>Brandsen</t>
  </si>
  <si>
    <t>BRANDSEN</t>
  </si>
  <si>
    <t>Avenida Entre Rios</t>
  </si>
  <si>
    <t>Raúl Scalabrini Ortiz</t>
  </si>
  <si>
    <t>Miranda</t>
  </si>
  <si>
    <t>MIRANDA</t>
  </si>
  <si>
    <t>Avenida Presidente Roque Sáenz Peña</t>
  </si>
  <si>
    <t>Olavarría</t>
  </si>
  <si>
    <t>Av. Álvarez Thomas</t>
  </si>
  <si>
    <t>Santa Cruz</t>
  </si>
  <si>
    <t>SANTA CRUZ</t>
  </si>
  <si>
    <t>Avenida Cramer</t>
  </si>
  <si>
    <t>Av. General Mosconi</t>
  </si>
  <si>
    <t>Humahuaca</t>
  </si>
  <si>
    <t xml:space="preserve">Chaco </t>
  </si>
  <si>
    <t>CHACO</t>
  </si>
  <si>
    <t>Colombres</t>
  </si>
  <si>
    <t>COLOMBRES</t>
  </si>
  <si>
    <t xml:space="preserve">Quesada
</t>
  </si>
  <si>
    <t xml:space="preserve">Ibera </t>
  </si>
  <si>
    <t xml:space="preserve">Galicia </t>
  </si>
  <si>
    <t>TRES ARROYOS</t>
  </si>
  <si>
    <t>Avenida Hipolito Yrigoyen</t>
  </si>
  <si>
    <t>Gregorio Araoz de Lamadrid</t>
  </si>
  <si>
    <t>GRAL. GREGORIO ARAOZ DE LAMADRID</t>
  </si>
  <si>
    <t>Cabrera</t>
  </si>
  <si>
    <t>Av. Olleros</t>
  </si>
  <si>
    <t>AV.OLLEROS</t>
  </si>
  <si>
    <t>Rosario Vera Peñaloza</t>
  </si>
  <si>
    <t>ROSARIO VERA PEÑALOZA</t>
  </si>
  <si>
    <t>Quito</t>
  </si>
  <si>
    <t>QUITO</t>
  </si>
  <si>
    <t>Dr.Enrique Finochietto</t>
  </si>
  <si>
    <t xml:space="preserve">Barzana -Avenida de Los Incas 
</t>
  </si>
  <si>
    <t xml:space="preserve">Maipu </t>
  </si>
  <si>
    <t xml:space="preserve">Avenida Eva Perón  </t>
  </si>
  <si>
    <t xml:space="preserve">Felipe Vallese </t>
  </si>
  <si>
    <t>FELIPE VALLESE</t>
  </si>
  <si>
    <t xml:space="preserve">Jorge Luis Borges  </t>
  </si>
  <si>
    <t xml:space="preserve">Baigorria </t>
  </si>
  <si>
    <t>BAIGORRIA</t>
  </si>
  <si>
    <t xml:space="preserve">Esmeralda </t>
  </si>
  <si>
    <t xml:space="preserve">Holmberg </t>
  </si>
  <si>
    <t xml:space="preserve">Avenida Caseros </t>
  </si>
  <si>
    <t xml:space="preserve">Fitz Roy  y Nicaragua </t>
  </si>
  <si>
    <t xml:space="preserve">Av. Carabobo </t>
  </si>
  <si>
    <t xml:space="preserve">Murguiondo  y Somellera </t>
  </si>
  <si>
    <t xml:space="preserve">Migueletes -Maure </t>
  </si>
  <si>
    <t xml:space="preserve">
García de Cossio y Pola</t>
  </si>
  <si>
    <t xml:space="preserve">Pareja </t>
  </si>
  <si>
    <t>AV LIBERTADOR</t>
  </si>
  <si>
    <t xml:space="preserve">Perdriel </t>
  </si>
  <si>
    <t xml:space="preserve">AV CALLAO 
</t>
  </si>
  <si>
    <t xml:space="preserve">Avenida Manuel
Montes de Oca </t>
  </si>
  <si>
    <t xml:space="preserve">Gabriela Mistral </t>
  </si>
  <si>
    <t>Avenida Manuel Montes de Oca</t>
  </si>
  <si>
    <t xml:space="preserve">Nogoya-Marcos Paz </t>
  </si>
  <si>
    <t xml:space="preserve">
Avenida Salvador
Maria del Carril </t>
  </si>
  <si>
    <t xml:space="preserve">Arribeños
</t>
  </si>
  <si>
    <t xml:space="preserve">Santo Tome </t>
  </si>
  <si>
    <t xml:space="preserve">Costa Rica </t>
  </si>
  <si>
    <t xml:space="preserve">Av. Chivilcoy </t>
  </si>
  <si>
    <t xml:space="preserve">Campana </t>
  </si>
  <si>
    <t xml:space="preserve">Av. Nazca </t>
  </si>
  <si>
    <t xml:space="preserve">O’Higgins </t>
  </si>
  <si>
    <t xml:space="preserve">
Av. Cuenca </t>
  </si>
  <si>
    <t xml:space="preserve">Avenida Cramer </t>
  </si>
  <si>
    <t>Avenida Crisologo Larralde</t>
  </si>
  <si>
    <t xml:space="preserve">Avenida Monroe 
</t>
  </si>
  <si>
    <t xml:space="preserve">Avenida Santa Fe
</t>
  </si>
  <si>
    <t xml:space="preserve"> Roque Saenz Peña </t>
  </si>
  <si>
    <t xml:space="preserve">Soler </t>
  </si>
  <si>
    <t xml:space="preserve">Junin </t>
  </si>
  <si>
    <t xml:space="preserve">Echeverría </t>
  </si>
  <si>
    <t xml:space="preserve">CABRERA, JOSE A. </t>
  </si>
  <si>
    <t xml:space="preserve">Perú   </t>
  </si>
  <si>
    <t xml:space="preserve">Manuela Pedraza </t>
  </si>
  <si>
    <t xml:space="preserve">Avenida General Mosconi </t>
  </si>
  <si>
    <t xml:space="preserve">Avenida Raúl Scalabrini Ortiz  </t>
  </si>
  <si>
    <t xml:space="preserve"> Av. Elcano  </t>
  </si>
  <si>
    <t xml:space="preserve">Avenida de Los Incas </t>
  </si>
  <si>
    <t>San Juan</t>
  </si>
  <si>
    <t>SAN JUAN</t>
  </si>
  <si>
    <t xml:space="preserve">Avenida Corrientes  </t>
  </si>
  <si>
    <t>Dr. Juan Felipe Aranguren</t>
  </si>
  <si>
    <t>Avenida Nazca</t>
  </si>
  <si>
    <t xml:space="preserve">Juncal </t>
  </si>
  <si>
    <t>San Isidro Labrador</t>
  </si>
  <si>
    <t>Avenida Álvarez Thomas</t>
  </si>
  <si>
    <t xml:space="preserve">Juan Bautista Alberdi </t>
  </si>
  <si>
    <t>Avenida de Mayo</t>
  </si>
  <si>
    <t>Av. Chile</t>
  </si>
  <si>
    <t xml:space="preserve"> Mendoza </t>
  </si>
  <si>
    <t>Ramón Freire</t>
  </si>
  <si>
    <t>Avenida Congreso</t>
  </si>
  <si>
    <t>Avda. Directorio</t>
  </si>
  <si>
    <t>Avenida Monroe</t>
  </si>
  <si>
    <t>Avenida San Juan</t>
  </si>
  <si>
    <t>Avenida Chivilcoy</t>
  </si>
  <si>
    <t>Avenida Juramento</t>
  </si>
  <si>
    <t>José Hernández</t>
  </si>
  <si>
    <t>Lisboa</t>
  </si>
  <si>
    <t>LISBOA</t>
  </si>
  <si>
    <t>Olaya</t>
  </si>
  <si>
    <t>OLAYA</t>
  </si>
  <si>
    <t>Avenida Emilio Castro</t>
  </si>
  <si>
    <t>Av. Pte.Roque Saenz Peña</t>
  </si>
  <si>
    <t xml:space="preserve">LA PLATA AV. </t>
  </si>
  <si>
    <t>Av. General Las Heras</t>
  </si>
  <si>
    <t>GOYENA, PEDRO AV</t>
  </si>
  <si>
    <t>CABILDO AV</t>
  </si>
  <si>
    <t>CONGRESO AV</t>
  </si>
  <si>
    <t xml:space="preserve">RIVADAVIA </t>
  </si>
  <si>
    <t>SUCRE, ANTONIO JOSE DE, MCAL</t>
  </si>
  <si>
    <t xml:space="preserve">GAONA AV. </t>
  </si>
  <si>
    <t xml:space="preserve">PI Y MARGALL </t>
  </si>
  <si>
    <t>LACROZE, FEDERICO AV</t>
  </si>
  <si>
    <t xml:space="preserve">GOYENA, PEDRO AV. </t>
  </si>
  <si>
    <t xml:space="preserve">JUSTO, JUAN B. AV. </t>
  </si>
  <si>
    <t xml:space="preserve">CABILDO AV. </t>
  </si>
  <si>
    <t xml:space="preserve">TRIUNVIRATO AV. </t>
  </si>
  <si>
    <t xml:space="preserve">OLAZABAL AV. </t>
  </si>
  <si>
    <t>AVILES, VIRREY</t>
  </si>
  <si>
    <t xml:space="preserve">URUGUAY AV. </t>
  </si>
  <si>
    <t xml:space="preserve">Libertad </t>
  </si>
  <si>
    <t xml:space="preserve">ENTRE RIOS AV. </t>
  </si>
  <si>
    <t>RIOBAMBA 962</t>
  </si>
  <si>
    <t xml:space="preserve">RIVADAVIA AV. </t>
  </si>
  <si>
    <t>Av. Presidente Roque Sáenz Peña</t>
  </si>
  <si>
    <t>Triunvirato Av</t>
  </si>
  <si>
    <t>RIVERA, PEDRO I., DR.</t>
  </si>
  <si>
    <t>ARGUIBEL, ANDRES</t>
  </si>
  <si>
    <t>ANDRES ARGUIBEL</t>
  </si>
  <si>
    <t>DE LOS INCAS AV</t>
  </si>
  <si>
    <t>Juana Manso</t>
  </si>
  <si>
    <t>JUANA MANSO</t>
  </si>
  <si>
    <t xml:space="preserve">Larrea </t>
  </si>
  <si>
    <t>Julian Alvarez N</t>
  </si>
  <si>
    <t>Av. Colonia</t>
  </si>
  <si>
    <t>Argerich</t>
  </si>
  <si>
    <t>DEALESSI, PIERINA 1350</t>
  </si>
  <si>
    <t>Alvarez Jonte</t>
  </si>
  <si>
    <t>ALVAREZ JONTE</t>
  </si>
  <si>
    <t xml:space="preserve">SANTA FE AV. </t>
  </si>
  <si>
    <t xml:space="preserve">Andonaegui </t>
  </si>
  <si>
    <t>ANDONAEGUI</t>
  </si>
  <si>
    <t>Dr. Ricardo Balbin</t>
  </si>
  <si>
    <t xml:space="preserve"> BORGES, JORGE LUIS</t>
  </si>
  <si>
    <t xml:space="preserve">FITZ ROY  </t>
  </si>
  <si>
    <t>Güemes</t>
  </si>
  <si>
    <t xml:space="preserve">FRAGA </t>
  </si>
  <si>
    <t xml:space="preserve"> Carlos Calvo</t>
  </si>
  <si>
    <t xml:space="preserve">YRIGOYEN, HIPOLITO AV. </t>
  </si>
  <si>
    <t xml:space="preserve">REPUBLICA ARABE SIRIA </t>
  </si>
  <si>
    <t xml:space="preserve"> GAONA AV.</t>
  </si>
  <si>
    <t>Corrientes Av</t>
  </si>
  <si>
    <t>CABRERA, JOSE A. 4501</t>
  </si>
  <si>
    <t xml:space="preserve">Medrano </t>
  </si>
  <si>
    <t xml:space="preserve">PACHECO </t>
  </si>
  <si>
    <t>PACHECO</t>
  </si>
  <si>
    <t xml:space="preserve">CASEROS AV. </t>
  </si>
  <si>
    <t>Juan María Gutiérrez</t>
  </si>
  <si>
    <t xml:space="preserve"> Azcuénaga</t>
  </si>
  <si>
    <t xml:space="preserve">José Antonio Cabrera </t>
  </si>
  <si>
    <t>ORTIZ, ROBERTO M., PRES</t>
  </si>
  <si>
    <t>BOGOTA</t>
  </si>
  <si>
    <t xml:space="preserve"> CORDOBA AV.</t>
  </si>
  <si>
    <t xml:space="preserve"> Avenida Uruguay</t>
  </si>
  <si>
    <t>José María Moreno</t>
  </si>
  <si>
    <t xml:space="preserve"> Av. Santa Fe</t>
  </si>
  <si>
    <t>Republica Árabe Siria</t>
  </si>
  <si>
    <t>Pte. Jose E. Uriburu</t>
  </si>
  <si>
    <t>Arias</t>
  </si>
  <si>
    <t xml:space="preserve"> Holmberg</t>
  </si>
  <si>
    <t xml:space="preserve">CALLAO AV. </t>
  </si>
  <si>
    <t>SAN MARTIN AV</t>
  </si>
  <si>
    <t xml:space="preserve">AV.BOEDO </t>
  </si>
  <si>
    <t xml:space="preserve">José E.Uriburu </t>
  </si>
  <si>
    <t>BLANCO ENCALADA 4902</t>
  </si>
  <si>
    <t>AV.GAONA</t>
  </si>
  <si>
    <t>CALLAO AV</t>
  </si>
  <si>
    <t xml:space="preserve">Montes De Oca, Manuel Av. </t>
  </si>
  <si>
    <t>Avenida Uruguay</t>
  </si>
  <si>
    <t>ACHA, MARIANO, GRAL.</t>
  </si>
  <si>
    <t xml:space="preserve">Alvear, Marcelo T. De </t>
  </si>
  <si>
    <t xml:space="preserve">Alvarez Jonte Av. </t>
  </si>
  <si>
    <t xml:space="preserve">CEVALLOS, VIRREY </t>
  </si>
  <si>
    <t>Córdoba</t>
  </si>
  <si>
    <t>CORDOBA</t>
  </si>
  <si>
    <t>Romero</t>
  </si>
  <si>
    <t>ROMERO</t>
  </si>
  <si>
    <t xml:space="preserve">VARELA </t>
  </si>
  <si>
    <t xml:space="preserve"> RAMIREZ DE VELASCO, JUAN</t>
  </si>
  <si>
    <t>VALLESE, FELIPE</t>
  </si>
  <si>
    <t>Pte. Roque Sáenz Peña</t>
  </si>
  <si>
    <t>T.de Alvear</t>
  </si>
  <si>
    <t>Av.
 Entre Ríos</t>
  </si>
  <si>
    <t xml:space="preserve">Presidente Roque Sáenz Peña </t>
  </si>
  <si>
    <t xml:space="preserve">Olga Cossettini </t>
  </si>
  <si>
    <t>Av, Elcano</t>
  </si>
  <si>
    <t xml:space="preserve"> Av. Álvarez Thomas </t>
  </si>
  <si>
    <t xml:space="preserve"> Julián Álvarez</t>
  </si>
  <si>
    <t xml:space="preserve"> Senillosa</t>
  </si>
  <si>
    <t xml:space="preserve"> Honduras</t>
  </si>
  <si>
    <t>Mariscal Antonio Jose de Sucre</t>
  </si>
  <si>
    <t>Isabel La Católica</t>
  </si>
  <si>
    <t xml:space="preserve"> MARECHAL, LEOPOLDO </t>
  </si>
  <si>
    <t xml:space="preserve">Aviles, Virrey </t>
  </si>
  <si>
    <t xml:space="preserve">AV.HIPOLITO YRIGOYEN </t>
  </si>
  <si>
    <t xml:space="preserve">Julián Álvarez </t>
  </si>
  <si>
    <t>Av.
 Corrientes</t>
  </si>
  <si>
    <t xml:space="preserve"> Av. Alvarez Jonte</t>
  </si>
  <si>
    <t xml:space="preserve">Suipacha </t>
  </si>
  <si>
    <t>Avenida Warnes</t>
  </si>
  <si>
    <t>Gral. Gregorio Araoz de Lamadrid</t>
  </si>
  <si>
    <t>Gral. Mariano Acha</t>
  </si>
  <si>
    <t xml:space="preserve">Virrey Olaguer y Feliu </t>
  </si>
  <si>
    <t>Morón</t>
  </si>
  <si>
    <t>MORON</t>
  </si>
  <si>
    <t xml:space="preserve">Gral
 Jose Gervasio Artigas </t>
  </si>
  <si>
    <t>Av.
 del Libertador</t>
  </si>
  <si>
    <t xml:space="preserve">Av. Díaz Vélez </t>
  </si>
  <si>
    <t xml:space="preserve">Bidegain, Pedro </t>
  </si>
  <si>
    <t>PEDRO BIDEGAIN</t>
  </si>
  <si>
    <t xml:space="preserve">AV. ACOYTE </t>
  </si>
  <si>
    <t xml:space="preserve">Figueroa, D. Apolinario, Coronel </t>
  </si>
  <si>
    <t>Alem, Leandro N. Av.</t>
  </si>
  <si>
    <t xml:space="preserve"> URUGUAY</t>
  </si>
  <si>
    <t>Marcelo T.
 de Alvear</t>
  </si>
  <si>
    <t>Cerviño Av. 3833</t>
  </si>
  <si>
    <t xml:space="preserve">HUMBOLDT </t>
  </si>
  <si>
    <t xml:space="preserve">AV.MARTIN GARCIA </t>
  </si>
  <si>
    <t>TERRY, JOSE A</t>
  </si>
  <si>
    <t>Hipólito Yrigoyen</t>
  </si>
  <si>
    <t xml:space="preserve"> SANTA FE AV. </t>
  </si>
  <si>
    <t xml:space="preserve">Gral. Lucio N. Mansilla </t>
  </si>
  <si>
    <t>Av. Bernardo de Irigoyen</t>
  </si>
  <si>
    <t xml:space="preserve">FRENCH </t>
  </si>
  <si>
    <t xml:space="preserve">Av.
Callao </t>
  </si>
  <si>
    <t xml:space="preserve">Alvarez Thomas Av. </t>
  </si>
  <si>
    <t>Av. Entre Ríos</t>
  </si>
  <si>
    <t xml:space="preserve"> Av. Uruguay</t>
  </si>
  <si>
    <t>VIRREY OLAGUE Y FELIU</t>
  </si>
  <si>
    <t>POTOSI</t>
  </si>
  <si>
    <t>ARMENIA 1610</t>
  </si>
  <si>
    <t xml:space="preserve">Avenida las Heras </t>
  </si>
  <si>
    <t xml:space="preserve">Av.
 Libertador </t>
  </si>
  <si>
    <t xml:space="preserve"> Francisco Acuña de Figueroa</t>
  </si>
  <si>
    <t xml:space="preserve"> LACROZE, FEDERICO AV. </t>
  </si>
  <si>
    <t xml:space="preserve">AV.CASEROS </t>
  </si>
  <si>
    <t xml:space="preserve">Uriarte </t>
  </si>
  <si>
    <t xml:space="preserve">Del Libertador Av. </t>
  </si>
  <si>
    <t xml:space="preserve">Av. Olazabal </t>
  </si>
  <si>
    <t xml:space="preserve"> PACHECO DE MELO, JOSE ANDRES</t>
  </si>
  <si>
    <t xml:space="preserve">Bucarelli </t>
  </si>
  <si>
    <t>BUCARELLI</t>
  </si>
  <si>
    <t xml:space="preserve">AV. RAUL SCALABRINI ORTIZ </t>
  </si>
  <si>
    <t xml:space="preserve">GUIDO </t>
  </si>
  <si>
    <t xml:space="preserve">Cerviño Av. </t>
  </si>
  <si>
    <t xml:space="preserve">AV. JUAN DE GARAY </t>
  </si>
  <si>
    <t xml:space="preserve">Chenaut, Indalesio, Gral. Av. </t>
  </si>
  <si>
    <t xml:space="preserve"> Av. Del Libertador</t>
  </si>
  <si>
    <t xml:space="preserve">Sanchez De Bustamante </t>
  </si>
  <si>
    <t xml:space="preserve"> Av. Francisco Beiro</t>
  </si>
  <si>
    <t xml:space="preserve">De Mayo Av. </t>
  </si>
  <si>
    <t xml:space="preserve">PEÑA </t>
  </si>
  <si>
    <t xml:space="preserve">Avenida Olazabal </t>
  </si>
  <si>
    <t xml:space="preserve"> Hortiguera</t>
  </si>
  <si>
    <t xml:space="preserve"> Concordia</t>
  </si>
  <si>
    <t>AV.RIVADAVIA</t>
  </si>
  <si>
    <t xml:space="preserve">EMILIO CASTRO </t>
  </si>
  <si>
    <t xml:space="preserve"> Humboldt</t>
  </si>
  <si>
    <t>Av. Gral. Gervasio de Artigas</t>
  </si>
  <si>
    <t>Nahuel Huapi</t>
  </si>
  <si>
    <t>NAHUEL HUAPI</t>
  </si>
  <si>
    <t xml:space="preserve">Zapiola </t>
  </si>
  <si>
    <t xml:space="preserve"> Morón</t>
  </si>
  <si>
    <t>Av. Pte. Manuel Quintana</t>
  </si>
  <si>
    <t>Curapaligue</t>
  </si>
  <si>
    <t xml:space="preserve">GARAY, JUAN DE AV. </t>
  </si>
  <si>
    <t>PUAN</t>
  </si>
  <si>
    <t xml:space="preserve"> Julian Alvarez</t>
  </si>
  <si>
    <t xml:space="preserve"> Helguera</t>
  </si>
  <si>
    <t>Rincón</t>
  </si>
  <si>
    <t>Gregorio de Laferrere</t>
  </si>
  <si>
    <t>Remedios Escalada de San Martin</t>
  </si>
  <si>
    <t xml:space="preserve"> Avenida Asamblea</t>
  </si>
  <si>
    <t xml:space="preserve"> Av. José María Moreno</t>
  </si>
  <si>
    <t xml:space="preserve"> Av. Salvador Maria del Carril</t>
  </si>
  <si>
    <t xml:space="preserve">Av. Juan B. Alberdi </t>
  </si>
  <si>
    <t xml:space="preserve"> Felipe Vallese</t>
  </si>
  <si>
    <t xml:space="preserve">Av. Pavón </t>
  </si>
  <si>
    <t>Del Barco Centenera</t>
  </si>
  <si>
    <t xml:space="preserve">Adolfo Bioy Casares </t>
  </si>
  <si>
    <t>Avenida de Los Incas</t>
  </si>
  <si>
    <t xml:space="preserve">Avenida Cabildo </t>
  </si>
  <si>
    <t xml:space="preserve">Av. Álvarez Jonte </t>
  </si>
  <si>
    <t>Antonio José de Sucre</t>
  </si>
  <si>
    <t xml:space="preserve">Avenida Manuel Montes de Oca </t>
  </si>
  <si>
    <t xml:space="preserve">Avenida Boedo </t>
  </si>
  <si>
    <t xml:space="preserve">Lafuente </t>
  </si>
  <si>
    <t>LAFUENTE</t>
  </si>
  <si>
    <t xml:space="preserve">Corro Miguel C. del Canonigo
</t>
  </si>
  <si>
    <t>AV.CANONIGO MIGUEL C.DEL CORRO</t>
  </si>
  <si>
    <t xml:space="preserve">Muñiz </t>
  </si>
  <si>
    <t>MUÑIZ</t>
  </si>
  <si>
    <t xml:space="preserve">Avenida Carlos Calvo </t>
  </si>
  <si>
    <t>AV. CARLOS CALVO</t>
  </si>
  <si>
    <t>García de Cossio</t>
  </si>
  <si>
    <t xml:space="preserve">Allende </t>
  </si>
  <si>
    <t>ALLENDE</t>
  </si>
  <si>
    <t xml:space="preserve">Blanco Encalada </t>
  </si>
  <si>
    <t xml:space="preserve">Ugarteche </t>
  </si>
  <si>
    <t xml:space="preserve">Avenida Pueyrredón </t>
  </si>
  <si>
    <t>Atuel</t>
  </si>
  <si>
    <t>ATUEL</t>
  </si>
  <si>
    <t xml:space="preserve">Francisco Bilbao </t>
  </si>
  <si>
    <t xml:space="preserve">Mario Bravo </t>
  </si>
  <si>
    <t xml:space="preserve">Avenida Cordoba </t>
  </si>
  <si>
    <t xml:space="preserve">Avenida Salvador Maria del Carril </t>
  </si>
  <si>
    <t xml:space="preserve">Junín </t>
  </si>
  <si>
    <t xml:space="preserve">Av. Castro Barros </t>
  </si>
  <si>
    <t>Estado Plurinacional de Bolivia</t>
  </si>
  <si>
    <t>ESTADO PLURINACIONAL DE BOLIVIA</t>
  </si>
  <si>
    <t>Juncal  esq. Raúl Scalabrini Ortiz</t>
  </si>
  <si>
    <t>Raúl Scalabrini Ortiz  esq. Castillo</t>
  </si>
  <si>
    <t>Helguera esq. Pareja</t>
  </si>
  <si>
    <t>Lope de Vega esq. Morón</t>
  </si>
  <si>
    <t xml:space="preserve">Avenida Córdoba </t>
  </si>
  <si>
    <t>Gurruchaga esq. Costa
Rica</t>
  </si>
  <si>
    <t>Virrey Arredondo esq Conesa</t>
  </si>
  <si>
    <t>AV.EMILIO CASTRO</t>
  </si>
  <si>
    <t xml:space="preserve">ESTADOS UNIDOS </t>
  </si>
  <si>
    <t>URIARTE ESQUINA NICARAGUA</t>
  </si>
  <si>
    <t xml:space="preserve">GAONA </t>
  </si>
  <si>
    <t>MONTES DE OCA</t>
  </si>
  <si>
    <t>IBARROLA</t>
  </si>
  <si>
    <t>AV.PUEYRREDON</t>
  </si>
  <si>
    <t>AV SAN MARTIN</t>
  </si>
  <si>
    <t xml:space="preserve">CARHUE esquina Rivadavia </t>
  </si>
  <si>
    <t>AV.PEDRO GOYENA</t>
  </si>
  <si>
    <t>TTE.GENERAL JUAN D.PERON</t>
  </si>
  <si>
    <t>JOSE A.CABRERA</t>
  </si>
  <si>
    <t>TRES SARGENTOS</t>
  </si>
  <si>
    <t>FRANCISCO BEIRO</t>
  </si>
  <si>
    <t>SANTA FE</t>
  </si>
  <si>
    <t xml:space="preserve">Pueyrredon Av. </t>
  </si>
  <si>
    <t>ENCARNACION EZCURRA</t>
  </si>
  <si>
    <t>LUIS SAENZ PEÑA</t>
  </si>
  <si>
    <t>AV.SALVADOR MARIA DEL CARRIL</t>
  </si>
  <si>
    <t>JUANA AZURDUY</t>
  </si>
  <si>
    <t>LINCOLN</t>
  </si>
  <si>
    <t xml:space="preserve">Avenida San Martin </t>
  </si>
  <si>
    <t xml:space="preserve">Avenida Juramento </t>
  </si>
  <si>
    <t xml:space="preserve">Av. Directorio </t>
  </si>
  <si>
    <t xml:space="preserve">Av. Córdoba </t>
  </si>
  <si>
    <t xml:space="preserve">Av. Presidente Manuel Quintana </t>
  </si>
  <si>
    <t>Avenida Angel Gallardo</t>
  </si>
  <si>
    <t xml:space="preserve">Avenida Gaona esq Dr.Nicolas Repetto </t>
  </si>
  <si>
    <t xml:space="preserve">Corrales Viejos </t>
  </si>
  <si>
    <t xml:space="preserve">Avenida Santa Fe </t>
  </si>
  <si>
    <t xml:space="preserve">Av. Canonigo Miguel Calixto del Corro </t>
  </si>
  <si>
    <t>Conesa esq. Juramento</t>
  </si>
  <si>
    <t>Coronel Ramón Lorenzo Falcón</t>
  </si>
  <si>
    <t>Av. Honorio Pueyrredon esq.
Felipe Vallese</t>
  </si>
  <si>
    <t>Av. Francisco Beiro esq. Virgilio</t>
  </si>
  <si>
    <t>Gral. Urquiza esq. Venezuela</t>
  </si>
  <si>
    <t>Av. Triunvirato esquina Av. Franklin Roosevelt</t>
  </si>
  <si>
    <t>Baigorria esquina Av. Segurola</t>
  </si>
  <si>
    <t>Av. Olazabal  esquina Bauness</t>
  </si>
  <si>
    <t>Fray Justo Santa María de Oro
 esq. Costa Rica</t>
  </si>
  <si>
    <t>José Pedro Varela esquina Bermúdez</t>
  </si>
  <si>
    <t xml:space="preserve">Avenida General Mosconi Av.Nazca
</t>
  </si>
  <si>
    <t xml:space="preserve">Franklin D.Roosevelt </t>
  </si>
  <si>
    <t xml:space="preserve">Brandsen </t>
  </si>
  <si>
    <t>Av. Francisco Beiro esq Allende</t>
  </si>
  <si>
    <t xml:space="preserve">Bethlem </t>
  </si>
  <si>
    <t>BETHLEM</t>
  </si>
  <si>
    <t>Costa Rica esquina Jorge Luis Borges</t>
  </si>
  <si>
    <t xml:space="preserve">Avenida Gaona </t>
  </si>
  <si>
    <t xml:space="preserve">Vicente López </t>
  </si>
  <si>
    <t xml:space="preserve">3 de Febrero  y Congreso </t>
  </si>
  <si>
    <t xml:space="preserve">Simbrón </t>
  </si>
  <si>
    <t>SIMBRON</t>
  </si>
  <si>
    <t xml:space="preserve">Av. Honorio Pueyrredon </t>
  </si>
  <si>
    <t xml:space="preserve">Avenida La Plata </t>
  </si>
  <si>
    <t xml:space="preserve">Fragata Trinidad </t>
  </si>
  <si>
    <t>FRAGATA TRINIDAD</t>
  </si>
  <si>
    <t>Gavilán esquina General Cesar Díaz</t>
  </si>
  <si>
    <t xml:space="preserve">Ceretti y Avenida Olazabal N° </t>
  </si>
  <si>
    <t xml:space="preserve">Jose Hernandez </t>
  </si>
  <si>
    <t>Avenida Dr. Honorio Pueyrredon esq Dr.Juan F, Aranguren</t>
  </si>
  <si>
    <t>Paraguay esquina Agüero</t>
  </si>
  <si>
    <t>Av. Raúl Scalabrini Ortiz esquina Cerviño</t>
  </si>
  <si>
    <t>Riglos y Avenida Pedro Goyena</t>
  </si>
  <si>
    <t>Av. Cramer y Av. Federico Lacroze</t>
  </si>
  <si>
    <t xml:space="preserve">Baez  y Ortega y Gasset </t>
  </si>
  <si>
    <t>Gurruchaga esq. Gorriti</t>
  </si>
  <si>
    <t>Av. Hipólito Yrigoyen</t>
  </si>
  <si>
    <t xml:space="preserve">Malvinas Argentinas y Av. Pedro Goyena </t>
  </si>
  <si>
    <t xml:space="preserve">Fernandez de Enciso y Asuncion </t>
  </si>
  <si>
    <t>Av San Martin y Estado Plurinacional de Bolivia</t>
  </si>
  <si>
    <t>Honduras esquina Fitz Roy</t>
  </si>
  <si>
    <t>Sarmiento Rio de janeiro, anibal troilo</t>
  </si>
  <si>
    <t>El Salvador esq. Angel Justiniano
Carranza</t>
  </si>
  <si>
    <t xml:space="preserve">Dorrego y Castillo </t>
  </si>
  <si>
    <t>Bauness esquina Mendoza</t>
  </si>
  <si>
    <t xml:space="preserve">Coronel Martiniano Chilavert  </t>
  </si>
  <si>
    <t>Gurruchaga esquina Gorriti</t>
  </si>
  <si>
    <t>Gaspar M. de Jovellanos</t>
  </si>
  <si>
    <t>GASPAR M.DE JOVELLANOS</t>
  </si>
  <si>
    <t>Av. Larrazábal y Remedios</t>
  </si>
  <si>
    <t xml:space="preserve">Coronel Apolinario D.Figueroa </t>
  </si>
  <si>
    <t>Caros Gardel</t>
  </si>
  <si>
    <t xml:space="preserve">Avenida Coronel Diaz y Paraguay </t>
  </si>
  <si>
    <t>Maipú</t>
  </si>
  <si>
    <t xml:space="preserve">Yerbal </t>
  </si>
  <si>
    <t>Ayacucho esquina Posadas</t>
  </si>
  <si>
    <t xml:space="preserve">Francisco Acuña de Figueroa </t>
  </si>
  <si>
    <t xml:space="preserve">Agüero </t>
  </si>
  <si>
    <t xml:space="preserve">Av. Honorio Pueyrredón </t>
  </si>
  <si>
    <t>Marcelo T. de Alvear  esquina Esmeralda</t>
  </si>
  <si>
    <t>Av. Honduras y Medrano</t>
  </si>
  <si>
    <t>Honduras esquina Arevalo</t>
  </si>
  <si>
    <t xml:space="preserve">Juana Azurduy </t>
  </si>
  <si>
    <t xml:space="preserve">Fitz Roy  y Ramirez de Velasco </t>
  </si>
  <si>
    <t>José Andrés Pacheco de Melo esquina Junin</t>
  </si>
  <si>
    <t>Av. Avellaneda esquina Otamendi</t>
  </si>
  <si>
    <t>Nicasio Oroño</t>
  </si>
  <si>
    <t>NICASIO OROÑO</t>
  </si>
  <si>
    <t>Avenida Raul Scalabrini Ortiz</t>
  </si>
  <si>
    <t xml:space="preserve">Cossettini Olga y Pierina Dealessi </t>
  </si>
  <si>
    <t>Superí esquina Virrey Avilés</t>
  </si>
  <si>
    <t>Juan Ramirez de Velasco esq Gurruchaga</t>
  </si>
  <si>
    <t xml:space="preserve">Pedro Bidegain y Muñiz </t>
  </si>
  <si>
    <t>Basualdo y Emilio Castro</t>
  </si>
  <si>
    <t>Agüero esquina Valentín Gómez</t>
  </si>
  <si>
    <t xml:space="preserve">Tte. Gral. Juan Domingo Perón </t>
  </si>
  <si>
    <t>Iturri esquina Tronador</t>
  </si>
  <si>
    <t>Beruti esq. Ecuador</t>
  </si>
  <si>
    <t xml:space="preserve">Mcal. Antonio Jose de Sucre </t>
  </si>
  <si>
    <t>Bolivar esq. Carlos Calvo</t>
  </si>
  <si>
    <t>Avenida Jujuy</t>
  </si>
  <si>
    <t>Charcas esq. Godoy Cruz</t>
  </si>
  <si>
    <t>Bonpland esq. Costa Rica</t>
  </si>
  <si>
    <t xml:space="preserve">Avenida Directorio </t>
  </si>
  <si>
    <t>Av. del Libertador esquina Soldado de la Independencia</t>
  </si>
  <si>
    <t xml:space="preserve">Sinclair </t>
  </si>
  <si>
    <t>Felipe Vallese</t>
  </si>
  <si>
    <t>Cnel. Ramón Lorenzo Falcón esq. Lisandro de la Torre</t>
  </si>
  <si>
    <t>Av. Santa Fe  esq. Pte. José E. Uriburu</t>
  </si>
  <si>
    <t>Av. Olleros esq. Migueletes</t>
  </si>
  <si>
    <t>José A. Cabrera esq. Lavalleja</t>
  </si>
  <si>
    <t xml:space="preserve">Av. Hipólito Yrigoyen </t>
  </si>
  <si>
    <t>Av. Del Libertador esquina Ibera</t>
  </si>
  <si>
    <t>Hortiguera  esquina José Bonifacio</t>
  </si>
  <si>
    <t>Julián Álvarez esquina Jufre</t>
  </si>
  <si>
    <t>Av. Alvarez Jonte  esq. Fragueiro</t>
  </si>
  <si>
    <t>Gorriti  esquina Lavalleja</t>
  </si>
  <si>
    <t xml:space="preserve">Bartolomé Mitre </t>
  </si>
  <si>
    <t>27 DE FEBRERO AV.</t>
  </si>
  <si>
    <t>AV. 27 DE FEBRERO</t>
  </si>
  <si>
    <t xml:space="preserve">Juan Ramírez de Velasco </t>
  </si>
  <si>
    <t xml:space="preserve">Jean Jaures y Tucumán </t>
  </si>
  <si>
    <t>Boyacá</t>
  </si>
  <si>
    <t xml:space="preserve">Arévalo </t>
  </si>
  <si>
    <t xml:space="preserve">Hidalgo </t>
  </si>
  <si>
    <t>Avenida Asamblea</t>
  </si>
  <si>
    <t>Jerónimo Salguero esq. Tucumán</t>
  </si>
  <si>
    <t>Pergamino  esq. Av. Rivadavia</t>
  </si>
  <si>
    <t xml:space="preserve">Montañeses esq. Manuel Ugarte </t>
  </si>
  <si>
    <t>Juan Domingo Perón</t>
  </si>
  <si>
    <t>Av. Santa Fe esq. Jeronimo Salguero</t>
  </si>
  <si>
    <t>Arce esq. Ortega y Gasset</t>
  </si>
  <si>
    <t>José León Cabezón esquina Concordia</t>
  </si>
  <si>
    <t>Av. Alicia Moreau de Justo</t>
  </si>
  <si>
    <t>Av. Díaz Vélez esq Av. Dr. Honorio Pueyrredón</t>
  </si>
  <si>
    <t xml:space="preserve">Armenia
</t>
  </si>
  <si>
    <t>Perú</t>
  </si>
  <si>
    <t>Boyacá esq. Remedios de Escalada de San Martin</t>
  </si>
  <si>
    <t xml:space="preserve">Simbron  </t>
  </si>
  <si>
    <t>Avenida Juan Bautista Alberdi</t>
  </si>
  <si>
    <t xml:space="preserve">Fray Justo Santa Maria de Oro </t>
  </si>
  <si>
    <t xml:space="preserve">Avenida Juan de Garay </t>
  </si>
  <si>
    <t>RIVADAVIA MARTIN, COMODORO</t>
  </si>
  <si>
    <t>AV. CASTRO BARROS ESQ. HIPOLITO YRIGOYEN</t>
  </si>
  <si>
    <t>ALICIA MAREAU DE JUSTO</t>
  </si>
  <si>
    <t>Arregui  esq. Cuenca</t>
  </si>
  <si>
    <t xml:space="preserve">Dean Funes </t>
  </si>
  <si>
    <t>Av. Córdoba  esq. Paso</t>
  </si>
  <si>
    <t>Juan Felipe Aranguren</t>
  </si>
  <si>
    <t>Marcelo T. De Alvear esq Reconquista</t>
  </si>
  <si>
    <t>El Salvador esq. Angel Justiniano Carranza</t>
  </si>
  <si>
    <t xml:space="preserve">Yerbal
</t>
  </si>
  <si>
    <t xml:space="preserve">Bolivariana de Venezuela </t>
  </si>
  <si>
    <t xml:space="preserve">Avenida Del Libertador </t>
  </si>
  <si>
    <t>Honduras esq. Gurruchaga</t>
  </si>
  <si>
    <t xml:space="preserve">Av. Díaz Velez </t>
  </si>
  <si>
    <t xml:space="preserve">Bacacay </t>
  </si>
  <si>
    <t>Arenales esquina
Suipacha</t>
  </si>
  <si>
    <t xml:space="preserve">Av. Federico Lacroze </t>
  </si>
  <si>
    <t xml:space="preserve">Jose Evaristo Uriburu </t>
  </si>
  <si>
    <t>Olazabal  esq. Miller</t>
  </si>
  <si>
    <t>Uruguay esq. Viamonte</t>
  </si>
  <si>
    <t xml:space="preserve">Avenida Alvarez Jonte </t>
  </si>
  <si>
    <t>Sarmiento  esq. Aníbal Troilo</t>
  </si>
  <si>
    <t xml:space="preserve">Arroyo </t>
  </si>
  <si>
    <t>Ciudad de la Paz esq Juramento</t>
  </si>
  <si>
    <t>Av. Eva Perón  esq. Pergamino</t>
  </si>
  <si>
    <t xml:space="preserve">Avenida Rivadavia </t>
  </si>
  <si>
    <t xml:space="preserve">Avenida Dr.Honorio Pueyrredón </t>
  </si>
  <si>
    <t>Lautaro esquina Av. Directorio</t>
  </si>
  <si>
    <t xml:space="preserve">José A. Cabrera esq Thames </t>
  </si>
  <si>
    <t>Av. Entre Ríos esquina Moreno</t>
  </si>
  <si>
    <t xml:space="preserve">Av. Olazabal esq. Pacheco </t>
  </si>
  <si>
    <t>Av. Varela  esq. Av. Eva Perón</t>
  </si>
  <si>
    <t>Perú  esq. México</t>
  </si>
  <si>
    <t>Dr. Juan F. Aranguren  esquina Av. Honorio Pueyrredón</t>
  </si>
  <si>
    <t>Av. Díaz Velez  esquina Av. Dr. E. Lobos</t>
  </si>
  <si>
    <t xml:space="preserve">Gurruchaga y El Salvador </t>
  </si>
  <si>
    <t xml:space="preserve">Capitán General Ramón Freire </t>
  </si>
  <si>
    <t>José León Cabezón</t>
  </si>
  <si>
    <t>Serrano esquina
Honduras</t>
  </si>
  <si>
    <t>Av. Corrientes esq. Sánchez de Bustamante</t>
  </si>
  <si>
    <t xml:space="preserve">Arce </t>
  </si>
  <si>
    <t xml:space="preserve">Avenida Corrientes </t>
  </si>
  <si>
    <t>Humboldt  esquina Costa Rica</t>
  </si>
  <si>
    <t>Virrey Avilés esq. Cap. Gral. Ramón Freire</t>
  </si>
  <si>
    <t>Ventura
Bosch esq. Lisandro de la Torre</t>
  </si>
  <si>
    <t>Concordia esq. Habana</t>
  </si>
  <si>
    <t>Paraguay  esq. Av. Coronel Díaz</t>
  </si>
  <si>
    <t xml:space="preserve">Congreso </t>
  </si>
  <si>
    <t>Avenida Díaz Velez</t>
  </si>
  <si>
    <t xml:space="preserve">Cachimayo  esquina calle Valle
</t>
  </si>
  <si>
    <t>Paraguay esquina Riobamba</t>
  </si>
  <si>
    <t>Av. Juan B. Alberdi esq José María Moreno</t>
  </si>
  <si>
    <t>AV WARNES</t>
  </si>
  <si>
    <t>AV. CORRENTES</t>
  </si>
  <si>
    <t xml:space="preserve">MORON </t>
  </si>
  <si>
    <t xml:space="preserve">GALLARDO </t>
  </si>
  <si>
    <t xml:space="preserve">RONDEAU </t>
  </si>
  <si>
    <t>RONDEAU</t>
  </si>
  <si>
    <t>MATURIN</t>
  </si>
  <si>
    <t xml:space="preserve">VALLE </t>
  </si>
  <si>
    <t>ANGEL GALLARDO</t>
  </si>
  <si>
    <t>ARENGREEN</t>
  </si>
  <si>
    <t>MAGARIÑO CERVANTES</t>
  </si>
  <si>
    <t>A. MAGARIÑOS CERVANTES</t>
  </si>
  <si>
    <t xml:space="preserve">JULIAN ALVAREZ </t>
  </si>
  <si>
    <t>MOSCONI</t>
  </si>
  <si>
    <t>DE LOS CONTITUYENTES</t>
  </si>
  <si>
    <t>CORRIENTES</t>
  </si>
  <si>
    <t xml:space="preserve"> FRAY JUSTO SANTA MARIA DE ORO </t>
  </si>
  <si>
    <t xml:space="preserve"> AV. DORREGO </t>
  </si>
  <si>
    <t xml:space="preserve"> GUARDIA NACIONAL </t>
  </si>
  <si>
    <t xml:space="preserve"> AV. FRANCISCO BEIRO </t>
  </si>
  <si>
    <t xml:space="preserve">OLAZABAL   </t>
  </si>
  <si>
    <t xml:space="preserve"> PEDRO ECHAGÜE </t>
  </si>
  <si>
    <t xml:space="preserve"> JUAN MARIA GUTIERREZ </t>
  </si>
  <si>
    <t xml:space="preserve">ECUADOR </t>
  </si>
  <si>
    <t xml:space="preserve"> RAUL SCALABRINI ORTIZ </t>
  </si>
  <si>
    <t xml:space="preserve"> MANUELA PEDRAZA </t>
  </si>
  <si>
    <t>BOLIVIA</t>
  </si>
  <si>
    <t xml:space="preserve">Saenz Av. </t>
  </si>
  <si>
    <t>MOREAU DE JUSTO, ALICIA AV.</t>
  </si>
  <si>
    <t xml:space="preserve">FORMOSA </t>
  </si>
  <si>
    <t>ALVAREZ THOMAS</t>
  </si>
  <si>
    <t>DE MAYO</t>
  </si>
  <si>
    <t>QUINTEROS</t>
  </si>
  <si>
    <t>AV.LIDORO J. QUINTEROS</t>
  </si>
  <si>
    <t>LADINES</t>
  </si>
  <si>
    <t>VILLARROEL</t>
  </si>
  <si>
    <t xml:space="preserve">QUINTANA MANUEL PRESIDENTE </t>
  </si>
  <si>
    <t>PRES.MANUEL QUINTANA</t>
  </si>
  <si>
    <t>AV.CORRIENTES</t>
  </si>
  <si>
    <t xml:space="preserve">CONCORDIA </t>
  </si>
  <si>
    <t>O´ HIGGINS</t>
  </si>
  <si>
    <t xml:space="preserve"> EL SALVADOR </t>
  </si>
  <si>
    <t>AV. SANCHEZ DE LORIA</t>
  </si>
  <si>
    <t>AV.SANCHEZ DE LORIA</t>
  </si>
  <si>
    <t>RAMIREZ DE VELAZCO JUAN</t>
  </si>
  <si>
    <t xml:space="preserve">MONTIEL </t>
  </si>
  <si>
    <t xml:space="preserve">FRANKLIN </t>
  </si>
  <si>
    <t>PRES. FRAGATA SARMIENTO</t>
  </si>
  <si>
    <t xml:space="preserve">COCHABAMBA </t>
  </si>
  <si>
    <t>AV. OSVALDO CRUZ</t>
  </si>
  <si>
    <t>ARANGUREN, JUAN F.</t>
  </si>
  <si>
    <t>CRISOLOGO LARRALDE - CONESA</t>
  </si>
  <si>
    <t>PALESTINA</t>
  </si>
  <si>
    <t xml:space="preserve"> ESTADO DE PALESTINA</t>
  </si>
  <si>
    <t>RUPERTO GODOY</t>
  </si>
  <si>
    <t xml:space="preserve">AV. LACROZE </t>
  </si>
  <si>
    <t>BELAUSTEGUI</t>
  </si>
  <si>
    <t>AV. ALICIA MOREU DE JUSTO</t>
  </si>
  <si>
    <t>MARTIN COMODORO RIVADAVIA</t>
  </si>
  <si>
    <t>JOSE A CABRERA</t>
  </si>
  <si>
    <t>AV. GUILLERMO UDAONDO</t>
  </si>
  <si>
    <t>AV.GUILLERMO UDAONDO</t>
  </si>
  <si>
    <t xml:space="preserve">OLAGUER Y FELIU,VIRREY </t>
  </si>
  <si>
    <t>AV. ROOSEVELT FRANKLIN</t>
  </si>
  <si>
    <t>TRAFUL</t>
  </si>
  <si>
    <t>AV. FRANKLIN ROOSEVELT</t>
  </si>
  <si>
    <t>FIGUEROA, D. APOLINARIO, CORONEL</t>
  </si>
  <si>
    <t xml:space="preserve">SALTA </t>
  </si>
  <si>
    <t>GENERAL JOSE GERVASIO ARTIGAS</t>
  </si>
  <si>
    <t>MOSCONI GENERAL AV</t>
  </si>
  <si>
    <t xml:space="preserve">AV. PRES. ROQUE SAENZ PEÑA </t>
  </si>
  <si>
    <t>CORTINA</t>
  </si>
  <si>
    <t xml:space="preserve">TTE. GRAL. JUAN D. PERON </t>
  </si>
  <si>
    <t>AV. GRAL. LAS HERAS</t>
  </si>
  <si>
    <t xml:space="preserve"> COSTA RICA </t>
  </si>
  <si>
    <t xml:space="preserve"> DR. PEDRO IGNACIO RIVERA</t>
  </si>
  <si>
    <t xml:space="preserve"> JUAN RAMIREZ DE VELAZCO</t>
  </si>
  <si>
    <t xml:space="preserve"> ARMENIA </t>
  </si>
  <si>
    <t xml:space="preserve"> AV. DE LOS CONSTITUYENTES </t>
  </si>
  <si>
    <t xml:space="preserve"> CHARCAS </t>
  </si>
  <si>
    <t>AV. PICHINCHA</t>
  </si>
  <si>
    <t>O' HIGGINS</t>
  </si>
  <si>
    <t xml:space="preserve"> FRANCISCO DE VIEDMA </t>
  </si>
  <si>
    <t xml:space="preserve"> ELPIDIO GONZALEZ </t>
  </si>
  <si>
    <t>ELPIDIO GONZALEZ</t>
  </si>
  <si>
    <t xml:space="preserve"> AV. SAN MARTIN </t>
  </si>
  <si>
    <t xml:space="preserve"> JULIAN ALVAREZ </t>
  </si>
  <si>
    <t xml:space="preserve">AV. LEANDRO N. ALEM </t>
  </si>
  <si>
    <t xml:space="preserve">SANTA CRUZ </t>
  </si>
  <si>
    <t xml:space="preserve">AV. FOREST </t>
  </si>
  <si>
    <t xml:space="preserve"> MARIO BRAVO </t>
  </si>
  <si>
    <t xml:space="preserve"> GODOY CRUZ </t>
  </si>
  <si>
    <t xml:space="preserve"> JOSE ANTONIO CABRERA </t>
  </si>
  <si>
    <t xml:space="preserve"> BOLIVAR </t>
  </si>
  <si>
    <t xml:space="preserve"> DEFENSA</t>
  </si>
  <si>
    <t>GRAL. ENRIQUE MARTINEZ</t>
  </si>
  <si>
    <t xml:space="preserve"> AV. CARABOBO</t>
  </si>
  <si>
    <t xml:space="preserve"> GENERAL CESAR DIAZ</t>
  </si>
  <si>
    <t>AV.GRAL. CESAR DIAZ</t>
  </si>
  <si>
    <t xml:space="preserve"> ZAPIOLA</t>
  </si>
  <si>
    <t>AV. DE LOS CORRALES</t>
  </si>
  <si>
    <t>AV.DE LOS CORRALES</t>
  </si>
  <si>
    <t xml:space="preserve"> MARCELO T. DE ALVEAR</t>
  </si>
  <si>
    <t xml:space="preserve"> SOLER</t>
  </si>
  <si>
    <t xml:space="preserve">MARTHA SALOTTI </t>
  </si>
  <si>
    <t>MARTHA SALOTTI</t>
  </si>
  <si>
    <t xml:space="preserve"> LUZURIAGA</t>
  </si>
  <si>
    <t>VENTURA BOSCH</t>
  </si>
  <si>
    <t xml:space="preserve"> AV. ASAMBLEA</t>
  </si>
  <si>
    <t>SAN JOSE DE CALASANZ</t>
  </si>
  <si>
    <t xml:space="preserve"> AV. NAZCA</t>
  </si>
  <si>
    <t xml:space="preserve"> BOLIVAR</t>
  </si>
  <si>
    <t xml:space="preserve"> TEODORO GARCIA</t>
  </si>
  <si>
    <t xml:space="preserve">JUAN RAMIREZ DE VELASCO </t>
  </si>
  <si>
    <t xml:space="preserve"> VALENTIN VIRASORO</t>
  </si>
  <si>
    <t>VALENTIN VIRASORO</t>
  </si>
  <si>
    <t xml:space="preserve">ROMERO </t>
  </si>
  <si>
    <t xml:space="preserve">ADOLFO ALSINA </t>
  </si>
  <si>
    <t>WENCESLAO VILLAFAÑE</t>
  </si>
  <si>
    <t xml:space="preserve"> JUNCAL</t>
  </si>
  <si>
    <t xml:space="preserve"> GURRUCHAGA</t>
  </si>
  <si>
    <t xml:space="preserve"> PUNTA ARENAS</t>
  </si>
  <si>
    <t>PUNTA ARENAS</t>
  </si>
  <si>
    <t xml:space="preserve"> ARCE</t>
  </si>
  <si>
    <t xml:space="preserve"> AV. BOEDO</t>
  </si>
  <si>
    <t>MENDEZ ANDES</t>
  </si>
  <si>
    <t xml:space="preserve">AV. ALICIA MOREAU DE JUSTO </t>
  </si>
  <si>
    <t xml:space="preserve"> ESCOBAR </t>
  </si>
  <si>
    <t>ESCOBAR</t>
  </si>
  <si>
    <t xml:space="preserve"> CARLOS PELLEGRINI</t>
  </si>
  <si>
    <t>AV. MANUEL A. MONTES DE OCA</t>
  </si>
  <si>
    <t xml:space="preserve"> JUNIN</t>
  </si>
  <si>
    <t xml:space="preserve">QUITO </t>
  </si>
  <si>
    <t xml:space="preserve">AV. GRAL. LAS HERAS </t>
  </si>
  <si>
    <t xml:space="preserve"> AV. DIRECTORIO</t>
  </si>
  <si>
    <t xml:space="preserve"> CANDELARIA</t>
  </si>
  <si>
    <t>DOCTOR NICOLAS REPETTO</t>
  </si>
  <si>
    <t xml:space="preserve"> CRISOLOGO LARRALDE</t>
  </si>
  <si>
    <t xml:space="preserve"> AV. ANGEL GALLARDO</t>
  </si>
  <si>
    <t xml:space="preserve"> 11 DE SEPTIEMBRE DE 1888</t>
  </si>
  <si>
    <t xml:space="preserve"> TENIENTE GENERAL DONATO ALVAREZ</t>
  </si>
  <si>
    <t xml:space="preserve"> JOSE ANDRES PACHECO DE MELO</t>
  </si>
  <si>
    <t xml:space="preserve"> SERRANO </t>
  </si>
  <si>
    <t>ENRIQUE SERRANO</t>
  </si>
  <si>
    <t xml:space="preserve"> AV. ELCANO</t>
  </si>
  <si>
    <t xml:space="preserve"> PORTELA</t>
  </si>
  <si>
    <t xml:space="preserve">SARACHAGA </t>
  </si>
  <si>
    <t>SARACHAGA</t>
  </si>
  <si>
    <t xml:space="preserve"> JURAMENTO</t>
  </si>
  <si>
    <t xml:space="preserve"> HUMBERTO 1º </t>
  </si>
  <si>
    <t xml:space="preserve"> MARIO BRAVO</t>
  </si>
  <si>
    <t>AV. PRESIDENTE FIGUEROA ALCORTA</t>
  </si>
  <si>
    <t xml:space="preserve"> JERONIMO SALGUERO</t>
  </si>
  <si>
    <t>CAFAYATE</t>
  </si>
  <si>
    <t>AV. COSTANERA RAFAEL OBLIGADO</t>
  </si>
  <si>
    <t>AV.COSTANERA RAFAEL OBLIGADO</t>
  </si>
  <si>
    <t xml:space="preserve"> THAMES</t>
  </si>
  <si>
    <t xml:space="preserve"> AV. ALVAREZ THOMAS</t>
  </si>
  <si>
    <t xml:space="preserve"> MARISCAL ANTONIO JOSE DE SUCRE</t>
  </si>
  <si>
    <t xml:space="preserve"> NICARAGUA</t>
  </si>
  <si>
    <t xml:space="preserve"> CUENCA </t>
  </si>
  <si>
    <t xml:space="preserve"> PERU </t>
  </si>
  <si>
    <t xml:space="preserve">AV. MANUEL A. MONTES DE OCA </t>
  </si>
  <si>
    <t xml:space="preserve"> MILLER </t>
  </si>
  <si>
    <t xml:space="preserve"> MEDRANO</t>
  </si>
  <si>
    <t xml:space="preserve"> MORENO</t>
  </si>
  <si>
    <t xml:space="preserve"> AV. RAUL SCALABRINI ORTIZ</t>
  </si>
  <si>
    <t xml:space="preserve"> CHARCAS</t>
  </si>
  <si>
    <t xml:space="preserve"> ARGERICH</t>
  </si>
  <si>
    <t xml:space="preserve"> ARMENIA</t>
  </si>
  <si>
    <t xml:space="preserve"> GRAL. LUCIO NORBERTO MANSILLA </t>
  </si>
  <si>
    <t xml:space="preserve">DR. JUAN FELIPE ARANGUREN </t>
  </si>
  <si>
    <t xml:space="preserve"> AV. ALICIA MOREAU DE JUSTO</t>
  </si>
  <si>
    <t xml:space="preserve"> AV. ALBARELLOS</t>
  </si>
  <si>
    <t xml:space="preserve"> AV. BOYACA</t>
  </si>
  <si>
    <t xml:space="preserve">CONDE </t>
  </si>
  <si>
    <t xml:space="preserve"> CAPITAN GENERAL RAMON FREIRE</t>
  </si>
  <si>
    <t xml:space="preserve"> 3 DE FEBRERO </t>
  </si>
  <si>
    <t xml:space="preserve">GARCIA DE COSSIO </t>
  </si>
  <si>
    <t>CNEL. RAMON L. FALCON</t>
  </si>
  <si>
    <t xml:space="preserve"> AYACUCHO </t>
  </si>
  <si>
    <t xml:space="preserve"> AV. GRAL. LAS HERAS</t>
  </si>
  <si>
    <t xml:space="preserve"> BAEZ</t>
  </si>
  <si>
    <t xml:space="preserve">AV. DOCTOR RICARDO BALBIN </t>
  </si>
  <si>
    <t>AV. EVA PERON</t>
  </si>
  <si>
    <t xml:space="preserve"> CRAMER </t>
  </si>
  <si>
    <t xml:space="preserve">OLLEROS </t>
  </si>
  <si>
    <t>MIRO</t>
  </si>
  <si>
    <t xml:space="preserve"> MAIPU </t>
  </si>
  <si>
    <t>AV. MAIPU</t>
  </si>
  <si>
    <t xml:space="preserve"> LUIS VIALE</t>
  </si>
  <si>
    <t>LUIS VIALE</t>
  </si>
  <si>
    <t xml:space="preserve">NUÑEZ </t>
  </si>
  <si>
    <t xml:space="preserve"> ESTADO PLURINACIONAL DE BOLIVIA</t>
  </si>
  <si>
    <t xml:space="preserve"> JOSE PEDRO VARELA</t>
  </si>
  <si>
    <t xml:space="preserve"> MALABIA </t>
  </si>
  <si>
    <t xml:space="preserve"> ESTADOS UNIDOS</t>
  </si>
  <si>
    <t xml:space="preserve">CHARLONE </t>
  </si>
  <si>
    <t>AVDA JUAN B.JUSTO</t>
  </si>
  <si>
    <t>DOCTOR JOSE MODESTO GIUFFRA</t>
  </si>
  <si>
    <t>SANTOS DISCEPOLO</t>
  </si>
  <si>
    <t>JOSE ORTEGA Y GASSET</t>
  </si>
  <si>
    <t>PASCO</t>
  </si>
  <si>
    <t xml:space="preserve">CRAMER AV. </t>
  </si>
  <si>
    <t>Uriburu Jose E., Pres.</t>
  </si>
  <si>
    <t xml:space="preserve"> PINO, Virrey del </t>
  </si>
  <si>
    <t xml:space="preserve">Cordoba Av. </t>
  </si>
  <si>
    <t>ALVEAR MARCELO T. DE</t>
  </si>
  <si>
    <t>LAS HERAS GENERAL AV</t>
  </si>
  <si>
    <t xml:space="preserve">ELIA </t>
  </si>
  <si>
    <t>ELIA</t>
  </si>
  <si>
    <t>AV .EMILIO CASTRO 7212</t>
  </si>
  <si>
    <t>CORREGIDORES</t>
  </si>
  <si>
    <t>YRIGOYEN, HIPOLITO AV</t>
  </si>
  <si>
    <t>CNEL. D. APOLINARIO FIGUEROA</t>
  </si>
  <si>
    <t>ABRAHAM J. LUPPI</t>
  </si>
  <si>
    <t>ALBERDI, JUAN BAUTISTA AV</t>
  </si>
  <si>
    <t>AVDA JOSE MARIA MORENO</t>
  </si>
  <si>
    <t xml:space="preserve">AV. JUAN B JUSTO </t>
  </si>
  <si>
    <t xml:space="preserve"> FRAY JUSTO SANTAMARIA DE ORO</t>
  </si>
  <si>
    <t xml:space="preserve">DUMONT, SANTOS </t>
  </si>
  <si>
    <t xml:space="preserve">SAN PEDRITO AV. </t>
  </si>
  <si>
    <t>Mansilla, Lucio Norberto, General</t>
  </si>
  <si>
    <t xml:space="preserve">Freire, Ramon, Cap. Gral. </t>
  </si>
  <si>
    <t xml:space="preserve">Garcia, Juan Agustin </t>
  </si>
  <si>
    <t xml:space="preserve">Fernandez De Enciso </t>
  </si>
  <si>
    <t xml:space="preserve">Zelaya </t>
  </si>
  <si>
    <t>ZELAYA</t>
  </si>
  <si>
    <t>LUGONES</t>
  </si>
  <si>
    <t xml:space="preserve">Gardel, Carlos </t>
  </si>
  <si>
    <t xml:space="preserve">De Los Incas Av. </t>
  </si>
  <si>
    <t xml:space="preserve">INDEPENDENCIA AV. </t>
  </si>
  <si>
    <t xml:space="preserve"> MEXICO </t>
  </si>
  <si>
    <t xml:space="preserve">AVDA CORDOBA </t>
  </si>
  <si>
    <t xml:space="preserve">FLORIDA </t>
  </si>
  <si>
    <t>BARRAGAN</t>
  </si>
  <si>
    <t>MARTINEZ ROSAS</t>
  </si>
  <si>
    <t xml:space="preserve">MELIAN </t>
  </si>
  <si>
    <t xml:space="preserve"> BRASIL </t>
  </si>
  <si>
    <t xml:space="preserve"> GORRITI </t>
  </si>
  <si>
    <t xml:space="preserve"> MEDRANO </t>
  </si>
  <si>
    <t xml:space="preserve"> AV. CORDOBA </t>
  </si>
  <si>
    <t xml:space="preserve"> SAN MARTIN </t>
  </si>
  <si>
    <t xml:space="preserve"> LA PAMPA </t>
  </si>
  <si>
    <t xml:space="preserve"> AV. DIRECTORIO </t>
  </si>
  <si>
    <t xml:space="preserve">DR. ENRIQUE DEL VALLE IBERLUCEA </t>
  </si>
  <si>
    <t xml:space="preserve"> AV. CASEROS </t>
  </si>
  <si>
    <t xml:space="preserve"> MARCOS SASTRE </t>
  </si>
  <si>
    <t xml:space="preserve">AV. ALMIRANTE BROWN </t>
  </si>
  <si>
    <t xml:space="preserve"> AV. ELCANO </t>
  </si>
  <si>
    <t xml:space="preserve"> AV. SAN JUAN </t>
  </si>
  <si>
    <t>AV. GRAL. BENJAMIN VICTORICA</t>
  </si>
  <si>
    <t>AV. GENERAL BENJAMIN VICTORICA</t>
  </si>
  <si>
    <t xml:space="preserve">AV. PRESIDENTE QUINTANA </t>
  </si>
  <si>
    <t xml:space="preserve"> AV. DR. HONORIO PUEYRREDON</t>
  </si>
  <si>
    <t xml:space="preserve"> AV. JUAN B. JUSTO </t>
  </si>
  <si>
    <t xml:space="preserve"> HONDURAS </t>
  </si>
  <si>
    <t xml:space="preserve"> AMENABAR </t>
  </si>
  <si>
    <t xml:space="preserve">Vallese, Felipe </t>
  </si>
  <si>
    <t>Paine, Aime</t>
  </si>
  <si>
    <t>AVDA RICARDO BALBIN</t>
  </si>
  <si>
    <t xml:space="preserve">Castro, Emilio Av. </t>
  </si>
  <si>
    <t xml:space="preserve">MARTINEZ CASTRO </t>
  </si>
  <si>
    <t>MARTINEZ CASTRO</t>
  </si>
  <si>
    <t xml:space="preserve">Av San Martin </t>
  </si>
  <si>
    <t xml:space="preserve">ZUVIRIA </t>
  </si>
  <si>
    <t>ZUVIRIA</t>
  </si>
  <si>
    <t xml:space="preserve">Lope De Vega Av. </t>
  </si>
  <si>
    <t xml:space="preserve">CONGRESO AV. </t>
  </si>
  <si>
    <t>LUJAN</t>
  </si>
  <si>
    <t xml:space="preserve">Lacroze, Federico Av. </t>
  </si>
  <si>
    <t xml:space="preserve">PAROISSIEN </t>
  </si>
  <si>
    <t xml:space="preserve"> JUFRE </t>
  </si>
  <si>
    <t xml:space="preserve">Vernet Av. </t>
  </si>
  <si>
    <t>AV. VERNET</t>
  </si>
  <si>
    <t xml:space="preserve">AV. JUJUY </t>
  </si>
  <si>
    <t xml:space="preserve">Uriburu Jose E., Pres. </t>
  </si>
  <si>
    <t xml:space="preserve">Balbin, Ricardo, Dr. Av. </t>
  </si>
  <si>
    <t xml:space="preserve">Balcarce </t>
  </si>
  <si>
    <t xml:space="preserve">COSSETTINI, OLGA </t>
  </si>
  <si>
    <t xml:space="preserve"> BOULOGNE SUR MER </t>
  </si>
  <si>
    <t xml:space="preserve">Rabanal, Francisco, Intendente Av. </t>
  </si>
  <si>
    <t xml:space="preserve">Riglos </t>
  </si>
  <si>
    <t xml:space="preserve">Alsina, Valentin Av. </t>
  </si>
  <si>
    <t>AV.VALENTIN ALSINA</t>
  </si>
  <si>
    <t xml:space="preserve">LINCOLN AV. </t>
  </si>
  <si>
    <t xml:space="preserve">Acuña De Figueroa, Francisco </t>
  </si>
  <si>
    <t xml:space="preserve">Guemes, Macacha </t>
  </si>
  <si>
    <t>MACACHA GUEMES</t>
  </si>
  <si>
    <t xml:space="preserve">Yrigoyen, Hipolito </t>
  </si>
  <si>
    <t xml:space="preserve">Republica Bolivariana De Venezuela </t>
  </si>
  <si>
    <t xml:space="preserve">Moreau De Justo, Alicia Av. </t>
  </si>
  <si>
    <t xml:space="preserve">Sanchez De Loria </t>
  </si>
  <si>
    <t xml:space="preserve">JOSE IGNACIO GORRITI </t>
  </si>
  <si>
    <t xml:space="preserve">Larralde, Crisologo Av. </t>
  </si>
  <si>
    <t xml:space="preserve">Juramento Av. </t>
  </si>
  <si>
    <t xml:space="preserve">CERETTI </t>
  </si>
  <si>
    <t>CERETTI</t>
  </si>
  <si>
    <t xml:space="preserve"> PAUNERO </t>
  </si>
  <si>
    <t xml:space="preserve">GRAL JOSE GERVASIO ARTIGAS </t>
  </si>
  <si>
    <t xml:space="preserve">Oroño, Nicasio </t>
  </si>
  <si>
    <t xml:space="preserve">MILLER </t>
  </si>
  <si>
    <t xml:space="preserve">Estado De Israel Av. </t>
  </si>
  <si>
    <t xml:space="preserve">LUPPI, ABRAHAM J. </t>
  </si>
  <si>
    <t xml:space="preserve">Ibarrola </t>
  </si>
  <si>
    <t>RODRIGO DE IBARROLA</t>
  </si>
  <si>
    <t xml:space="preserve">PAVON </t>
  </si>
  <si>
    <t xml:space="preserve">Barco Centenera Del </t>
  </si>
  <si>
    <t xml:space="preserve">ANGEL JUSTINIANO CARRANZA </t>
  </si>
  <si>
    <t xml:space="preserve"> VUELTA DE OBLIGADO </t>
  </si>
  <si>
    <t xml:space="preserve"> JORGE LUIS BORGES </t>
  </si>
  <si>
    <t xml:space="preserve">ALVAREZ JONTE </t>
  </si>
  <si>
    <t xml:space="preserve"> ALVAREZ JONTE </t>
  </si>
  <si>
    <t xml:space="preserve">JOSE ORTEGA Y GASSET </t>
  </si>
  <si>
    <t xml:space="preserve">ZABALA </t>
  </si>
  <si>
    <t xml:space="preserve"> ESTADOS UNIDOS </t>
  </si>
  <si>
    <t xml:space="preserve"> PRESIDENTE JOSE EVARISTO URIBURU</t>
  </si>
  <si>
    <t xml:space="preserve">GRAL. LAS HERAS </t>
  </si>
  <si>
    <t xml:space="preserve"> VIAMONTE </t>
  </si>
  <si>
    <t xml:space="preserve"> AV. CHICLANA </t>
  </si>
  <si>
    <t xml:space="preserve">BOLIVAR </t>
  </si>
  <si>
    <t xml:space="preserve"> BARTOLOME MITRE </t>
  </si>
  <si>
    <t xml:space="preserve"> IBERA</t>
  </si>
  <si>
    <t xml:space="preserve"> DEL BARCO CENTENERA</t>
  </si>
  <si>
    <t xml:space="preserve"> GUARDIA VIEJA</t>
  </si>
  <si>
    <t xml:space="preserve"> VIAMONTE</t>
  </si>
  <si>
    <t>MEDRFANO</t>
  </si>
  <si>
    <t xml:space="preserve"> ECUADOR </t>
  </si>
  <si>
    <t xml:space="preserve"> RIVADAVIA AV. </t>
  </si>
  <si>
    <t xml:space="preserve">Mosconi General Av. </t>
  </si>
  <si>
    <t xml:space="preserve">Condarco </t>
  </si>
  <si>
    <t xml:space="preserve">Carril, Salvador Maria Del Av. </t>
  </si>
  <si>
    <t xml:space="preserve">ROQUE SAENZ PEÑA </t>
  </si>
  <si>
    <t xml:space="preserve">HERNANDEZ, JOSE </t>
  </si>
  <si>
    <t xml:space="preserve">MORELOS </t>
  </si>
  <si>
    <t xml:space="preserve"> MOREAU DE JUSTO, ALICIA AV. </t>
  </si>
  <si>
    <t xml:space="preserve">Paz, Gral. Av. </t>
  </si>
  <si>
    <t>DIAZ VELEZ AV. 4076</t>
  </si>
  <si>
    <t xml:space="preserve">Calvo, Carlos Av. </t>
  </si>
  <si>
    <t xml:space="preserve">CALLAO </t>
  </si>
  <si>
    <t xml:space="preserve">Arcos </t>
  </si>
  <si>
    <t xml:space="preserve"> AGUERO </t>
  </si>
  <si>
    <t>AVDA ALICIA MOREAU DE JUSTO</t>
  </si>
  <si>
    <t>AVDA SAN MARTIN</t>
  </si>
  <si>
    <t xml:space="preserve">Beiro, Francisco Av. </t>
  </si>
  <si>
    <t xml:space="preserve">Quinteros, Lidoro J. Av. </t>
  </si>
  <si>
    <t>AVDA DEL LIBERTADOR</t>
  </si>
  <si>
    <t xml:space="preserve">Brown, Alte. Av. </t>
  </si>
  <si>
    <t xml:space="preserve">Peron, Eva Av. </t>
  </si>
  <si>
    <t xml:space="preserve">Alvarez, Julian </t>
  </si>
  <si>
    <t xml:space="preserve">Roseti </t>
  </si>
  <si>
    <t xml:space="preserve">BOLIVIA </t>
  </si>
  <si>
    <t xml:space="preserve"> ACHA, MARIANO, Gral. </t>
  </si>
  <si>
    <t xml:space="preserve">Saenz Peña, Luis, Pres. </t>
  </si>
  <si>
    <t>Godoy Cruz 1781</t>
  </si>
  <si>
    <t xml:space="preserve"> USPALLATA </t>
  </si>
  <si>
    <t>USPALLATA</t>
  </si>
  <si>
    <t xml:space="preserve">Riestra Av. </t>
  </si>
  <si>
    <t xml:space="preserve">Arredondo, Virrey </t>
  </si>
  <si>
    <t xml:space="preserve">Azcuenaga </t>
  </si>
  <si>
    <t xml:space="preserve">Olleros Av. </t>
  </si>
  <si>
    <t xml:space="preserve">San Martin Av. </t>
  </si>
  <si>
    <t xml:space="preserve">Quiros </t>
  </si>
  <si>
    <t>QUIROS</t>
  </si>
  <si>
    <t xml:space="preserve"> YERBAL </t>
  </si>
  <si>
    <t xml:space="preserve"> BELGRANO AV. </t>
  </si>
  <si>
    <t xml:space="preserve">Peron, Juan Domingo, Tte. General </t>
  </si>
  <si>
    <t xml:space="preserve"> CORRIENTES AV. </t>
  </si>
  <si>
    <t xml:space="preserve">ACHA, MARIANO, Gral. </t>
  </si>
  <si>
    <t xml:space="preserve">Oliden </t>
  </si>
  <si>
    <t>OLIDEN</t>
  </si>
  <si>
    <t xml:space="preserve">Marechal, Leopoldo </t>
  </si>
  <si>
    <t xml:space="preserve">Dealessi, Pierina </t>
  </si>
  <si>
    <t xml:space="preserve">Paine, Aime </t>
  </si>
  <si>
    <t xml:space="preserve">CASTILLO </t>
  </si>
  <si>
    <t xml:space="preserve">AVDA SANTA FE </t>
  </si>
  <si>
    <t>AVDA LOS INCAS</t>
  </si>
  <si>
    <t xml:space="preserve"> ROJAS </t>
  </si>
  <si>
    <t xml:space="preserve"> SAAVEDRA </t>
  </si>
  <si>
    <t>SAAVEDRA</t>
  </si>
  <si>
    <t xml:space="preserve"> SANTO TOME </t>
  </si>
  <si>
    <t xml:space="preserve"> JURAMENTO AV.</t>
  </si>
  <si>
    <t xml:space="preserve"> REPUBLICA ARABE SIRIA </t>
  </si>
  <si>
    <t xml:space="preserve"> ACUÑA DE FIGUEROA, FRANCISCO </t>
  </si>
  <si>
    <t xml:space="preserve"> CORRIENTES AV</t>
  </si>
  <si>
    <t>Anchorena, Tomas Manuel De, Dr</t>
  </si>
  <si>
    <t xml:space="preserve">Pepiri </t>
  </si>
  <si>
    <t>PEPIRI</t>
  </si>
  <si>
    <t xml:space="preserve">Gallardo, Angel Av. </t>
  </si>
  <si>
    <t xml:space="preserve">OLAVARRIA </t>
  </si>
  <si>
    <t xml:space="preserve">AV. EVA PERON </t>
  </si>
  <si>
    <t xml:space="preserve">Carranza, Angel Justiniano </t>
  </si>
  <si>
    <t xml:space="preserve">Gomez, Valentin </t>
  </si>
  <si>
    <t>VALENTIN GOMEZ</t>
  </si>
  <si>
    <t xml:space="preserve"> 12 DE SEPTIEMBRE DE 1888</t>
  </si>
  <si>
    <t xml:space="preserve">Marti, Jose </t>
  </si>
  <si>
    <t xml:space="preserve">Carabobo Av. </t>
  </si>
  <si>
    <t xml:space="preserve">CAMPICHUELO </t>
  </si>
  <si>
    <t xml:space="preserve">MOREAU DE JUSTO ALICIA AV. </t>
  </si>
  <si>
    <t xml:space="preserve">Chile Av. </t>
  </si>
  <si>
    <t xml:space="preserve">CONESA </t>
  </si>
  <si>
    <t xml:space="preserve">AGUIRRE </t>
  </si>
  <si>
    <t xml:space="preserve">Pueyrredon, Honorio, Dr. Av. </t>
  </si>
  <si>
    <t xml:space="preserve">Velez Sarsfield Av. </t>
  </si>
  <si>
    <t xml:space="preserve">Urquiza, Gral. </t>
  </si>
  <si>
    <t xml:space="preserve"> OLAZABAL AV. </t>
  </si>
  <si>
    <t xml:space="preserve">AVDA CARABOBO </t>
  </si>
  <si>
    <t xml:space="preserve">Marmol, Jose </t>
  </si>
  <si>
    <t xml:space="preserve"> NAZCA AV</t>
  </si>
  <si>
    <t>AVDA. CONGRESO</t>
  </si>
  <si>
    <t xml:space="preserve">LORETO, Virrey </t>
  </si>
  <si>
    <t xml:space="preserve">Lamarca, Emilio </t>
  </si>
  <si>
    <t xml:space="preserve">PERON JUAN DOMINGO TTE. GENERAL </t>
  </si>
  <si>
    <t xml:space="preserve"> CABRERA, JOSE A. </t>
  </si>
  <si>
    <t xml:space="preserve"> AV. LOPE DE VEGA</t>
  </si>
  <si>
    <t>AV NAZCA</t>
  </si>
  <si>
    <t xml:space="preserve">Corvalan </t>
  </si>
  <si>
    <t xml:space="preserve"> RAWSON </t>
  </si>
  <si>
    <t xml:space="preserve">Boulogne Sur Mer </t>
  </si>
  <si>
    <t xml:space="preserve">Caboto </t>
  </si>
  <si>
    <t>Paz, Gral. Av.</t>
  </si>
  <si>
    <t>MENDES DE ANDES</t>
  </si>
  <si>
    <t xml:space="preserve">GARCIA LORCA </t>
  </si>
  <si>
    <t>FEDERICO GARCIA LORCA</t>
  </si>
  <si>
    <t xml:space="preserve">AYACUCHO </t>
  </si>
  <si>
    <t xml:space="preserve">CALVO, CARLOS </t>
  </si>
  <si>
    <t>AV. ALVEAR</t>
  </si>
  <si>
    <t>AV.ALVEAR</t>
  </si>
  <si>
    <t xml:space="preserve">FALCON, RAMON L.,CNEL. </t>
  </si>
  <si>
    <t>De Los Constituyentes Av.</t>
  </si>
  <si>
    <t xml:space="preserve"> BILLINGHURST</t>
  </si>
  <si>
    <t xml:space="preserve"> ARCOS </t>
  </si>
  <si>
    <t xml:space="preserve">Diaz, Cnel. Av. </t>
  </si>
  <si>
    <t xml:space="preserve">Escobar </t>
  </si>
  <si>
    <t xml:space="preserve"> CONGRESO AV. </t>
  </si>
  <si>
    <t xml:space="preserve"> AV. SAENZ</t>
  </si>
  <si>
    <t xml:space="preserve">AVDA RICARDO BALBIN </t>
  </si>
  <si>
    <t xml:space="preserve">DORREGO AV. </t>
  </si>
  <si>
    <t xml:space="preserve">AVDA DIRECTORIO </t>
  </si>
  <si>
    <t xml:space="preserve"> CHILE AV.</t>
  </si>
  <si>
    <t xml:space="preserve"> CORDOBA AV. </t>
  </si>
  <si>
    <t xml:space="preserve">PRINGLES </t>
  </si>
  <si>
    <t xml:space="preserve">RIVERA, PEDRO I., Dr. </t>
  </si>
  <si>
    <t>DR. TOMAS DE ANCHORENA</t>
  </si>
  <si>
    <t xml:space="preserve"> CIUDAD DE LA PAZ </t>
  </si>
  <si>
    <t xml:space="preserve">Cafayate </t>
  </si>
  <si>
    <t>AVDA. PEDRO GOYENA</t>
  </si>
  <si>
    <t xml:space="preserve"> BEIRO, FRANCISCO AV.</t>
  </si>
  <si>
    <t xml:space="preserve"> LAS HERAS GENERAL AV.</t>
  </si>
  <si>
    <t xml:space="preserve"> OLAZABAL </t>
  </si>
  <si>
    <t xml:space="preserve"> AVELLANEDA</t>
  </si>
  <si>
    <t xml:space="preserve"> PELLEGRINI, CARLOS </t>
  </si>
  <si>
    <t xml:space="preserve">Larrazabal Av. </t>
  </si>
  <si>
    <t>PERGAMINO/ PERGAMINO 19/ AV. RIVADAVIA</t>
  </si>
  <si>
    <t xml:space="preserve">Rocamora </t>
  </si>
  <si>
    <t xml:space="preserve">Cabezon, Jose Leon </t>
  </si>
  <si>
    <t>HONORIO PUEYRREDÓN</t>
  </si>
  <si>
    <t xml:space="preserve"> ASAMBLEA AV</t>
  </si>
  <si>
    <t xml:space="preserve"> NICARAGUA </t>
  </si>
  <si>
    <t xml:space="preserve">CONSTITUCION </t>
  </si>
  <si>
    <t xml:space="preserve"> SUIPACHA </t>
  </si>
  <si>
    <t xml:space="preserve">Dupuy </t>
  </si>
  <si>
    <t>Yrigoyen, Hipolito Av.</t>
  </si>
  <si>
    <t>AV. RIVIDAVIA</t>
  </si>
  <si>
    <t>AV. CORREINTES</t>
  </si>
  <si>
    <t xml:space="preserve"> CABILDO AV. </t>
  </si>
  <si>
    <t xml:space="preserve"> NEUQUEN </t>
  </si>
  <si>
    <t xml:space="preserve">REPUBLICA DE ESLOVENIA </t>
  </si>
  <si>
    <t>REPUBLICA DE ESLOVENIA</t>
  </si>
  <si>
    <t>Azurduy Juana</t>
  </si>
  <si>
    <t xml:space="preserve"> MIGUELETES </t>
  </si>
  <si>
    <t xml:space="preserve"> ALVAREZ THOMAS AV. </t>
  </si>
  <si>
    <t xml:space="preserve">Altolaguirre </t>
  </si>
  <si>
    <t xml:space="preserve"> BEIRO, FRANCISCO AV. </t>
  </si>
  <si>
    <t xml:space="preserve">DESAGUADERO </t>
  </si>
  <si>
    <t>DESAGUADERO</t>
  </si>
  <si>
    <t>AMBROSETTI, JUAN B</t>
  </si>
  <si>
    <t xml:space="preserve"> LACROZE, FEDERICO AV.</t>
  </si>
  <si>
    <t xml:space="preserve">NAZCA AV. </t>
  </si>
  <si>
    <t xml:space="preserve">RUIZ HUIDOBRO </t>
  </si>
  <si>
    <t>CORONEL ESTEBAN BONORINO</t>
  </si>
  <si>
    <t>AV.CNEL.ESTEBAN BONORINO</t>
  </si>
  <si>
    <t>SUPERI</t>
  </si>
  <si>
    <t>GORRITI/HUMBOLDT</t>
  </si>
  <si>
    <t>LARRAZABAL AV./TONELERO</t>
  </si>
  <si>
    <t>AV SAENZ</t>
  </si>
  <si>
    <t>JOSE A. CABRERA/AV. RAUL S. ORTIZ</t>
  </si>
  <si>
    <t>JUAN D. PERON</t>
  </si>
  <si>
    <t>AV. GRAL MOSCONI</t>
  </si>
  <si>
    <t>AV. CARABOBO/SARAZA</t>
  </si>
  <si>
    <t xml:space="preserve">GUEVARA </t>
  </si>
  <si>
    <t xml:space="preserve">MISTRAL, GABRIELA </t>
  </si>
  <si>
    <t>EMILIO LAMARCA/RIVADAVIA</t>
  </si>
  <si>
    <t>ARCE/LUIS M. CAMPOS/MAURE</t>
  </si>
  <si>
    <t>DOBLAS/AV. PEDRO GOYENA</t>
  </si>
  <si>
    <t>COSSETINI OLGA</t>
  </si>
  <si>
    <t>BONPLAND/ CNEL. NICETO VEGA</t>
  </si>
  <si>
    <t xml:space="preserve">CAP. GRAL. RAMON FREIRE </t>
  </si>
  <si>
    <t>AV. DIZ VELEZ</t>
  </si>
  <si>
    <t>Ttte. Cnel. GREGORIO POMAR</t>
  </si>
  <si>
    <t>TTE.CNEL.GREGORIO POMAR</t>
  </si>
  <si>
    <t>HUERGO</t>
  </si>
  <si>
    <t>EL SALVADOR/GURRUCHAGA</t>
  </si>
  <si>
    <t>AV. RAUL S. ORTIZ</t>
  </si>
  <si>
    <t>PRES. LUIS SAENZ PEÑA/HIPOLITO IRIGOYEN</t>
  </si>
  <si>
    <t>AVALOS/JURAMENTO</t>
  </si>
  <si>
    <t>AV. JOSE M. MORENO</t>
  </si>
  <si>
    <t>AZOPARDO</t>
  </si>
  <si>
    <t>VIEL</t>
  </si>
  <si>
    <t>HEREDIA</t>
  </si>
  <si>
    <t xml:space="preserve">HIPOLITO IRIGOYEN </t>
  </si>
  <si>
    <t>DIAZ COLODRERO/PEDRO I. RIVERA</t>
  </si>
  <si>
    <t>HONDUAS</t>
  </si>
  <si>
    <t>ALBERTI/AV. RIVADAVIA</t>
  </si>
  <si>
    <t>AV. ALVAREZ THOMAS/OLLEROS</t>
  </si>
  <si>
    <t>AV. OLIVERA</t>
  </si>
  <si>
    <t>CIUDAD DE LA PAZ/VIRREY DEL PINO</t>
  </si>
  <si>
    <t>FRANKLIN ROOSEVELT</t>
  </si>
  <si>
    <t>AV. NAZCA/SANTO TOME</t>
  </si>
  <si>
    <t>O HIGGINS</t>
  </si>
  <si>
    <t>ESTEBAN BONORINO/ AV. EVA PERON</t>
  </si>
  <si>
    <t>TTE. BENJAMIN MATIENZO</t>
  </si>
  <si>
    <t>VIRREY ARREDONDO/DELGADO</t>
  </si>
  <si>
    <t>O BRIEN</t>
  </si>
  <si>
    <t>JUAN AMBROSETTI</t>
  </si>
  <si>
    <t>JUAN R. DE VELASCO</t>
  </si>
  <si>
    <t>TOMAS LBERTI</t>
  </si>
  <si>
    <t>TOMAS LIBERTI</t>
  </si>
  <si>
    <t xml:space="preserve">RIO DE JANEIRO - SARMIENTO </t>
  </si>
  <si>
    <t xml:space="preserve">GAVILAN - AV. RIVADAVIA </t>
  </si>
  <si>
    <t xml:space="preserve"> ACUÑA DE FIGUEROA, FRANCISCO</t>
  </si>
  <si>
    <t>DUMONT SANTOS</t>
  </si>
  <si>
    <t xml:space="preserve">YRURTIA ROGELIO </t>
  </si>
  <si>
    <t xml:space="preserve">URIBURU JOSE E. PRES. - SANTA FE </t>
  </si>
  <si>
    <t>AV.  FEDERICO LACROZE</t>
  </si>
  <si>
    <t>GARCIA DEL RIO</t>
  </si>
  <si>
    <t>AV.  CASEROS</t>
  </si>
  <si>
    <t>RAMOS MEJIA</t>
  </si>
  <si>
    <t>GRAL. DIAZ CESAR 5301- AV. LOPE DE VEGA 810/814</t>
  </si>
  <si>
    <t>ANCHORENA 1506-ARENALES 2701</t>
  </si>
  <si>
    <t>MENDEZ DE ANDES 696 -ROJAS 599</t>
  </si>
  <si>
    <t xml:space="preserve">ARCOS 2795 - CONGRESO 2100 </t>
  </si>
  <si>
    <t xml:space="preserve">BESARES </t>
  </si>
  <si>
    <t>MONTEAGUDO 106 - PATAGONES 3000</t>
  </si>
  <si>
    <t xml:space="preserve"> ROOSEVELT FRANKLIN D</t>
  </si>
  <si>
    <t>DR. JUAN F. ARANGUREN- AV. SEGUROLA</t>
  </si>
  <si>
    <t>CNL. NICETO VEGA</t>
  </si>
  <si>
    <t>BYNON F. 6948 2 Y 3UNIFICADAS/6988 UF- 2 Y 3 UNIFICADAS</t>
  </si>
  <si>
    <t xml:space="preserve">ROGELIO YRURTIA </t>
  </si>
  <si>
    <t xml:space="preserve">VICTOR MARTINEZ - AV. RIVADAVIA </t>
  </si>
  <si>
    <t>PRES. M. ROBERTO ORTIZ</t>
  </si>
  <si>
    <t xml:space="preserve"> O' HIGGINS</t>
  </si>
  <si>
    <t>BALCARCE 1094 - : HUMBERTO 1º 299</t>
  </si>
  <si>
    <t xml:space="preserve">AV. ESTADO DE ISRAEL </t>
  </si>
  <si>
    <t>ALVEAR MARCELO T. 1699 UF2- RODRIGUEZ PEÑA 1001 UF2</t>
  </si>
  <si>
    <t xml:space="preserve">NICARAGUA  </t>
  </si>
  <si>
    <t xml:space="preserve"> AV. CASEROS</t>
  </si>
  <si>
    <t>AV. JUAN BAUTISTA ALBERDI - MIRALLA</t>
  </si>
  <si>
    <t>COSTA RICA - DR. EMILIO RAVIGNANI</t>
  </si>
  <si>
    <t>CHARCAS - AV- CNEL. DIAZ</t>
  </si>
  <si>
    <t xml:space="preserve">GIRIBONE </t>
  </si>
  <si>
    <t>GIRIBONE</t>
  </si>
  <si>
    <t>SAN LORENZO</t>
  </si>
  <si>
    <t>AIZPURUA</t>
  </si>
  <si>
    <t>AIME PAINE 1687- VERA PEÑALOZA, ROSARIO 466/480</t>
  </si>
  <si>
    <t>BORGES JORGE LUIS - EL SALVADOR</t>
  </si>
  <si>
    <t>BOLIVAR/ESTADOS UNIDOS</t>
  </si>
  <si>
    <t>JOSE P. TAMBORINI</t>
  </si>
  <si>
    <t>O' BRIEN</t>
  </si>
  <si>
    <t>CABELLO - REPUBLICA DE LA INDIA</t>
  </si>
  <si>
    <t>AIZPURUA -  DR. PEDRO I. RIVERA</t>
  </si>
  <si>
    <t xml:space="preserve">AV. RIVERA INDARTE </t>
  </si>
  <si>
    <t>AV. CORRIENTES - GURRUCHAGA</t>
  </si>
  <si>
    <t>Gral. MARIANO ACHA - AV. OLAZABAL</t>
  </si>
  <si>
    <t xml:space="preserve">AV. ALVAREZ JONTE - AV. JUAN B. JUSTO </t>
  </si>
  <si>
    <t>FRENCH- R. SCALABRINI ORTIZ</t>
  </si>
  <si>
    <t>JOSE JUAN BIEDMA</t>
  </si>
  <si>
    <t>HONDURAS - SERRANO</t>
  </si>
  <si>
    <t>DONATO ALVAREZ / NEUQUEN</t>
  </si>
  <si>
    <t xml:space="preserve">JOSE A. TERRY </t>
  </si>
  <si>
    <t>COSQUIN - AV. RIVADAVIA</t>
  </si>
  <si>
    <t xml:space="preserve">GUAYAQUIL </t>
  </si>
  <si>
    <t>DR. NICOLAS REPETTO</t>
  </si>
  <si>
    <t xml:space="preserve"> CAJARAVILLA - LACARRA </t>
  </si>
  <si>
    <t>DR. JUAN F. ARANGUREN -
DR. AV. HONORIO PUEYRREDON</t>
  </si>
  <si>
    <t>PAEZ</t>
  </si>
  <si>
    <t>TERRERO</t>
  </si>
  <si>
    <t xml:space="preserve">SANTIAGO DEL ESTERO </t>
  </si>
  <si>
    <t xml:space="preserve">CONGRESO - MONTAÑESES </t>
  </si>
  <si>
    <t xml:space="preserve">AGUERO - ARENALES </t>
  </si>
  <si>
    <t>AV. CRAMER - DR. PEDRO IGNACIO RIVERA</t>
  </si>
  <si>
    <t>ROMULO NAON</t>
  </si>
  <si>
    <t>METAN</t>
  </si>
  <si>
    <t>Av. Pres. Roque Sáenz Peña</t>
  </si>
  <si>
    <t xml:space="preserve">AV. CNEL DIAZ </t>
  </si>
  <si>
    <t xml:space="preserve">Cnel. Apolinario Figueroa </t>
  </si>
  <si>
    <t>AV. SAN JUAN - CATAMARCA</t>
  </si>
  <si>
    <t>24 DE NOVIEMBRE -  AV. INDEPENDENCIA</t>
  </si>
  <si>
    <t xml:space="preserve">SUPERI </t>
  </si>
  <si>
    <t>JUANA MANUELA GORRITI  - AV. ALICIA MOREAU DE JUSTO</t>
  </si>
  <si>
    <t>SANTA ELENA</t>
  </si>
  <si>
    <t>AV. CORRIENTES - TTE. GRAL EUSTOQUIO FRIAS</t>
  </si>
  <si>
    <t>QUINTANA MANUEL PRESIDENTE</t>
  </si>
  <si>
    <t xml:space="preserve"> MARCELO T DE ALVEAR</t>
  </si>
  <si>
    <t xml:space="preserve">ESTOMBA - AV. CRISOLOGO LARRALDE </t>
  </si>
  <si>
    <t>DR. PEDRO IGNACIO RIVERA</t>
  </si>
  <si>
    <t>AREVALO- NICARAGUA</t>
  </si>
  <si>
    <t>ALBERDI, JUAN BAUTISTA AV. / OLIDEN</t>
  </si>
  <si>
    <t>INCLAN - JOSE MARMOL</t>
  </si>
  <si>
    <t>BULNES/ GORRITI</t>
  </si>
  <si>
    <t>DR. VICTORINO DE LA PLAZA</t>
  </si>
  <si>
    <t>DR.VICTORINO DE LA PLAZA</t>
  </si>
  <si>
    <t>AV. CARRASCO</t>
  </si>
  <si>
    <t xml:space="preserve">CNEL. D. APOLINARIO FIGUEROA </t>
  </si>
  <si>
    <t>COSTA RICA - AREVALO</t>
  </si>
  <si>
    <t xml:space="preserve">AGUERO  </t>
  </si>
  <si>
    <t>COSTA RICA - FITZ ROY</t>
  </si>
  <si>
    <t>TTE. GRAL. JUAN DOMINGO PERON</t>
  </si>
  <si>
    <t xml:space="preserve">AMENABAR - VILELA </t>
  </si>
  <si>
    <t>ACASSUSO - CNEL. RAMON L. FALCON</t>
  </si>
  <si>
    <t>AV.  DIAZ VELEZ</t>
  </si>
  <si>
    <t xml:space="preserve">COSTA RICA - FITZ ROY </t>
  </si>
  <si>
    <t>ORTIZ, ROBERTO M., Pres. - AV. PRES. MANUEL QUINTANA</t>
  </si>
  <si>
    <t>JEAN JAURES - PARAGUAY</t>
  </si>
  <si>
    <t>GUEMES 3905 - AV. RAUL SCALABRINI ORTIZ</t>
  </si>
  <si>
    <t>AV. GRAL LAS HERAS</t>
  </si>
  <si>
    <t>AV. DEL LIBERTADOR ARCO 6</t>
  </si>
  <si>
    <t>RIVADAVIA MARTIN, COMODORO - VILELA</t>
  </si>
  <si>
    <t>AV. LEOPOLDO MARECHAL</t>
  </si>
  <si>
    <t>EL SALVADOR - GURRUCHAGA</t>
  </si>
  <si>
    <t>DR. PEDRO I RIVERA</t>
  </si>
  <si>
    <t>CORTINA - AV. RIVADAVIA</t>
  </si>
  <si>
    <t>AV.  SANTA FE</t>
  </si>
  <si>
    <t xml:space="preserve">TTE. GRAL. JUAN DOMINGO PERON </t>
  </si>
  <si>
    <t>AV. CORDOBA - PRES JOSE E. URIBURU</t>
  </si>
  <si>
    <t>ALLENDE - AV. ALVAREZ JONTE</t>
  </si>
  <si>
    <t>AV. DIAZ VELEZ - AV. DR. HONORIO PUEYRREDON</t>
  </si>
  <si>
    <t xml:space="preserve">AV. ASAMBLEA </t>
  </si>
  <si>
    <t>GALLARDO - NAZARRE</t>
  </si>
  <si>
    <t>BALCARCE - HUMBERTO 1°</t>
  </si>
  <si>
    <t>LORETO, VIRREY</t>
  </si>
  <si>
    <t>ATUEL - LOS PATOS</t>
  </si>
  <si>
    <t>ESCALADA DE SAN MARTIN, R.</t>
  </si>
  <si>
    <t>ALCORTA, AMANCIO AV.</t>
  </si>
  <si>
    <t>AV.AMANCIO ALCORTA</t>
  </si>
  <si>
    <t>DIAZ, CESAR, GRAL.</t>
  </si>
  <si>
    <t>ALMAFUERTE AV.</t>
  </si>
  <si>
    <t>CALDERON DE LA BARCA, PEDRO</t>
  </si>
  <si>
    <t>PEDRO CALDERON DE LA BARCA</t>
  </si>
  <si>
    <t>DEL CAMPO AV.</t>
  </si>
  <si>
    <t>CARRIL, SALVADOR MARIA DEL AV.</t>
  </si>
  <si>
    <t>LOPE DE VEGA AV.</t>
  </si>
  <si>
    <t>OROÑO, NICASIO</t>
  </si>
  <si>
    <t>GARCIA, TEODORO</t>
  </si>
  <si>
    <t>AV ALBARELLOS - ARTIGAS</t>
  </si>
  <si>
    <t>VIRGILIO</t>
  </si>
  <si>
    <t>FRIAS, EUSTOQUIO, TTE. GENERAL</t>
  </si>
  <si>
    <t>TTE. GENERAL EUSTOQUIO FRIAS</t>
  </si>
  <si>
    <t>LOS PATOS</t>
  </si>
  <si>
    <t>MOLINA</t>
  </si>
  <si>
    <t>ECHEVERRIA - FREIRE, RAMON, CAP. GRAL.</t>
  </si>
  <si>
    <t>JUJUY AV.</t>
  </si>
  <si>
    <t>TREINTA Y TRES ORIENTALES</t>
  </si>
  <si>
    <t>GAINZA, MARTIN DE, GRAL.</t>
  </si>
  <si>
    <t>AVELLANEDA AV.</t>
  </si>
  <si>
    <t>FERRARI</t>
  </si>
  <si>
    <t>COLONIA AV.</t>
  </si>
  <si>
    <t>ALVAREZ, JULIAN</t>
  </si>
  <si>
    <t>CASTRO, EMILIO</t>
  </si>
  <si>
    <t>CALVO, CARLOS AV.</t>
  </si>
  <si>
    <t>FREIRE, RAMON, CAP. GRAL.</t>
  </si>
  <si>
    <t>YRIGOYEN, HIPOLITO</t>
  </si>
  <si>
    <t>AUSTRALIA AV.</t>
  </si>
  <si>
    <t>AV.AUSTRALIA</t>
  </si>
  <si>
    <t>TRONADOR</t>
  </si>
  <si>
    <t>LISTA, RAMON, CORONEL</t>
  </si>
  <si>
    <t>CHENAUT, INDALESIO, GRAL. AV.</t>
  </si>
  <si>
    <t>ESCALADA AV.</t>
  </si>
  <si>
    <t>LANTERI JULIETA</t>
  </si>
  <si>
    <t>JULIETA LANTERI</t>
  </si>
  <si>
    <t>MAZA</t>
  </si>
  <si>
    <t>MAGARIÑOS CERVANTES, A.</t>
  </si>
  <si>
    <t>LYNCH</t>
  </si>
  <si>
    <t>REPETTO, NICOLAS, DR.</t>
  </si>
  <si>
    <t>NEWBERY, JORGE</t>
  </si>
  <si>
    <t>BONIFACIO, JOSE</t>
  </si>
  <si>
    <t>PASO</t>
  </si>
  <si>
    <t>COSSETTINI, OLGA - DEALESSI, PIERINA</t>
  </si>
  <si>
    <t>VIALE, LUIS</t>
  </si>
  <si>
    <t>CERRI, DANIEL, GRAL.</t>
  </si>
  <si>
    <t>BELAUSTEGUI, LUIS, DR.</t>
  </si>
  <si>
    <t>COMBATIENTES DE MALVINAS AV.</t>
  </si>
  <si>
    <t>RIO CUARTO</t>
  </si>
  <si>
    <t>DARREGUEYRA</t>
  </si>
  <si>
    <t>CHORROARIN AV.</t>
  </si>
  <si>
    <t>FINOCHIETTO ENRIQUE DR.</t>
  </si>
  <si>
    <t>VERA PEÑALOZA, ROSARIO</t>
  </si>
  <si>
    <t>GARDEL, CARLOS</t>
  </si>
  <si>
    <t>BATALLA DEL PARI  - CUCHA CUCHA</t>
  </si>
  <si>
    <t>DIAZ VELEZ AV. - OLAYA</t>
  </si>
  <si>
    <t>JOVELLANOS, GASPAR M. DE</t>
  </si>
  <si>
    <t>CARACAS</t>
  </si>
  <si>
    <t>MANSO JUANA</t>
  </si>
  <si>
    <t>NAON, ROMULO</t>
  </si>
  <si>
    <t>DE LA TORRE, LISANDRO</t>
  </si>
  <si>
    <t>FERRARI, ANTONINO M.</t>
  </si>
  <si>
    <t>ANTONINO M. FERRARI</t>
  </si>
  <si>
    <t>MURGUIONDO - SOMELLERA</t>
  </si>
  <si>
    <t>EYLE, PETRONA</t>
  </si>
  <si>
    <t>PETRONA EYLE</t>
  </si>
  <si>
    <t>DEALESSI, PIERINA</t>
  </si>
  <si>
    <t>FITZ ROY - HONDURAS</t>
  </si>
  <si>
    <t>AREVALO - BAEZ</t>
  </si>
  <si>
    <t>ORTIZ, ROBERTO M., PRES.</t>
  </si>
  <si>
    <t>11 DE SEPTIEMBRE DE 1888 / MANUELA PEDRAZA</t>
  </si>
  <si>
    <t>BALBIN, RICARDO, DR. AV. - ARIAS</t>
  </si>
  <si>
    <t>LEVENE, RICARDO, DR.</t>
  </si>
  <si>
    <t>DR. RICARDO LEVENE</t>
  </si>
  <si>
    <t>ALVAREZ THOMAS AV. / DONADO</t>
  </si>
  <si>
    <t>ALVAREZ THOMAS AV. / HOLMBERG</t>
  </si>
  <si>
    <t xml:space="preserve">ASUNCION - MERCEDES </t>
  </si>
  <si>
    <t>SAGASTA ISLA, JOSE MARIA</t>
  </si>
  <si>
    <t>JOSE MARIA SAGASTA ISLA</t>
  </si>
  <si>
    <t>ANCHORENA, TOMAS MANUEL DE, DR. - CORRIENTES AV.</t>
  </si>
  <si>
    <t>NOGOYA  - SEGUROLA AV.</t>
  </si>
  <si>
    <t>DISCEPOLO, ENRIQUE SANTOS</t>
  </si>
  <si>
    <t>FITZ ROY / PARAGUAY</t>
  </si>
  <si>
    <t>CALLAO AV. - CORRIENTES AV.</t>
  </si>
  <si>
    <t>BOLONIA / AV. LOPE DE VEGA</t>
  </si>
  <si>
    <t>GARCIA DEL RIO / MELIAN AV</t>
  </si>
  <si>
    <t>MONTAÑESES - UGARTE,MANUEL</t>
  </si>
  <si>
    <t>RUY DIAZ DE GUZMAN</t>
  </si>
  <si>
    <t>PICO</t>
  </si>
  <si>
    <t>AV. CRAMER / TAMBORINI, JOSE PASCUAL</t>
  </si>
  <si>
    <t>URQUIZA, GRAL.</t>
  </si>
  <si>
    <t>LARRAZABAL AV.</t>
  </si>
  <si>
    <t>MERCEDES - NUEVA YORK</t>
  </si>
  <si>
    <t>GUALEGUAYCHU</t>
  </si>
  <si>
    <t>GONZALEZ, ELPIDIO</t>
  </si>
  <si>
    <t>FRAY JUSTO SANTAMARIA DE ORO - JUNCAL</t>
  </si>
  <si>
    <t>ALVAREZ THOMAS AV. - HEREDIA</t>
  </si>
  <si>
    <t>CERRITO - SARMIENTO</t>
  </si>
  <si>
    <t>OLAZABAL - VUELTA DE OBLIGADO</t>
  </si>
  <si>
    <t>BORGES, JORGE LUIS - EL SALVADOR</t>
  </si>
  <si>
    <t>CASTILLO / SCALABRINI ORTIZ, RAUL AV.</t>
  </si>
  <si>
    <t>11 DE SEPTIEMBRE DE 1888 - CAMPOS SALLES</t>
  </si>
  <si>
    <t>CORRIENTES AV. - GALLARDO, ANGEL AV.</t>
  </si>
  <si>
    <t>IBERA Y AMENABAR</t>
  </si>
  <si>
    <t>GARCIA, MANUEL</t>
  </si>
  <si>
    <t>MANUEL GARCIA</t>
  </si>
  <si>
    <t>CAPDEVILA</t>
  </si>
  <si>
    <t>LA PLATA AV. - AV. RIVADAVIA</t>
  </si>
  <si>
    <t>GARCIA DEL RIO - PINTO</t>
  </si>
  <si>
    <t>PATRON - SALADILLO</t>
  </si>
  <si>
    <t>OLIVERA AV.</t>
  </si>
  <si>
    <t>PILCOMAYO</t>
  </si>
  <si>
    <t>VARELA, JOSE PEDRO</t>
  </si>
  <si>
    <t>SCALABRINI ORTIZ, RAUL</t>
  </si>
  <si>
    <t>ARTIGAS MANUEL DE - LEGUIZAMON MARTINIANO</t>
  </si>
  <si>
    <t>ESTOMBA - ROSETI</t>
  </si>
  <si>
    <t>RIOBAMBA - SANTA FE, AV.</t>
  </si>
  <si>
    <t xml:space="preserve">COSTA RICA - GURRUCHAGA </t>
  </si>
  <si>
    <t>PEDERNERA - RIVADAVIA AV.</t>
  </si>
  <si>
    <t>CERVIÑO AV. - SALGUERO JERONIMO</t>
  </si>
  <si>
    <t>LINIERS VIRREY - SANCHEZ DE LORIA</t>
  </si>
  <si>
    <t>BARCO CENTENERA DEL AV. - COBO AV.</t>
  </si>
  <si>
    <t>BOUCHARD</t>
  </si>
  <si>
    <t>AGRELO - MAZA</t>
  </si>
  <si>
    <t>ARROYO - SUIPACHA</t>
  </si>
  <si>
    <t>ARTIGAS, JOSE GERVASIO, GRAL.- CARRIL, SALVADOR MARIA DEL AV.</t>
  </si>
  <si>
    <t>BEIRO, FRANCISCO AV. - LASTRA AV.</t>
  </si>
  <si>
    <t>ASUNCION - LOPE DE VEGA AV.</t>
  </si>
  <si>
    <t>FINOCHIETTO ENRIQUE DR. - AV MANUEL MONTES DE OCA</t>
  </si>
  <si>
    <t>AGUIRRE - THAMES</t>
  </si>
  <si>
    <t>LOS PATOS - ZAVALETA</t>
  </si>
  <si>
    <t>GORRITI - RAVIGNANI, EMILIO, DR.</t>
  </si>
  <si>
    <t>CERVIÑO - SCALABRINI ORTIZ, RAUL</t>
  </si>
  <si>
    <t>CONGRESO - MOLDES</t>
  </si>
  <si>
    <t>CONGRESO - MONTAÑESES</t>
  </si>
  <si>
    <t>CONDE - MANZANARES</t>
  </si>
  <si>
    <t>OLAZABAL AV. - PACHECO</t>
  </si>
  <si>
    <t>ARRIBEÑOS - MANUEL UGARTE</t>
  </si>
  <si>
    <t>CABILDO AV. - LARRALDE, CRISOLOGO AV.</t>
  </si>
  <si>
    <t>CERVIÑO AV. - SCALABRINI ORTIZ, RAUL</t>
  </si>
  <si>
    <t>ACOYTE AV. - ARANGUREN, JUAN F., DR</t>
  </si>
  <si>
    <t>REMEDIOS</t>
  </si>
  <si>
    <t>ALVAREZ, JULIAN - WARNES, AV.</t>
  </si>
  <si>
    <t>RIOBAMBA - SANTA FE</t>
  </si>
  <si>
    <t>ALVAREZ JONTE AV. - ARGERICH</t>
  </si>
  <si>
    <t>CALLAO AV. - RIVADAVIA AV.</t>
  </si>
  <si>
    <t>CARRASCO AV. - SARACHAGA</t>
  </si>
  <si>
    <t>ALVAREZ JONTE AV. - PORCEL DE PERALTA, MANUEL</t>
  </si>
  <si>
    <t xml:space="preserve">TTE. BENJAMIN MATIENZO </t>
  </si>
  <si>
    <t>BASUALDO</t>
  </si>
  <si>
    <t>LUNA</t>
  </si>
  <si>
    <t>ALVAREZ, DONATO, TTE. GRAL. AV. - CAMARONES</t>
  </si>
  <si>
    <t>18 DE OCTUBRE DE 1908</t>
  </si>
  <si>
    <t>ALBERDI, JUAN BAUTISTA AV. - PUMACAHUACA</t>
  </si>
  <si>
    <t>COCHABAMBA - MARMOL JOSE</t>
  </si>
  <si>
    <t>CABRERA, JOSE A. - LAVALLEJA</t>
  </si>
  <si>
    <t xml:space="preserve">GURRUCHAGA - PARAGUAY </t>
  </si>
  <si>
    <t>WARNES AV.</t>
  </si>
  <si>
    <t>RIVADAVIA AV. - SALGUERO, JERONIMO</t>
  </si>
  <si>
    <t>JURAMENTO AV</t>
  </si>
  <si>
    <t>CANDELARIA - RIVADAVIA AV.</t>
  </si>
  <si>
    <t>RIOBAMBA - SANTA FE AV.</t>
  </si>
  <si>
    <t>LAGUNA - SAN PEDRO</t>
  </si>
  <si>
    <t>GRANADEROS  - YERBA</t>
  </si>
  <si>
    <t xml:space="preserve"> GARCIA DEL RIO - PINTO</t>
  </si>
  <si>
    <t xml:space="preserve">                               AV. GARCIA DEL RIO</t>
  </si>
  <si>
    <t xml:space="preserve">MORELOS -NEUQUEN </t>
  </si>
  <si>
    <t>AMENABAR - DUMONT, SANTOS</t>
  </si>
  <si>
    <t>CHIVILCOY AV. - PAREJA</t>
  </si>
  <si>
    <t>ASAMBLEA AV. - DEL COMERCIO</t>
  </si>
  <si>
    <t>ARCE - ORTEGA Y GASSET</t>
  </si>
  <si>
    <t>CARRANZA, ANGEL JUSTINIANO - EL SALVADOR</t>
  </si>
  <si>
    <t>COSTA RICA - URIARTE</t>
  </si>
  <si>
    <t>ESTADO PLURINACIONAL DE BOLIVIA - YERBAL</t>
  </si>
  <si>
    <t>CORDOBA AV. - FITZ ROY</t>
  </si>
  <si>
    <t>COSSETTINI, OLGA - DEALESSI , PIERINA</t>
  </si>
  <si>
    <t>YAPEYU</t>
  </si>
  <si>
    <t>CASEROS AV. - SANTA CRUZ</t>
  </si>
  <si>
    <t>SAENZ VALIENTE, ANSELMO</t>
  </si>
  <si>
    <t>ANSELMO SAENZ VALIENTE</t>
  </si>
  <si>
    <t>DE LA TORRE, LISANDRO AV.</t>
  </si>
  <si>
    <t>AV.LISANDRO DE LA TORRE</t>
  </si>
  <si>
    <t>BOLIVAR - ESTADOS UNIDOS</t>
  </si>
  <si>
    <t>LE BRETON, TOMAS A.</t>
  </si>
  <si>
    <t>TOMAS A. LE BRETON</t>
  </si>
  <si>
    <t>SCALABRINI ORTIZ, RAUL - JUNCAL</t>
  </si>
  <si>
    <t>LOYOLA  -  SERRANO</t>
  </si>
  <si>
    <t>ACHA, MARIANO, GRAL.  - LA PAMPA</t>
  </si>
  <si>
    <t>ARREGUI AV.</t>
  </si>
  <si>
    <t>AV.ARREGUI</t>
  </si>
  <si>
    <t>RIVADAVIA AV. - RIVERA INDARTE AV.</t>
  </si>
  <si>
    <t xml:space="preserve">                         FREIRE, RAMON, CAP. GRAL.</t>
  </si>
  <si>
    <t xml:space="preserve">                                              PRINGLES </t>
  </si>
  <si>
    <t xml:space="preserve">                                VEGA, NICETO, Cnel.</t>
  </si>
  <si>
    <t>CNEL. NICETO VEGA</t>
  </si>
  <si>
    <t xml:space="preserve">                        BILBAO FRANCISCO </t>
  </si>
  <si>
    <t xml:space="preserve">                              UGARTE, MANUEL </t>
  </si>
  <si>
    <t>ELCANO AV. - SUPERI</t>
  </si>
  <si>
    <t>GANDARA</t>
  </si>
  <si>
    <t xml:space="preserve">INCA - MEDRANO AV. </t>
  </si>
  <si>
    <t>CARRERAS, SANTIAGO DE LAS</t>
  </si>
  <si>
    <t>SANTIAGO DE LAS CARRERAS</t>
  </si>
  <si>
    <t xml:space="preserve">DEL LIBERTADOR AV. - MONTEVIDEO </t>
  </si>
  <si>
    <t>AVILES, VIRREY - ZAPIOLA</t>
  </si>
  <si>
    <t>LUNA - PATAGONES</t>
  </si>
  <si>
    <t>BOEDO AV. - REPUBLICA BOLIVARIANA
DE VENEZUELA</t>
  </si>
  <si>
    <t>PEDRAZA MANUELA</t>
  </si>
  <si>
    <t>GAONA AV. - REPETTO, NICOLÁS, DR</t>
  </si>
  <si>
    <t>SAENZ PEÑA, ROQUE, PRES. DIAGONAL NORTE AV.</t>
  </si>
  <si>
    <t>JAURES, JEAN - PARAGUAY</t>
  </si>
  <si>
    <t>ESTACIÓN DE SUBTE LÍNEA H - FACULTAD DE DERECHO - JULIETA LANTERI LOCAL PLAZA 1</t>
  </si>
  <si>
    <t>LACROZE, FEDERICO</t>
  </si>
  <si>
    <t>VIRASORO</t>
  </si>
  <si>
    <t>CORRIENTES AV. - SUIPACHA</t>
  </si>
  <si>
    <t>MORELOS - NEUQUEN</t>
  </si>
  <si>
    <t>CONGRESO AV. - TRIUNVIRATO AV.</t>
  </si>
  <si>
    <t>ZELARRAYAN</t>
  </si>
  <si>
    <t>CALVO, CARLOS - BOLIVAR</t>
  </si>
  <si>
    <t>CALLAO AV. - CORDOBA AV.</t>
  </si>
  <si>
    <t>CORRIENTES AV. - SERRANO</t>
  </si>
  <si>
    <t>CASTILLO - DORREGO AV.</t>
  </si>
  <si>
    <t>MENDOZA - VUELTA DE OBLIGADO</t>
  </si>
  <si>
    <t>BERMUDEZ - VARELA, JOSE PEDRO</t>
  </si>
  <si>
    <t>MORENO, JOSE MARIA AV. - ROSARIO</t>
  </si>
  <si>
    <t>DE LOS INCAS AV. / ESTOMBA</t>
  </si>
  <si>
    <t>FLORIDA - RIVADAVIA</t>
  </si>
  <si>
    <t>IRIGOYEN, BERNARDO de - RIVADAVIA</t>
  </si>
  <si>
    <t>ALVAREZ, JULIAN - JUFRE</t>
  </si>
  <si>
    <t>CORDOBA - OLLEROS</t>
  </si>
  <si>
    <t>AMBROSETTI, JUAN B.</t>
  </si>
  <si>
    <t>CAMARONES - GAVILAN</t>
  </si>
  <si>
    <t>ALSINA, ADOLFO</t>
  </si>
  <si>
    <t>ARTIGAS MANUEL DE</t>
  </si>
  <si>
    <t>MANUEL DE ARTIGAS</t>
  </si>
  <si>
    <t>AMBROSETTI, JUAN B. - MACHADO, ANTONIO - MARECHAL, LEOPOLDO</t>
  </si>
  <si>
    <t>LAMARCA, EMILIO</t>
  </si>
  <si>
    <t>CANTILO, JOSE LUIS</t>
  </si>
  <si>
    <t>JOSE LUIS CANTILO</t>
  </si>
  <si>
    <t>CURAPALIGUE AV.</t>
  </si>
  <si>
    <t>LLAVALLOL</t>
  </si>
  <si>
    <t>3 DE FEBRERO - ROOSEVELT FRANKLIND D.</t>
  </si>
  <si>
    <t>AGUIRRE- JULIAN ALVAREZ</t>
  </si>
  <si>
    <t>ALBARELLOS AV.</t>
  </si>
  <si>
    <t>ALVAREZ THOMAS AV. - ELCANO AV.</t>
  </si>
  <si>
    <t>ARRIBEÑOS- MANUELA PEDRAZA</t>
  </si>
  <si>
    <t>AV RAMOS MEJIA</t>
  </si>
  <si>
    <t>AV. ALVAREZ THOMAS- CESPEDES</t>
  </si>
  <si>
    <t>AV. CALLAO - AV. SANTA FE</t>
  </si>
  <si>
    <t>AV. OLAZABAL - HOLMBERG</t>
  </si>
  <si>
    <t>BACACAY AV.</t>
  </si>
  <si>
    <t>AV.BACACAY</t>
  </si>
  <si>
    <t>BAEZ / ARGUIBEL,ANDRES</t>
  </si>
  <si>
    <t>BALBIN RICARDO DR.</t>
  </si>
  <si>
    <t>BILBAO, FRANCISCO AV.</t>
  </si>
  <si>
    <t>AV.FRANCISCO BILBAO</t>
  </si>
  <si>
    <t>BOCAYUVA, QUINTINO</t>
  </si>
  <si>
    <t>BULNES/GORRITI</t>
  </si>
  <si>
    <t>BYNON</t>
  </si>
  <si>
    <t>CEVALLOS, VIRREY</t>
  </si>
  <si>
    <t>COSTA RICA - GURRUCHAGA</t>
  </si>
  <si>
    <t>CUCHA CUCHA</t>
  </si>
  <si>
    <t>CUENCA - NOGOYA</t>
  </si>
  <si>
    <t>DIAZ COLODRERO / MONROE</t>
  </si>
  <si>
    <t>DON PEDRO DE MENDOZA AV.</t>
  </si>
  <si>
    <t>DUMONT, SANTOS</t>
  </si>
  <si>
    <t>FONROUGE - GARCIA DE COSSIO</t>
  </si>
  <si>
    <t>GARCIA LORCA, FEDERICO</t>
  </si>
  <si>
    <t>GORRITI JUANA MANUELA</t>
  </si>
  <si>
    <t>HERNANDEZ JOSE</t>
  </si>
  <si>
    <t>INCA</t>
  </si>
  <si>
    <t>ITURRI</t>
  </si>
  <si>
    <t>JULIAN ALVAREZ - SOLER</t>
  </si>
  <si>
    <t>MONTEAGUDO</t>
  </si>
  <si>
    <t>MOREAU DE JUSTO ALICIA AV.</t>
  </si>
  <si>
    <t>PRESIDENTE JOSE EVARISTO URIBURU</t>
  </si>
  <si>
    <t>RAVIGNANI, EMILIO, DR.</t>
  </si>
  <si>
    <t>RICCHERI, PABLO, TTE. GRAL.</t>
  </si>
  <si>
    <t>TTE.GRAL.PABLO RICCHERI</t>
  </si>
  <si>
    <t>VIRREY ARREDONDO - DELGADO</t>
  </si>
  <si>
    <t>ZAPATA</t>
  </si>
  <si>
    <t>CARLOS ANTONIO LOPEZ</t>
  </si>
  <si>
    <t>no se encuentra en base permisos</t>
  </si>
  <si>
    <t>JOAQUIN V. GONZALEZ</t>
  </si>
  <si>
    <t>ADOLFO P. CARRANZA</t>
  </si>
  <si>
    <t>ROQUE PEREZ</t>
  </si>
  <si>
    <t>MACHAIN</t>
  </si>
  <si>
    <t>GELLY</t>
  </si>
  <si>
    <t>MANUEL OBARRIO</t>
  </si>
  <si>
    <t>JUEZ ESTRADA</t>
  </si>
  <si>
    <t>ZARRAGA</t>
  </si>
  <si>
    <t>CARBAJAL</t>
  </si>
  <si>
    <t>GENERAL MANUEL A. RODRIGUEZ</t>
  </si>
  <si>
    <t>CASAFOUST</t>
  </si>
  <si>
    <t>BATALLA DEL PARI</t>
  </si>
  <si>
    <t>doble calle</t>
  </si>
  <si>
    <t>SUNCHALES</t>
  </si>
  <si>
    <t>CHORROARIN</t>
  </si>
  <si>
    <t>BARCALA</t>
  </si>
  <si>
    <t>HERRERA</t>
  </si>
  <si>
    <t>MONASTERIO</t>
  </si>
  <si>
    <t>VENTANA</t>
  </si>
  <si>
    <t>ALBERTO EINSTEIN</t>
  </si>
  <si>
    <t>AV.GRAL.F. FERNANDEZ DE LA CRUZ</t>
  </si>
  <si>
    <t>BERON DE ASTRADA</t>
  </si>
  <si>
    <t>MATHEU</t>
  </si>
  <si>
    <t>CHARRUA</t>
  </si>
  <si>
    <t>LAS CASAS</t>
  </si>
  <si>
    <t>PAYSANDU</t>
  </si>
  <si>
    <t>AV. CASTAÑARES</t>
  </si>
  <si>
    <t>AV. COBO</t>
  </si>
  <si>
    <t>VICTOR MARTINEZ</t>
  </si>
  <si>
    <t>GRAL. FLORES VENANCIO</t>
  </si>
  <si>
    <t>GRANADEROS</t>
  </si>
  <si>
    <t>PEDERNERA</t>
  </si>
  <si>
    <t>LAUTARO</t>
  </si>
  <si>
    <t>FERRE</t>
  </si>
  <si>
    <t>LARRAZABAL</t>
  </si>
  <si>
    <t>ERCILLA</t>
  </si>
  <si>
    <t>TIMOTEO GORDILLO</t>
  </si>
  <si>
    <t>MIRALLA</t>
  </si>
  <si>
    <t>TTE.CNEL.CASIMIRO RECUERO</t>
  </si>
  <si>
    <t>PRIMERA JUNTA</t>
  </si>
  <si>
    <t>JOSE E. RODO</t>
  </si>
  <si>
    <t>AZUL</t>
  </si>
  <si>
    <t>AV.SAN JUAN BAUTISTA DE LA SALLE</t>
  </si>
  <si>
    <t>BAUNES</t>
  </si>
  <si>
    <t>CESAR DIAZ</t>
  </si>
  <si>
    <t>MARISCAL F. SOLANO LOPEZ</t>
  </si>
  <si>
    <t xml:space="preserve">ORTEGA Y GASSET </t>
  </si>
  <si>
    <t>GALLARDO</t>
  </si>
  <si>
    <t>ITUZAINGO</t>
  </si>
  <si>
    <t>SOLANO LOPEZ, F., MARISCAL</t>
  </si>
  <si>
    <t>CARRIL, SALVADOR
MARIA DEL AV.</t>
  </si>
  <si>
    <t>TAMBORINI, JOSE PASCUAL</t>
  </si>
  <si>
    <t>CABRERA JOSE A</t>
  </si>
  <si>
    <t>CABRER, CNEL</t>
  </si>
  <si>
    <t>CNEL. CABRER</t>
  </si>
  <si>
    <t xml:space="preserve"> AVILES, VIRREY</t>
  </si>
  <si>
    <t xml:space="preserve"> ARREDONDO, Virrey</t>
  </si>
  <si>
    <t>UIZ DE LOS LLANOS</t>
  </si>
  <si>
    <t>RUIZ DE LOS LLANOS</t>
  </si>
  <si>
    <t>ALMAGRO</t>
  </si>
  <si>
    <t>CABALLITO</t>
  </si>
  <si>
    <t>Persona Jurídica o Física</t>
  </si>
  <si>
    <t>Calles</t>
  </si>
  <si>
    <t>Varios</t>
  </si>
  <si>
    <t>Toldo Canadiense</t>
  </si>
  <si>
    <t>CANON</t>
  </si>
  <si>
    <t>No corresponde</t>
  </si>
  <si>
    <t>Elementos</t>
  </si>
  <si>
    <t>A UN AGUA</t>
  </si>
  <si>
    <t>Persona Física</t>
  </si>
  <si>
    <t>12 DE OCTUBRE</t>
  </si>
  <si>
    <t>CHEQ. REQUISITOS FALTANTES</t>
  </si>
  <si>
    <t xml:space="preserve">A DOS AGUAS </t>
  </si>
  <si>
    <t xml:space="preserve">No </t>
  </si>
  <si>
    <t>Deuda</t>
  </si>
  <si>
    <t>Puerto Madero</t>
  </si>
  <si>
    <t>Inscripción RP</t>
  </si>
  <si>
    <t>Consultar a Rentas</t>
  </si>
  <si>
    <t>DUPLICADO</t>
  </si>
  <si>
    <t>SOLICITA INSCRIPCION DE AYUDANTE</t>
  </si>
  <si>
    <t>Consultado</t>
  </si>
  <si>
    <t>1RO DE MAYO</t>
  </si>
  <si>
    <t>2 DE ABRIL DE 1982</t>
  </si>
  <si>
    <t>20 DE FEBRERO</t>
  </si>
  <si>
    <t>20 DE SETIEMBRE</t>
  </si>
  <si>
    <t>TRASLADO</t>
  </si>
  <si>
    <t>5 DE JULIO</t>
  </si>
  <si>
    <t>9 DE JULIO AV.</t>
  </si>
  <si>
    <t>ABDALA, GERMAN</t>
  </si>
  <si>
    <t>ACEVEDO, EDUARDO</t>
  </si>
  <si>
    <t>ACHALA</t>
  </si>
  <si>
    <t>Villa Soldati</t>
  </si>
  <si>
    <t>ACHAVAL</t>
  </si>
  <si>
    <t>ACHAVAL RODRIGUEZ, T., DR. AV.</t>
  </si>
  <si>
    <t>ACHEGA</t>
  </si>
  <si>
    <t>ACHIRA</t>
  </si>
  <si>
    <t>ACHUPALLAS</t>
  </si>
  <si>
    <t>ACONCAGUA</t>
  </si>
  <si>
    <t>ACOSTA, MARIANO</t>
  </si>
  <si>
    <t>Versalles</t>
  </si>
  <si>
    <t>ACOSTA, MARIANO AV.</t>
  </si>
  <si>
    <t>AGACES</t>
  </si>
  <si>
    <t>AGOTE PEDRO</t>
  </si>
  <si>
    <t>AGOTE, LUIS DR.</t>
  </si>
  <si>
    <t>Coghlan</t>
  </si>
  <si>
    <t>AGUADO, ALEJANDRO M. DE</t>
  </si>
  <si>
    <t>AGUARIBAY</t>
  </si>
  <si>
    <t>AGUAS BUENAS</t>
  </si>
  <si>
    <t>AGUIRRE, JULIAN</t>
  </si>
  <si>
    <t>Agronomía</t>
  </si>
  <si>
    <t>ALAGON</t>
  </si>
  <si>
    <t>ALBANIA</t>
  </si>
  <si>
    <t>ALBARIÑO</t>
  </si>
  <si>
    <t>ALBARRACIN</t>
  </si>
  <si>
    <t>ALBARRACIN DE SARMIENTO, PAULA</t>
  </si>
  <si>
    <t>ALCARAZ</t>
  </si>
  <si>
    <t>ALEM, LEANDRO N. AV.</t>
  </si>
  <si>
    <t>ALEMANIA</t>
  </si>
  <si>
    <t>ALFARERO</t>
  </si>
  <si>
    <t>ALGARROBO</t>
  </si>
  <si>
    <t>ALICANTE</t>
  </si>
  <si>
    <t>ALMEIRA, HILARIO DE</t>
  </si>
  <si>
    <t>ALPATACAL</t>
  </si>
  <si>
    <t>ALTA GRACIA</t>
  </si>
  <si>
    <t>ALVAR NUÑEZ</t>
  </si>
  <si>
    <t>ALVAREZ DE ACEVEDO, TOMAS</t>
  </si>
  <si>
    <t>ALVAREZ PRADO, MANUEL</t>
  </si>
  <si>
    <t>ALVAREZ, AGUSTIN</t>
  </si>
  <si>
    <t>ALVAREZ, CRISOSTOMO</t>
  </si>
  <si>
    <t>ALVEAR, EMILIO, DE</t>
  </si>
  <si>
    <t>ALZAGA</t>
  </si>
  <si>
    <t>AMALIA</t>
  </si>
  <si>
    <t>AMAMBAY</t>
  </si>
  <si>
    <t>AMBERES</t>
  </si>
  <si>
    <t>AMEGHINO, FLORENTINO, DR.</t>
  </si>
  <si>
    <t>AMPERE</t>
  </si>
  <si>
    <t>AMSTERDAM</t>
  </si>
  <si>
    <t>ANCASTE</t>
  </si>
  <si>
    <t>ANCHORIS</t>
  </si>
  <si>
    <t>ANDALUCIA</t>
  </si>
  <si>
    <t>ANDORRA</t>
  </si>
  <si>
    <t>ANDRADE, OLEGARIO, V.</t>
  </si>
  <si>
    <t>ANGACO</t>
  </si>
  <si>
    <t>ANKARA</t>
  </si>
  <si>
    <t>ANTARTIDA ARGENTINA AV.</t>
  </si>
  <si>
    <t>ANTEQUERA</t>
  </si>
  <si>
    <t>ANTEZANA</t>
  </si>
  <si>
    <t>ANTOFAGASTA</t>
  </si>
  <si>
    <t>AÑASCO</t>
  </si>
  <si>
    <t>APULE</t>
  </si>
  <si>
    <t>AQUINO</t>
  </si>
  <si>
    <t>ARAOZ ALFARO, GREGORIO, DR</t>
  </si>
  <si>
    <t>ARAOZ DE LAMADRID, GREGORIO, GRAL.</t>
  </si>
  <si>
    <t>ARATA, PEDRO N.</t>
  </si>
  <si>
    <t>ARAUJO</t>
  </si>
  <si>
    <t>ARBELETCHE, ANIBAL P.</t>
  </si>
  <si>
    <t>ARCAMENDIA</t>
  </si>
  <si>
    <t>ARCE, MANUEL</t>
  </si>
  <si>
    <t>ARGAÑARAS</t>
  </si>
  <si>
    <t>ARGELIA</t>
  </si>
  <si>
    <t>ARGENTINA AV.</t>
  </si>
  <si>
    <t>ARIEL</t>
  </si>
  <si>
    <t>ARISMENDI</t>
  </si>
  <si>
    <t>ARIZONA</t>
  </si>
  <si>
    <t>ARJONILLA</t>
  </si>
  <si>
    <t>ARMAUER HANSEN, GERARDO, DR.</t>
  </si>
  <si>
    <t>AROLAS, EDUARDO</t>
  </si>
  <si>
    <t>AROMA</t>
  </si>
  <si>
    <t>AROMO</t>
  </si>
  <si>
    <t>ARQUIMEDES</t>
  </si>
  <si>
    <t>ARRIOLA</t>
  </si>
  <si>
    <t>ARROTEA</t>
  </si>
  <si>
    <t>ARTILLEROS</t>
  </si>
  <si>
    <t>ARZOBISPO ESPINOSA</t>
  </si>
  <si>
    <t>ASCASUBI</t>
  </si>
  <si>
    <t>ASIA</t>
  </si>
  <si>
    <t>ASTURIAS AV.</t>
  </si>
  <si>
    <t>ATACALCO</t>
  </si>
  <si>
    <t>ATAHUALPA</t>
  </si>
  <si>
    <t>ATENAS</t>
  </si>
  <si>
    <t>AUBAIN, TEODORO DR.</t>
  </si>
  <si>
    <t>AUBRUN, EMILIO</t>
  </si>
  <si>
    <t>AV BARRIO NUEVO LAS TIRAS (NO OFICIAL)</t>
  </si>
  <si>
    <t>AVALLE</t>
  </si>
  <si>
    <t>AYOLAS</t>
  </si>
  <si>
    <t>AYUI</t>
  </si>
  <si>
    <t>AZARA</t>
  </si>
  <si>
    <t>AZCUENAGA, DOMINGO DE</t>
  </si>
  <si>
    <t>AZURDUY JUANA</t>
  </si>
  <si>
    <t>BACH, JUAN SEBASTIAN</t>
  </si>
  <si>
    <t>BACLE, CESAR H.</t>
  </si>
  <si>
    <t>BACON</t>
  </si>
  <si>
    <t>BAHIA</t>
  </si>
  <si>
    <t>BAIGORRI</t>
  </si>
  <si>
    <t>BALANDRA, CARMEN</t>
  </si>
  <si>
    <t>BALBOA</t>
  </si>
  <si>
    <t>BALCARCE, FLORENCIO</t>
  </si>
  <si>
    <t>BALIÑA, PEDRO, DR.</t>
  </si>
  <si>
    <t>BALLIVIAN</t>
  </si>
  <si>
    <t>BALTORE, JOSE R.</t>
  </si>
  <si>
    <t>BANCHS ENRIQUE</t>
  </si>
  <si>
    <t>BARADERO</t>
  </si>
  <si>
    <t>BARAGAÑA</t>
  </si>
  <si>
    <t>BARCA CABO DE HORNOS</t>
  </si>
  <si>
    <t>BARCELONA</t>
  </si>
  <si>
    <t>BARILARI, ATILIO S., ALTE.</t>
  </si>
  <si>
    <t>BARILOCHE</t>
  </si>
  <si>
    <t>BARROS PAZOS, JOSE</t>
  </si>
  <si>
    <t>BARZANA</t>
  </si>
  <si>
    <t>BASAVILBASO, LEOPOLDO</t>
  </si>
  <si>
    <t>BATEMAN, J. F.</t>
  </si>
  <si>
    <t>BATHURST</t>
  </si>
  <si>
    <t>BATLLE Y ORDOÑEZ, JOSE P.T.</t>
  </si>
  <si>
    <t>BAUZA, FRANCISCO</t>
  </si>
  <si>
    <t>BAVIO, ERNESTO A.</t>
  </si>
  <si>
    <t>BEADE</t>
  </si>
  <si>
    <t>BEAZLEY</t>
  </si>
  <si>
    <t>BECHER, EMILIO</t>
  </si>
  <si>
    <t>BEDOYA, ELIAS</t>
  </si>
  <si>
    <t>BEETHOVEN</t>
  </si>
  <si>
    <t>BEHRING</t>
  </si>
  <si>
    <t>BELEN</t>
  </si>
  <si>
    <t>BELFAST</t>
  </si>
  <si>
    <t>BELGICA</t>
  </si>
  <si>
    <t>BELGRADO</t>
  </si>
  <si>
    <t>BELL VILLE</t>
  </si>
  <si>
    <t>BELLA VISTA</t>
  </si>
  <si>
    <t>BENEDETTI, OSVALDO E., DIP.NAC.</t>
  </si>
  <si>
    <t>BENIELLI, CARLOS J.</t>
  </si>
  <si>
    <t>BERG, CARLOS</t>
  </si>
  <si>
    <t>BERGANTIN CONGRESO NACIONAL</t>
  </si>
  <si>
    <t>BERGANTIN ECHAGUE</t>
  </si>
  <si>
    <t>BERGANTIN GENERAL BALCARCE</t>
  </si>
  <si>
    <t>BERGANTIN GENERAL BELGRANO</t>
  </si>
  <si>
    <t>BERGANTIN GOLETA ESPORA</t>
  </si>
  <si>
    <t>BERGANTIN NANCY</t>
  </si>
  <si>
    <t>BERGANTIN VIGILANTE</t>
  </si>
  <si>
    <t>BERLIN</t>
  </si>
  <si>
    <t>BERMEJO</t>
  </si>
  <si>
    <t>BERMEJO, ANTONIO DR.</t>
  </si>
  <si>
    <t>BERMUDEZ, ANTONIO</t>
  </si>
  <si>
    <t>BERMUDEZ, JORGE</t>
  </si>
  <si>
    <t>BERNA</t>
  </si>
  <si>
    <t>BERNAL</t>
  </si>
  <si>
    <t>BERNALDES</t>
  </si>
  <si>
    <t>BERNARDI, CONSCRIPTO</t>
  </si>
  <si>
    <t>BERNASCONI, MARIO</t>
  </si>
  <si>
    <t>BERTHELOT</t>
  </si>
  <si>
    <t>BERTRES</t>
  </si>
  <si>
    <t>BERUTI, ARTURO</t>
  </si>
  <si>
    <t>BETBEDER, ONOFRE, ALTE.</t>
  </si>
  <si>
    <t>BEYROUTH</t>
  </si>
  <si>
    <t>BIALET MASSE</t>
  </si>
  <si>
    <t>BIANCHI, ANDRES</t>
  </si>
  <si>
    <t>BIARRITZ</t>
  </si>
  <si>
    <t>BIDEGAIN, PEDRO</t>
  </si>
  <si>
    <t>BIEDMA, JOSE JUAN</t>
  </si>
  <si>
    <t>BIELSA, RAFAEL, DR.</t>
  </si>
  <si>
    <t>BILBAO, FRANCISCO</t>
  </si>
  <si>
    <t>BLANDENGUES</t>
  </si>
  <si>
    <t>BLANES, JUAN MANUEL</t>
  </si>
  <si>
    <t>BOERI, JUAN A.</t>
  </si>
  <si>
    <t>BOLAÑOS</t>
  </si>
  <si>
    <t>BOLONIA</t>
  </si>
  <si>
    <t>BOMBAY</t>
  </si>
  <si>
    <t>BONAVENA, OSCAR NATALIO</t>
  </si>
  <si>
    <t>BONIFACIO CHANAMPA, DANIEL</t>
  </si>
  <si>
    <t>BONORINO, ESTEBAN, CNEL. AV.</t>
  </si>
  <si>
    <t>BONORINO, MARTINIANO</t>
  </si>
  <si>
    <t>BOQUERON</t>
  </si>
  <si>
    <t>BORCHES, JOSE</t>
  </si>
  <si>
    <t>BORDABEHERE, ENZO</t>
  </si>
  <si>
    <t>BOSCH, VENTURA</t>
  </si>
  <si>
    <t>BOSTON</t>
  </si>
  <si>
    <t>BRAILLE, LUIS</t>
  </si>
  <si>
    <t>BRAUN MENENDEZ, EDUARDO, DR.</t>
  </si>
  <si>
    <t>BRAVARD</t>
  </si>
  <si>
    <t>BRIN, MINISTRO</t>
  </si>
  <si>
    <t>BROWN, FRANK</t>
  </si>
  <si>
    <t>BRUIX AV.</t>
  </si>
  <si>
    <t>BRUNO, GIORDANO</t>
  </si>
  <si>
    <t>BRUSELAS</t>
  </si>
  <si>
    <t>BUCAREST</t>
  </si>
  <si>
    <t>BUDAPEST</t>
  </si>
  <si>
    <t>BUERAS</t>
  </si>
  <si>
    <t>BUFANO, ALFREDO R.</t>
  </si>
  <si>
    <t>BULGARIA</t>
  </si>
  <si>
    <t>BURELA</t>
  </si>
  <si>
    <t>BURGOS</t>
  </si>
  <si>
    <t>BUSCHIAZZO, JUAN A.</t>
  </si>
  <si>
    <t>BUSTILLO, JOSE M., GRAL.</t>
  </si>
  <si>
    <t>BUSTOS, CARLOS ARMANDO</t>
  </si>
  <si>
    <t>BUTTELER</t>
  </si>
  <si>
    <t>BUTTY, ENRIQUE, ING.</t>
  </si>
  <si>
    <t>BYRON</t>
  </si>
  <si>
    <t>CAAGUAZU</t>
  </si>
  <si>
    <t>CABEZON, JOSE LEON</t>
  </si>
  <si>
    <t>CABOT</t>
  </si>
  <si>
    <t>CABRAL, SGTO.</t>
  </si>
  <si>
    <t>CABRED, DOMINGO, DR.</t>
  </si>
  <si>
    <t>CABRER, CNEL.</t>
  </si>
  <si>
    <t>CACHEUTA</t>
  </si>
  <si>
    <t>CACHI</t>
  </si>
  <si>
    <t>CACIQUE</t>
  </si>
  <si>
    <t>CADIZ</t>
  </si>
  <si>
    <t>CAFFARENA, AGUSTIN R.</t>
  </si>
  <si>
    <t>CAFFERATA, FRANCISCO</t>
  </si>
  <si>
    <t>CAGLIARI</t>
  </si>
  <si>
    <t>CAJARAVILLA</t>
  </si>
  <si>
    <t>CALAZA, JOSE MARIA</t>
  </si>
  <si>
    <t>CALCENA</t>
  </si>
  <si>
    <t>CALDAS</t>
  </si>
  <si>
    <t>CALDEN</t>
  </si>
  <si>
    <t>CALFUCURA</t>
  </si>
  <si>
    <t>CALINGASTA</t>
  </si>
  <si>
    <t>CALOU, JUAN P.</t>
  </si>
  <si>
    <t>CALZADILLA, SANTIAGO</t>
  </si>
  <si>
    <t>CAMACUA</t>
  </si>
  <si>
    <t>CAMBIESES, EUSTAQUIO</t>
  </si>
  <si>
    <t>CAMINO, MIGUEL ANDRES</t>
  </si>
  <si>
    <t>CAMOATI</t>
  </si>
  <si>
    <t>CAMPILLO</t>
  </si>
  <si>
    <t>CAMPOS, GASPAR</t>
  </si>
  <si>
    <t>CANADA</t>
  </si>
  <si>
    <t>CANARD, BENJAMIN, DR.</t>
  </si>
  <si>
    <t>CANE, MIGUEL</t>
  </si>
  <si>
    <t>CANGAYE</t>
  </si>
  <si>
    <t>CANTILO</t>
  </si>
  <si>
    <t>CAÑADA DE GOMEZ</t>
  </si>
  <si>
    <t>CAÑONERA AMERICA</t>
  </si>
  <si>
    <t>CAÑUELAS</t>
  </si>
  <si>
    <t>CAPDEVILA, ARTURO</t>
  </si>
  <si>
    <t>CAPERUCITA</t>
  </si>
  <si>
    <t>CARABELAS</t>
  </si>
  <si>
    <t>CARANDAY</t>
  </si>
  <si>
    <t>CARAPACHAY</t>
  </si>
  <si>
    <t>CARBALLIDO, JOSE E.</t>
  </si>
  <si>
    <t>CARBONARI, FRANCISCO, CMTE.</t>
  </si>
  <si>
    <t>CARCOVA, DE LA</t>
  </si>
  <si>
    <t>CARDENAS, CNEL. AV.</t>
  </si>
  <si>
    <t>CARDOSO</t>
  </si>
  <si>
    <t>CARICANCHA</t>
  </si>
  <si>
    <t>CAROYA</t>
  </si>
  <si>
    <t>CARRANZA, ADOLFO P.</t>
  </si>
  <si>
    <t>CARRANZA, CARLOS</t>
  </si>
  <si>
    <t>CARRASCO AV.</t>
  </si>
  <si>
    <t>CARRERAS, SEGUNDO IÑIGO</t>
  </si>
  <si>
    <t>CARRIEGO, EVARISTO</t>
  </si>
  <si>
    <t>CARRILLO, RAMON, DR.</t>
  </si>
  <si>
    <t>CASACUBERTA</t>
  </si>
  <si>
    <t>CASARES AV.</t>
  </si>
  <si>
    <t>CASARES, ADOLFO BIOY</t>
  </si>
  <si>
    <t>CASCO</t>
  </si>
  <si>
    <t>CASCO, HORACIO, DR.</t>
  </si>
  <si>
    <t>CASTAÑARES AV.</t>
  </si>
  <si>
    <t>CASTAÑON</t>
  </si>
  <si>
    <t>CASTELAR, EMILIO</t>
  </si>
  <si>
    <t>CASTELLANOS, JOAQUIN</t>
  </si>
  <si>
    <t>CASTELLI</t>
  </si>
  <si>
    <t>CASTILLA, RAMON, MARISCAL</t>
  </si>
  <si>
    <t>CASTILLO, CATULO</t>
  </si>
  <si>
    <t>CASTILLO, JUAN DEL</t>
  </si>
  <si>
    <t>CASTILLO, RAMON S., PRES. AV.</t>
  </si>
  <si>
    <t>CASTRO, JUAN DE</t>
  </si>
  <si>
    <t>CASTRO, ROSALIA DE</t>
  </si>
  <si>
    <t>CATANIA</t>
  </si>
  <si>
    <t>CATRIEL</t>
  </si>
  <si>
    <t>CAYASTA</t>
  </si>
  <si>
    <t>CAZADORES</t>
  </si>
  <si>
    <t>CENTENARIO</t>
  </si>
  <si>
    <t>CEPEDA Y AHUMADA, RODRIGO DE</t>
  </si>
  <si>
    <t>CERRILLOS</t>
  </si>
  <si>
    <t>CHAGAS, CARLOS</t>
  </si>
  <si>
    <t>CHAJARI</t>
  </si>
  <si>
    <t>CHAMICAL</t>
  </si>
  <si>
    <t>CHASCOMUS</t>
  </si>
  <si>
    <t>CHASSAING, JUAN</t>
  </si>
  <si>
    <t>CHAVEZ, JORGE</t>
  </si>
  <si>
    <t>CHECOSLOVAQUIA</t>
  </si>
  <si>
    <t>CHICOANA</t>
  </si>
  <si>
    <t>CHILECITO</t>
  </si>
  <si>
    <t>CHIMBORAZO</t>
  </si>
  <si>
    <t>CHINA</t>
  </si>
  <si>
    <t>CHIRIGUANOS</t>
  </si>
  <si>
    <t>CHIRIMAY</t>
  </si>
  <si>
    <t>CHONINO</t>
  </si>
  <si>
    <t>CHUBUT</t>
  </si>
  <si>
    <t>CHUMBICHA</t>
  </si>
  <si>
    <t>CHUTRO, PEDRO, PROF., DR.</t>
  </si>
  <si>
    <t>CIPOLLETTI</t>
  </si>
  <si>
    <t>CISNE</t>
  </si>
  <si>
    <t>CISNEROS, VIRREY</t>
  </si>
  <si>
    <t>CITTADINI, BASILIO</t>
  </si>
  <si>
    <t>CIUDAD DE SABADELL</t>
  </si>
  <si>
    <t>CIUDADELA</t>
  </si>
  <si>
    <t>CIVIT, EMILIO</t>
  </si>
  <si>
    <t>CLAY</t>
  </si>
  <si>
    <t>COBO AV.</t>
  </si>
  <si>
    <t>COCHICO</t>
  </si>
  <si>
    <t>COCHRANE</t>
  </si>
  <si>
    <t>COGHLAN, JUAN M.</t>
  </si>
  <si>
    <t>COLIGUE</t>
  </si>
  <si>
    <t>COLIQUEO</t>
  </si>
  <si>
    <t>COLLIVADINO, PIO</t>
  </si>
  <si>
    <t>COLMO, ALFREDO</t>
  </si>
  <si>
    <t>COLOMBIA AV.</t>
  </si>
  <si>
    <t>COLOMBO LEONI EDUARDO</t>
  </si>
  <si>
    <t>COLPAYO</t>
  </si>
  <si>
    <t>COLUMBIA</t>
  </si>
  <si>
    <t>COMBATE DE COSTA BRAVA</t>
  </si>
  <si>
    <t>COMBATE DE SAN CARLOS</t>
  </si>
  <si>
    <t>CONDOR</t>
  </si>
  <si>
    <t>CONI, EMILIO R., DR.</t>
  </si>
  <si>
    <t>CONSTANTINOPLA</t>
  </si>
  <si>
    <t>CONTINUACION AV. COREA (SIN NOMBRE OFICIAL)</t>
  </si>
  <si>
    <t>CONVENCION</t>
  </si>
  <si>
    <t>COOKE, JOHN W.</t>
  </si>
  <si>
    <t>COOPERACION</t>
  </si>
  <si>
    <t>COPAHUE</t>
  </si>
  <si>
    <t>COPENHAGUE</t>
  </si>
  <si>
    <t>COPERNICO</t>
  </si>
  <si>
    <t>CORBETA AGREABLE</t>
  </si>
  <si>
    <t>CORBETA BELFAST</t>
  </si>
  <si>
    <t>COREA AV.</t>
  </si>
  <si>
    <t>CORONADO, MARTIN</t>
  </si>
  <si>
    <t>CORONDA</t>
  </si>
  <si>
    <t>CORRALES</t>
  </si>
  <si>
    <t>CORREA</t>
  </si>
  <si>
    <t>CORREA MORALES, LUCIO</t>
  </si>
  <si>
    <t>CORREA, GUILLERMO, DR.</t>
  </si>
  <si>
    <t>CORRO, MIGUEL C. DEL, CANONIGO AV.</t>
  </si>
  <si>
    <t>CORTAZAR, JULIO</t>
  </si>
  <si>
    <t>CORTEJARENA, JOSE A.</t>
  </si>
  <si>
    <t>CORTES, GERONIMO</t>
  </si>
  <si>
    <t>COSQUIN</t>
  </si>
  <si>
    <t>COSTA, EDUARDO</t>
  </si>
  <si>
    <t>COSTAMAGNA, SANTIAGO</t>
  </si>
  <si>
    <t>COTAGAITA</t>
  </si>
  <si>
    <t>COTOCOLLAO</t>
  </si>
  <si>
    <t>COUTO, MIGUEL</t>
  </si>
  <si>
    <t>CRAIG</t>
  </si>
  <si>
    <t>CRAINQUEVILLE</t>
  </si>
  <si>
    <t>CRANWELL</t>
  </si>
  <si>
    <t>CRESPO</t>
  </si>
  <si>
    <t>CRUCERO GRAL. BELGRANO</t>
  </si>
  <si>
    <t>CRUZ DEL EJE</t>
  </si>
  <si>
    <t>CRUZ DEL SUD</t>
  </si>
  <si>
    <t>CRUZ, JUANA INES DE LA, SOR</t>
  </si>
  <si>
    <t>CRUZ, OSVALDO</t>
  </si>
  <si>
    <t>CRUZ, OSVALDO AV.</t>
  </si>
  <si>
    <t>CUBAS, JOSE</t>
  </si>
  <si>
    <t>CUERVO, RUFINO J.</t>
  </si>
  <si>
    <t>CUNEO, FRANCISCO</t>
  </si>
  <si>
    <t>CUNNINGHAME GRAHAM, ROBERTO</t>
  </si>
  <si>
    <t>CURA BROCHERO</t>
  </si>
  <si>
    <t>CURATELLA MANES, PABLO</t>
  </si>
  <si>
    <t>CURITYBA</t>
  </si>
  <si>
    <t>CURUPAYTI</t>
  </si>
  <si>
    <t>CURUZU CUATIA</t>
  </si>
  <si>
    <t>CUTER, LUISITO</t>
  </si>
  <si>
    <t>CUYO</t>
  </si>
  <si>
    <t>CYMES, JUAN</t>
  </si>
  <si>
    <t>DA VINCI, LEONARDO</t>
  </si>
  <si>
    <t>DAGUERRE</t>
  </si>
  <si>
    <t>DAMIANOVICH, ELEODORO, DR.</t>
  </si>
  <si>
    <t>D'AMICIS, EDMUNDO</t>
  </si>
  <si>
    <t>DANEL</t>
  </si>
  <si>
    <t>DANTAS, JULIO S.</t>
  </si>
  <si>
    <t>DANTE</t>
  </si>
  <si>
    <t>DARACT AV.</t>
  </si>
  <si>
    <t>DARQUIER, JUAN</t>
  </si>
  <si>
    <t>DAVEL, DESIDERIO FERNANDO, DR.</t>
  </si>
  <si>
    <t>DAVILA</t>
  </si>
  <si>
    <t>DE LA BARRA, EMMA</t>
  </si>
  <si>
    <t>DE LA ECONOMIA</t>
  </si>
  <si>
    <t>DE LA INDUSTRIA</t>
  </si>
  <si>
    <t>DE LA MISERICORDIA</t>
  </si>
  <si>
    <t>DE LA ROSA, JOSE I., DR.</t>
  </si>
  <si>
    <t>DE LA TECNICA</t>
  </si>
  <si>
    <t>DE LAS ARTES</t>
  </si>
  <si>
    <t>DE LAS CIENCIAS</t>
  </si>
  <si>
    <t>DE LAS GARANTIAS</t>
  </si>
  <si>
    <t>DE LOS CONSTITUYENTES AV.</t>
  </si>
  <si>
    <t>DE LOS CORRALES AV.</t>
  </si>
  <si>
    <t>DE LOS INMIGRANTES AV.</t>
  </si>
  <si>
    <t>DE LOS ITALIANOS AV.</t>
  </si>
  <si>
    <t>DE MOUSSY, MARTIN</t>
  </si>
  <si>
    <t>DE SIMONE, VICENTE</t>
  </si>
  <si>
    <t>DEDICO, DOMINGO, AGENTE</t>
  </si>
  <si>
    <t>DEKAY</t>
  </si>
  <si>
    <t>DEL BAÑADO</t>
  </si>
  <si>
    <t>DEL BUEN ORDEN</t>
  </si>
  <si>
    <t>DEL COLEGIO</t>
  </si>
  <si>
    <t>DEL COMERCIO</t>
  </si>
  <si>
    <t>DEL FOMENTISTA AV.</t>
  </si>
  <si>
    <t>DEL PALO SANTO</t>
  </si>
  <si>
    <t>DEL PARQUE</t>
  </si>
  <si>
    <t>DEL PROGRESO</t>
  </si>
  <si>
    <t>DEL SIGNO</t>
  </si>
  <si>
    <t>DEL TEMPLE</t>
  </si>
  <si>
    <t>DEL TIGRE</t>
  </si>
  <si>
    <t>DELAMBRE</t>
  </si>
  <si>
    <t>DELLA PAOLERA, CARLOS M.</t>
  </si>
  <si>
    <t>DELLEPIANE, LUIS</t>
  </si>
  <si>
    <t>DELLEPIANE, LUIS, TTE. GRAL.</t>
  </si>
  <si>
    <t>DELPINI JOSE L ING.</t>
  </si>
  <si>
    <t>DEMARIA, ISIDORO</t>
  </si>
  <si>
    <t>DEMARIA, MARIANO</t>
  </si>
  <si>
    <t>DERQUI AV.</t>
  </si>
  <si>
    <t>DESCALZI, NICOLAS</t>
  </si>
  <si>
    <t>DESEADO</t>
  </si>
  <si>
    <t>D'ESPOSITO, ARNALDO</t>
  </si>
  <si>
    <t>DEVOTO, FORTUNATO</t>
  </si>
  <si>
    <t>DIAMANTE</t>
  </si>
  <si>
    <t>DIAZ, ANA</t>
  </si>
  <si>
    <t>DIAZ, AVELINO</t>
  </si>
  <si>
    <t>DIAZ, CESAR, GRAL. AV.</t>
  </si>
  <si>
    <t>DICKMAN, ADOLFO, DR.</t>
  </si>
  <si>
    <t>DIEZ DE MEDINA, CLEMENTE</t>
  </si>
  <si>
    <t>DINAMARCA</t>
  </si>
  <si>
    <t>DOLORES</t>
  </si>
  <si>
    <t>DON CRISTOBAL</t>
  </si>
  <si>
    <t>DON SEGUNDO SOMBRA</t>
  </si>
  <si>
    <t>DONIZETTI</t>
  </si>
  <si>
    <t>DRESCO, ARTURO ANTONIO</t>
  </si>
  <si>
    <t>DRUMOND</t>
  </si>
  <si>
    <t>DUARTE, JUAN PABLO</t>
  </si>
  <si>
    <t>DUBLIN</t>
  </si>
  <si>
    <t>DUMAS, ALEJANDRO</t>
  </si>
  <si>
    <t>DUMAS, VITO</t>
  </si>
  <si>
    <t>ECHAGUE, CARLOS, ING.</t>
  </si>
  <si>
    <t>ECHAURI</t>
  </si>
  <si>
    <t>ECHEANDIA</t>
  </si>
  <si>
    <t>ECHENAGUCIA</t>
  </si>
  <si>
    <t>ECHEVARRIA, VICENTE A. DE</t>
  </si>
  <si>
    <t>EDISON, TOMAS A. AV.</t>
  </si>
  <si>
    <t>EGUIA, MANUEL</t>
  </si>
  <si>
    <t>EGUIA, OSVALDO, DR.</t>
  </si>
  <si>
    <t>EINSTEIN, ALBERTO</t>
  </si>
  <si>
    <t>EL ALFABETO</t>
  </si>
  <si>
    <t>EL ARAUCANO</t>
  </si>
  <si>
    <t>EL ARTESANO</t>
  </si>
  <si>
    <t>EL CARDENAL</t>
  </si>
  <si>
    <t>EL CARPINTERO</t>
  </si>
  <si>
    <t>EL CEIBO</t>
  </si>
  <si>
    <t>EL CERRO</t>
  </si>
  <si>
    <t>EL CHACHO</t>
  </si>
  <si>
    <t>EL CHASQUE</t>
  </si>
  <si>
    <t>EL CRIOLLO</t>
  </si>
  <si>
    <t>EL DELTA</t>
  </si>
  <si>
    <t>EL DOMADOR</t>
  </si>
  <si>
    <t>EL ELECTRICISTA, BUSTAMANTE, NICASIO FEDERICO</t>
  </si>
  <si>
    <t>EL FERROVIARIO, ANTONIO RAMON VEGA</t>
  </si>
  <si>
    <t>EL FOGON</t>
  </si>
  <si>
    <t>EL FUERTE</t>
  </si>
  <si>
    <t>EL GAUCHO</t>
  </si>
  <si>
    <t>EL HORNERO</t>
  </si>
  <si>
    <t>EL LITORAL</t>
  </si>
  <si>
    <t>EL MAESTRO</t>
  </si>
  <si>
    <t>EL METODO</t>
  </si>
  <si>
    <t>EL MIRASOL</t>
  </si>
  <si>
    <t>EL MISIONERO</t>
  </si>
  <si>
    <t>EL NENE</t>
  </si>
  <si>
    <t>EL ÑANDU</t>
  </si>
  <si>
    <t>EL PAMPERO</t>
  </si>
  <si>
    <t>EL PEREGRINO</t>
  </si>
  <si>
    <t>EL PROFETA DE LA PAMPA</t>
  </si>
  <si>
    <t>EL QUIJOTE</t>
  </si>
  <si>
    <t>EL RANCHO</t>
  </si>
  <si>
    <t>EL RASTREADOR</t>
  </si>
  <si>
    <t>EL RECADO</t>
  </si>
  <si>
    <t>EL REFRAN</t>
  </si>
  <si>
    <t>EL SAUCE</t>
  </si>
  <si>
    <t>EL SERENO</t>
  </si>
  <si>
    <t>EL TALA</t>
  </si>
  <si>
    <t>EL TREBOL</t>
  </si>
  <si>
    <t>EL TROVADOR</t>
  </si>
  <si>
    <t>EL ZONDA</t>
  </si>
  <si>
    <t>EL ZORZAL</t>
  </si>
  <si>
    <t>ELIZALDE, RUFINO DE</t>
  </si>
  <si>
    <t>ENCINA, CARLOS</t>
  </si>
  <si>
    <t>ENSENADA</t>
  </si>
  <si>
    <t>EPECUEN</t>
  </si>
  <si>
    <t>EPUYEN</t>
  </si>
  <si>
    <t>ERASMO</t>
  </si>
  <si>
    <t>EREZCANO</t>
  </si>
  <si>
    <t>EREZCANO AV.</t>
  </si>
  <si>
    <t>ESCALADA, CELEDONIO CMTE.</t>
  </si>
  <si>
    <t>ESCRIBANO</t>
  </si>
  <si>
    <t>ESNAOLA</t>
  </si>
  <si>
    <t>ESPAÑA AV.</t>
  </si>
  <si>
    <t>ESPARTACO</t>
  </si>
  <si>
    <t>ESPARZA</t>
  </si>
  <si>
    <t>ESPEJO, GERONIMO, GRAL.</t>
  </si>
  <si>
    <t>ESPINILLO</t>
  </si>
  <si>
    <t>ESPORA, TOMAS, CORONEL DE MARINA</t>
  </si>
  <si>
    <t>ESPRONCEDA</t>
  </si>
  <si>
    <t>ESQUEL</t>
  </si>
  <si>
    <t>ESQUINA</t>
  </si>
  <si>
    <t>ESQUIU</t>
  </si>
  <si>
    <t>ESTERO BELLACO</t>
  </si>
  <si>
    <t>ESTEVES SAGUI</t>
  </si>
  <si>
    <t>ESTEVEZ, JOSE, ING.</t>
  </si>
  <si>
    <t>ESTIVAO</t>
  </si>
  <si>
    <t>ESTOCOLMO</t>
  </si>
  <si>
    <t>ESTONIA</t>
  </si>
  <si>
    <t>ESTRADA</t>
  </si>
  <si>
    <t>ESTRADA, JUEZ</t>
  </si>
  <si>
    <t>ESTRELLA FEDERAL</t>
  </si>
  <si>
    <t>EUCLIDES</t>
  </si>
  <si>
    <t>EZCURRA, ENCARNACION</t>
  </si>
  <si>
    <t>EZEIZA</t>
  </si>
  <si>
    <t>EZEIZA, GABINO</t>
  </si>
  <si>
    <t>FACUNDO</t>
  </si>
  <si>
    <t>FADER, FERNANDO</t>
  </si>
  <si>
    <t>FAGNANO, JOSE AV.</t>
  </si>
  <si>
    <t>FALUCHO</t>
  </si>
  <si>
    <t>FALUCHO SAN LUIS</t>
  </si>
  <si>
    <t>FAMAILLA</t>
  </si>
  <si>
    <t>FARADAY</t>
  </si>
  <si>
    <t>FAVALORO, RENE DR.</t>
  </si>
  <si>
    <t>FECUNDIDAD</t>
  </si>
  <si>
    <t>FELS, PABLO T.,CABO</t>
  </si>
  <si>
    <t>FERNANDEZ</t>
  </si>
  <si>
    <t>FERNANDEZ BLANCO</t>
  </si>
  <si>
    <t>FERNANDEZ DE LA CRUZ, F., GRAL. AV.</t>
  </si>
  <si>
    <t>FERNANDEZ ESPIRO DIEGO</t>
  </si>
  <si>
    <t>FERNANDEZ, MACEDONIO</t>
  </si>
  <si>
    <t>FERREYRA, ANDRES</t>
  </si>
  <si>
    <t>FERROCARRIL</t>
  </si>
  <si>
    <t>FILIBERTO</t>
  </si>
  <si>
    <t>FILIBERTO, JUAN DE DIOS</t>
  </si>
  <si>
    <t>FINLANDIA</t>
  </si>
  <si>
    <t>FITTE, MARCELO J., DR.</t>
  </si>
  <si>
    <t>FLOR DEL AIRE</t>
  </si>
  <si>
    <t>FLORES, VENANCIO, GRAL.</t>
  </si>
  <si>
    <t>FLORESTA</t>
  </si>
  <si>
    <t>FONTANA, LUIS JORGE CORONEL</t>
  </si>
  <si>
    <t>FOULLIER, FELIX O.</t>
  </si>
  <si>
    <t>FOURNIER</t>
  </si>
  <si>
    <t>FRAGATA 25 DE MAYO</t>
  </si>
  <si>
    <t>FRAGATA CEFIRO</t>
  </si>
  <si>
    <t>FRAGATA HALCON</t>
  </si>
  <si>
    <t>FRAGATA HERCULES</t>
  </si>
  <si>
    <t>FRAGATA LA ARGENTINA</t>
  </si>
  <si>
    <t>FRAGUEIRO</t>
  </si>
  <si>
    <t>FRANCO</t>
  </si>
  <si>
    <t>FRATERNIDAD</t>
  </si>
  <si>
    <t>FRAY CAYETANO RODRIGUEZ</t>
  </si>
  <si>
    <t>FREYRE, MARCELINO E., CNEL. AV.</t>
  </si>
  <si>
    <t>GAITAN, LUIS</t>
  </si>
  <si>
    <t>GAITO, CONSTANTINO</t>
  </si>
  <si>
    <t>GALENO</t>
  </si>
  <si>
    <t>GALILEO</t>
  </si>
  <si>
    <t>GALLEGOS</t>
  </si>
  <si>
    <t>GALLO, DELFIN</t>
  </si>
  <si>
    <t>GALVAN</t>
  </si>
  <si>
    <t>GALVEZ, MANUEL</t>
  </si>
  <si>
    <t>GAMARRA</t>
  </si>
  <si>
    <t>GAMBOA, MARCELO</t>
  </si>
  <si>
    <t>GANDHI, MAHATMA</t>
  </si>
  <si>
    <t>GARCIA GRANDE DE ZEQUEIRA, SEVERO</t>
  </si>
  <si>
    <t>GARCIA, CEFERINO, AGENTE</t>
  </si>
  <si>
    <t>GARCIA, MANUEL J., ALTE.</t>
  </si>
  <si>
    <t>GARCIA, PEDRO A.,CNEL.</t>
  </si>
  <si>
    <t>GARIBALDI</t>
  </si>
  <si>
    <t>GARRO</t>
  </si>
  <si>
    <t>GARZON EUGENIO GENERAL</t>
  </si>
  <si>
    <t>GARZON, EUGENIO, GRAL. AV.</t>
  </si>
  <si>
    <t>GAZETA DE BUENOS AYRES</t>
  </si>
  <si>
    <t>GELLY Y OBES, GRAL. AV.</t>
  </si>
  <si>
    <t>GENA</t>
  </si>
  <si>
    <t>GENDARMERIA NACIONAL AV.</t>
  </si>
  <si>
    <t>GENOVA</t>
  </si>
  <si>
    <t>GERCHUNOFF, ALBERTO</t>
  </si>
  <si>
    <t>GIANANTONIO, CARLOS A. DR.</t>
  </si>
  <si>
    <t>GIBRALTAR</t>
  </si>
  <si>
    <t>GIBSON</t>
  </si>
  <si>
    <t>GILARDI, GILARDO</t>
  </si>
  <si>
    <t>GIMENEZ, ANGEL M.</t>
  </si>
  <si>
    <t>GINEBRA</t>
  </si>
  <si>
    <t>GIRARDOT</t>
  </si>
  <si>
    <t>GIUFFRA, JOSE M.,DR.</t>
  </si>
  <si>
    <t>GODOY, RUPERTO</t>
  </si>
  <si>
    <t>GOLETA FORTUNA</t>
  </si>
  <si>
    <t>GOLETA INVENCIBLE</t>
  </si>
  <si>
    <t>GOLETA JULIA</t>
  </si>
  <si>
    <t>GOLETA JULIET</t>
  </si>
  <si>
    <t>GOLETA MALDONADO</t>
  </si>
  <si>
    <t>GOLETA MANUELITA</t>
  </si>
  <si>
    <t>GOLETA SANTA CRUZ</t>
  </si>
  <si>
    <t>GOLETA SARANDI</t>
  </si>
  <si>
    <t>GOLFARINI, JUAN ANGEL, DR.</t>
  </si>
  <si>
    <t>GOMEZ DE FONSECA</t>
  </si>
  <si>
    <t>GOMEZ SOMAVILLA, JOAQUIN</t>
  </si>
  <si>
    <t>GOMEZ, INDALECIO</t>
  </si>
  <si>
    <t>GOMEZ, JUAN CARLOS</t>
  </si>
  <si>
    <t>GOMEZ, OVIDIO</t>
  </si>
  <si>
    <t>GOMEZ, VALENTIN</t>
  </si>
  <si>
    <t>GONCALVES DIAS</t>
  </si>
  <si>
    <t>GONZALES CHAVES, ADOLFO</t>
  </si>
  <si>
    <t>GONZALEZ CATAN</t>
  </si>
  <si>
    <t>GONZALEZ, AGUSTIN, ING.</t>
  </si>
  <si>
    <t>GONZALEZ, JOAQUIN V.</t>
  </si>
  <si>
    <t>GONZALEZ, ROQUE</t>
  </si>
  <si>
    <t>GORDILLO, JOSE O., CNEL.</t>
  </si>
  <si>
    <t>GORDILLO, TIMOTEO</t>
  </si>
  <si>
    <t>GOYA</t>
  </si>
  <si>
    <t>GOYENECHE, ROBERTO PARQUE AV.</t>
  </si>
  <si>
    <t>GRAMAJO GUTIERREZ, ALFREDO</t>
  </si>
  <si>
    <t>GRANADA, NICOLAS</t>
  </si>
  <si>
    <t>GRANADA, NICOLAS, CORONEL</t>
  </si>
  <si>
    <t>GRANDOLI, MARTIN</t>
  </si>
  <si>
    <t>GRANVILLE, GUILLERMO ENRIQUE</t>
  </si>
  <si>
    <t>GRIERSON, CECILIA</t>
  </si>
  <si>
    <t>GRITO DE ASENCIO</t>
  </si>
  <si>
    <t>GROUSSAC, PAUL</t>
  </si>
  <si>
    <t>GUAL</t>
  </si>
  <si>
    <t>GUALEGUAY</t>
  </si>
  <si>
    <t>GUANAHANI</t>
  </si>
  <si>
    <t>GUARANI</t>
  </si>
  <si>
    <t>GUAYMALLEN</t>
  </si>
  <si>
    <t>GUAYQUIRARO</t>
  </si>
  <si>
    <t>GUAYRA</t>
  </si>
  <si>
    <t>GUERRERO, SIMON</t>
  </si>
  <si>
    <t>GUERRICO, MARTIN, CTTE.</t>
  </si>
  <si>
    <t>GUEVARA, TRINIDAD</t>
  </si>
  <si>
    <t>GUIDO Y SPANO, CARLOS</t>
  </si>
  <si>
    <t>GUIPUZCOA</t>
  </si>
  <si>
    <t>GUIRALDES, INT.</t>
  </si>
  <si>
    <t>GUIRALDES, RICARDO</t>
  </si>
  <si>
    <t>GUSTAVINO, ENRIQUE</t>
  </si>
  <si>
    <t>GUTENBERG</t>
  </si>
  <si>
    <t>GUTIERREZ, EDUARDO</t>
  </si>
  <si>
    <t>GUTTERO, ALFREDO</t>
  </si>
  <si>
    <t>GUZMAN</t>
  </si>
  <si>
    <t>HAEDO, EDUARDO V., PRES.</t>
  </si>
  <si>
    <t>HAITI</t>
  </si>
  <si>
    <t>HALL, BASILIO</t>
  </si>
  <si>
    <t>HAMBURGO</t>
  </si>
  <si>
    <t>HAWAI</t>
  </si>
  <si>
    <t>HERMITTE, ENRIQUE, ING.</t>
  </si>
  <si>
    <t>HERNANDARIAS</t>
  </si>
  <si>
    <t>HERNANDEZ, RAFAEL</t>
  </si>
  <si>
    <t>HERRERA, LUIS A., DE</t>
  </si>
  <si>
    <t>HICKEN, CRISTOBAL M.</t>
  </si>
  <si>
    <t>HIDALGO, BARTOLOME</t>
  </si>
  <si>
    <t>HINOJO</t>
  </si>
  <si>
    <t>HIROSHIMA</t>
  </si>
  <si>
    <t>HORNOS, GRAL.</t>
  </si>
  <si>
    <t>HUAURA</t>
  </si>
  <si>
    <t>HUBAC</t>
  </si>
  <si>
    <t>HUDSON</t>
  </si>
  <si>
    <t>HUDSON, GUILLERMO</t>
  </si>
  <si>
    <t>HUERGO, ING. AV.</t>
  </si>
  <si>
    <t>HUGO, VICTOR</t>
  </si>
  <si>
    <t>HUMAITA</t>
  </si>
  <si>
    <t>HUNGRIA</t>
  </si>
  <si>
    <t>HUSARES</t>
  </si>
  <si>
    <t>IBAÑEZ</t>
  </si>
  <si>
    <t>IBARBOUROU, JUANA DE</t>
  </si>
  <si>
    <t>IBARROLA, RODRIGO DE</t>
  </si>
  <si>
    <t>ICALMA</t>
  </si>
  <si>
    <t>IGUALDAD</t>
  </si>
  <si>
    <t>IGUAZU</t>
  </si>
  <si>
    <t>INDIO</t>
  </si>
  <si>
    <t>INGENIEROS, JOSE</t>
  </si>
  <si>
    <t>IRALA</t>
  </si>
  <si>
    <t>IRIARTE, GRAL.</t>
  </si>
  <si>
    <t>IRIARTE, GRAL. AV.</t>
  </si>
  <si>
    <t>IRIGOYEN, SANTOS</t>
  </si>
  <si>
    <t>IRLANDA</t>
  </si>
  <si>
    <t>ISABEL, INFANTA AV.</t>
  </si>
  <si>
    <t>ISLANDIA</t>
  </si>
  <si>
    <t>ITALIA</t>
  </si>
  <si>
    <t>ITAQUI</t>
  </si>
  <si>
    <t>JACARANDA</t>
  </si>
  <si>
    <t>JACHAL</t>
  </si>
  <si>
    <t>JACQUES, AMADEO</t>
  </si>
  <si>
    <t>JANER, ANA MARIA</t>
  </si>
  <si>
    <t>JANTIN, JUAN BAUTISTA</t>
  </si>
  <si>
    <t>JAURES, JEAN</t>
  </si>
  <si>
    <t>JAURETCHE, ARTURO</t>
  </si>
  <si>
    <t>JENNER, EDUARDO, DR.</t>
  </si>
  <si>
    <t>JEREZ, PEDRO DE</t>
  </si>
  <si>
    <t>JORGE</t>
  </si>
  <si>
    <t>JUANA DE ARCO</t>
  </si>
  <si>
    <t>JUAREZ, BENITO</t>
  </si>
  <si>
    <t>KENNEDY, JOHN FITZGERALD</t>
  </si>
  <si>
    <t>KING</t>
  </si>
  <si>
    <t>KORN, ALEJANDRO, DR.</t>
  </si>
  <si>
    <t>KRAUSE, JULIO, ING.</t>
  </si>
  <si>
    <t>LA ARBOLEDA</t>
  </si>
  <si>
    <t>LA BLANQUEADA</t>
  </si>
  <si>
    <t>LA CACHILA</t>
  </si>
  <si>
    <t>LA CALANDRIA</t>
  </si>
  <si>
    <t>LA CAPITAL</t>
  </si>
  <si>
    <t>LA CAUTIVA</t>
  </si>
  <si>
    <t>LA COMUNA</t>
  </si>
  <si>
    <t>LA CONQUISTA</t>
  </si>
  <si>
    <t>LA CONSTANCIA</t>
  </si>
  <si>
    <t>LA CORDILLERA</t>
  </si>
  <si>
    <t>LA DILIGENCIA</t>
  </si>
  <si>
    <t>LA ESPIGA</t>
  </si>
  <si>
    <t>LA FACULTAD</t>
  </si>
  <si>
    <t>LA FONTAINE</t>
  </si>
  <si>
    <t>LA FRONDA</t>
  </si>
  <si>
    <t>LA GALERA</t>
  </si>
  <si>
    <t>LA GLORIA</t>
  </si>
  <si>
    <t>LA HAYA</t>
  </si>
  <si>
    <t>LA HUELLA</t>
  </si>
  <si>
    <t>LA HUERTA</t>
  </si>
  <si>
    <t>LA KANTUTA</t>
  </si>
  <si>
    <t>LA MADRESELVA</t>
  </si>
  <si>
    <t>LA MAR</t>
  </si>
  <si>
    <t>LA MAREA</t>
  </si>
  <si>
    <t>LA MESOPOTAMIA</t>
  </si>
  <si>
    <t>LA NAVE</t>
  </si>
  <si>
    <t>LA NIÑA</t>
  </si>
  <si>
    <t>LA PINTA</t>
  </si>
  <si>
    <t>LA PORTEÑA</t>
  </si>
  <si>
    <t>LA QUENA</t>
  </si>
  <si>
    <t>LA RABIDA (N) AV.</t>
  </si>
  <si>
    <t>LA RABIDA (S) AV.</t>
  </si>
  <si>
    <t>LA SANTA MARIA</t>
  </si>
  <si>
    <t>LA SELVA</t>
  </si>
  <si>
    <t>LA TRILLA</t>
  </si>
  <si>
    <t>LACARRA</t>
  </si>
  <si>
    <t>LACARRA AV.</t>
  </si>
  <si>
    <t>LAFAYETTE</t>
  </si>
  <si>
    <t>LAFOND, GABRIEL</t>
  </si>
  <si>
    <t>LAFUENTE AV.</t>
  </si>
  <si>
    <t>LAGOS</t>
  </si>
  <si>
    <t>LAGOS GARCIA, LUIS</t>
  </si>
  <si>
    <t>LAGRANGE</t>
  </si>
  <si>
    <t>LAMAS, ANDRES</t>
  </si>
  <si>
    <t>LAMBARE</t>
  </si>
  <si>
    <t>LANCHEROS DEL PLATA</t>
  </si>
  <si>
    <t>LANIN</t>
  </si>
  <si>
    <t>LANUS</t>
  </si>
  <si>
    <t>LANZA</t>
  </si>
  <si>
    <t>LAPACHO</t>
  </si>
  <si>
    <t>LAPLACE</t>
  </si>
  <si>
    <t>LAREDO, PEDRO</t>
  </si>
  <si>
    <t>LARRALDE, CRISOLOGO</t>
  </si>
  <si>
    <t>LARRAÑAGA, DAMASO</t>
  </si>
  <si>
    <t>LARRAYA</t>
  </si>
  <si>
    <t>LARROQUE DE ROFFO, ELENA</t>
  </si>
  <si>
    <t>LARSEN</t>
  </si>
  <si>
    <t>LAS ACACIAS</t>
  </si>
  <si>
    <t>LAS BASES</t>
  </si>
  <si>
    <t>LAS CARACOLAS</t>
  </si>
  <si>
    <t>LAS COLONIAS</t>
  </si>
  <si>
    <t>LAS FLORES</t>
  </si>
  <si>
    <t>LAS HERAS, GENERAL</t>
  </si>
  <si>
    <t>LAS INDIAS</t>
  </si>
  <si>
    <t>LAS PALMAS</t>
  </si>
  <si>
    <t>LAS PROVINCIAS</t>
  </si>
  <si>
    <t>LAS TUNAS</t>
  </si>
  <si>
    <t>LASCANO</t>
  </si>
  <si>
    <t>LASSERRE, AUGUSTO, ALTE.</t>
  </si>
  <si>
    <t>LASTRA AV.</t>
  </si>
  <si>
    <t>LAURELES ARGENTINOS</t>
  </si>
  <si>
    <t>LAUSANA</t>
  </si>
  <si>
    <t>LAVADERO</t>
  </si>
  <si>
    <t>LAVAISSE, BENJAMIN J.</t>
  </si>
  <si>
    <t>LAVARDEN</t>
  </si>
  <si>
    <t>LAVOISIER</t>
  </si>
  <si>
    <t>LEBENSOHN, MOISES</t>
  </si>
  <si>
    <t>LEGUIZAMON, HONORIO, DR.</t>
  </si>
  <si>
    <t>LEGUIZAMON, MARTINIANO</t>
  </si>
  <si>
    <t>LEGUIZAMON, ONESIMO</t>
  </si>
  <si>
    <t>LEIPZIG</t>
  </si>
  <si>
    <t>LEIVA</t>
  </si>
  <si>
    <t>LEMOS, JUAN GREGORIO, GRAL.</t>
  </si>
  <si>
    <t>LEON, BERNARDO DE</t>
  </si>
  <si>
    <t>LEONES</t>
  </si>
  <si>
    <t>LEOPARDI</t>
  </si>
  <si>
    <t>LEVALLE, NICOLAS, TTE.GRAL.</t>
  </si>
  <si>
    <t>LEZICA</t>
  </si>
  <si>
    <t>LIBERTI, TOMAS</t>
  </si>
  <si>
    <t>LIBRES</t>
  </si>
  <si>
    <t>LINIERS VIRREY</t>
  </si>
  <si>
    <t>LINNEO</t>
  </si>
  <si>
    <t>LITUANIA</t>
  </si>
  <si>
    <t>LIVERPOOL</t>
  </si>
  <si>
    <t>LLERENA</t>
  </si>
  <si>
    <t>LLORENTE</t>
  </si>
  <si>
    <t>LOBERIA</t>
  </si>
  <si>
    <t>LOBOS</t>
  </si>
  <si>
    <t>LOBOS, ELEODORO, DR.</t>
  </si>
  <si>
    <t>LOGROÑO</t>
  </si>
  <si>
    <t>LOLA MORA</t>
  </si>
  <si>
    <t>LOMAS DE ZAMORA</t>
  </si>
  <si>
    <t>LONDRES</t>
  </si>
  <si>
    <t>LOPE DE VEGA</t>
  </si>
  <si>
    <t>LOPEZ ANAUT, PEDRO, DR.</t>
  </si>
  <si>
    <t>LOPEZ BUCHARDO, CARLOS</t>
  </si>
  <si>
    <t>LOPEZ MERINO, FRANCISCO</t>
  </si>
  <si>
    <t>LOPEZ, CANDIDO</t>
  </si>
  <si>
    <t>LOPEZ, CARLOS ANTONIO</t>
  </si>
  <si>
    <t>LOPEZ, JUAN PABLO</t>
  </si>
  <si>
    <t>LOPEZ, VICENTE FIDEL</t>
  </si>
  <si>
    <t>LORA, FELIX</t>
  </si>
  <si>
    <t>LOREA, ISIDRO AV.</t>
  </si>
  <si>
    <t>LORENZINI, CAROLA</t>
  </si>
  <si>
    <t>LOS ALAMOS</t>
  </si>
  <si>
    <t>LOS ANDES</t>
  </si>
  <si>
    <t>LOS CEDROS</t>
  </si>
  <si>
    <t>LOS EUCALIPTOS</t>
  </si>
  <si>
    <t>LOS OLMOS</t>
  </si>
  <si>
    <t>LOS PIRINEOS</t>
  </si>
  <si>
    <t>LOS RECUERDOS</t>
  </si>
  <si>
    <t>LOS ROBLES</t>
  </si>
  <si>
    <t>LOS TELARES</t>
  </si>
  <si>
    <t>LOS TERRITORIOS</t>
  </si>
  <si>
    <t>LOS TILOS</t>
  </si>
  <si>
    <t>LUCA, ESTEBAN DE</t>
  </si>
  <si>
    <t>LUCERO</t>
  </si>
  <si>
    <t>LUCHTER (SUR)</t>
  </si>
  <si>
    <t>LUGO</t>
  </si>
  <si>
    <t>LUISONI, ARTURO, MAYOR</t>
  </si>
  <si>
    <t>LUPPI, ABRAHAM J.</t>
  </si>
  <si>
    <t>LUXEMBURGO</t>
  </si>
  <si>
    <t>LYNCH ARRIBALZAGA, FELIX</t>
  </si>
  <si>
    <t>LYNCH MARTA</t>
  </si>
  <si>
    <t>MACHADO, ANTONIO</t>
  </si>
  <si>
    <t>MACIEL, FRANCISCO A.</t>
  </si>
  <si>
    <t>MADARIAGA</t>
  </si>
  <si>
    <t>MADERA, JUAN, DR.</t>
  </si>
  <si>
    <t>MADERNA, FRANCISCO</t>
  </si>
  <si>
    <t>MADERO</t>
  </si>
  <si>
    <t>MADERO, EDUARDO AV.</t>
  </si>
  <si>
    <t>MADRID</t>
  </si>
  <si>
    <t>MAGALDI, AGUSTIN</t>
  </si>
  <si>
    <t>MAGDALENA</t>
  </si>
  <si>
    <t>MAGNAUD, JUEZ</t>
  </si>
  <si>
    <t>MAIPU AV.</t>
  </si>
  <si>
    <t>MAITEN</t>
  </si>
  <si>
    <t>MAIZANI, AZUCENA</t>
  </si>
  <si>
    <t>MALAGA</t>
  </si>
  <si>
    <t>MALASIA</t>
  </si>
  <si>
    <t>MALDONADO</t>
  </si>
  <si>
    <t>MALHARRO, MARTIN A.</t>
  </si>
  <si>
    <t>MALVINAS ARGENTINAS - SOMELLERA (NO OFICIAL)</t>
  </si>
  <si>
    <t>MANAGUA</t>
  </si>
  <si>
    <t>MANCO CAPAC</t>
  </si>
  <si>
    <t>MANDISOBI</t>
  </si>
  <si>
    <t>MANSILLA, LUCIO NORBERTO, GENERAL</t>
  </si>
  <si>
    <t>MANZI, HOMERO</t>
  </si>
  <si>
    <t>MANZONI</t>
  </si>
  <si>
    <t>MAR DEL PLATA</t>
  </si>
  <si>
    <t>MAR DULCE</t>
  </si>
  <si>
    <t>MARACAIBO</t>
  </si>
  <si>
    <t>MARCHI, MARIA CATALINA</t>
  </si>
  <si>
    <t>MARCOARTU PASAJE (PJE. PARTICULAR)</t>
  </si>
  <si>
    <t>MARECHAL, LEOPOLDO</t>
  </si>
  <si>
    <t>MARMOL, JOSE</t>
  </si>
  <si>
    <t>MARSELLA</t>
  </si>
  <si>
    <t>MARTI, JOSE</t>
  </si>
  <si>
    <t>MARTIN FIERRO</t>
  </si>
  <si>
    <t>MARTIN PESCADOR</t>
  </si>
  <si>
    <t>MARTINEZ DE HOZ</t>
  </si>
  <si>
    <t>MARTINEZ ZUVIRIA, GUSTAVO,</t>
  </si>
  <si>
    <t>MARTINEZ, ENRIQUE, GRAL.</t>
  </si>
  <si>
    <t>MARTINEZ, JUAN ESTEBAN</t>
  </si>
  <si>
    <t>MARTINEZ, MATEO J.</t>
  </si>
  <si>
    <t>MARTINEZ, PLACIDO</t>
  </si>
  <si>
    <t>MARTINEZ, VICTOR</t>
  </si>
  <si>
    <t>MARTIRES PALOTINOS</t>
  </si>
  <si>
    <t>MASANTONIO, HERMINIO</t>
  </si>
  <si>
    <t>MASON</t>
  </si>
  <si>
    <t>MATACO</t>
  </si>
  <si>
    <t>MATANZA</t>
  </si>
  <si>
    <t>MATORRAS</t>
  </si>
  <si>
    <t>MATORRAS DE SAN MARTIN, GREGORIA</t>
  </si>
  <si>
    <t>MATTEOTI, GIACOMO</t>
  </si>
  <si>
    <t>MATURANA, JOSE DE</t>
  </si>
  <si>
    <t>MBURUCUYA</t>
  </si>
  <si>
    <t>MEANA, BENITO, CNEL.</t>
  </si>
  <si>
    <t>MEDANOS</t>
  </si>
  <si>
    <t>MEDEYROS</t>
  </si>
  <si>
    <t>MEDINA</t>
  </si>
  <si>
    <t>MELGAR</t>
  </si>
  <si>
    <t>MELO, CARLOS F.</t>
  </si>
  <si>
    <t>MELO, VIRREY</t>
  </si>
  <si>
    <t>MENDEZ</t>
  </si>
  <si>
    <t>MENDEZ, NICANOR</t>
  </si>
  <si>
    <t>MENENDEZ Y PELAYO</t>
  </si>
  <si>
    <t>MERCADER, EMIR</t>
  </si>
  <si>
    <t>MIGUEL ANGEL</t>
  </si>
  <si>
    <t>MILAN</t>
  </si>
  <si>
    <t>MILTON</t>
  </si>
  <si>
    <t>MIRAFLORES</t>
  </si>
  <si>
    <t>MIRAMAR</t>
  </si>
  <si>
    <t>MIRAVE</t>
  </si>
  <si>
    <t>MIRIÑAY</t>
  </si>
  <si>
    <t>MISIONES</t>
  </si>
  <si>
    <t>MOCORETA</t>
  </si>
  <si>
    <t>MOCTEZUMA</t>
  </si>
  <si>
    <t>MOHR, ALEJANDRO</t>
  </si>
  <si>
    <t>MOLIERE</t>
  </si>
  <si>
    <t>MOLINA ARROTEA, CARLOS</t>
  </si>
  <si>
    <t>MOM</t>
  </si>
  <si>
    <t>MOMPOX</t>
  </si>
  <si>
    <t>MONACO</t>
  </si>
  <si>
    <t>MONNER SANS, RICARDO</t>
  </si>
  <si>
    <t>MONTALVO, FERNANDO DE</t>
  </si>
  <si>
    <t>MONTE</t>
  </si>
  <si>
    <t>MONTE DINERO</t>
  </si>
  <si>
    <t>MONTENEGRO</t>
  </si>
  <si>
    <t>MONTES, VICTORIANO E.</t>
  </si>
  <si>
    <t>MONTESQUIEU</t>
  </si>
  <si>
    <t>MONTREAL</t>
  </si>
  <si>
    <t>MONTT, PEDRO, PRES. AV.</t>
  </si>
  <si>
    <t>MORA FERNANDEZ, JUAN</t>
  </si>
  <si>
    <t>MOREL, CARLOS</t>
  </si>
  <si>
    <t>MORENO, ENRIQUE B.</t>
  </si>
  <si>
    <t>MORENO, PERITO AV.</t>
  </si>
  <si>
    <t>MORETO</t>
  </si>
  <si>
    <t>MORLOTE</t>
  </si>
  <si>
    <t>MORRIS, WILLIAM C.</t>
  </si>
  <si>
    <t>MORSE</t>
  </si>
  <si>
    <t>MOSCU</t>
  </si>
  <si>
    <t>MOVIMIENTO DE VILLAS</t>
  </si>
  <si>
    <t>MOZART</t>
  </si>
  <si>
    <t>MUJICA, JOSE PIO</t>
  </si>
  <si>
    <t>MUNICH</t>
  </si>
  <si>
    <t>MUÑECAS</t>
  </si>
  <si>
    <t>MURATURE</t>
  </si>
  <si>
    <t>MURCIA</t>
  </si>
  <si>
    <t>MUTUALISMO</t>
  </si>
  <si>
    <t>MUZILLI, CAROLINA</t>
  </si>
  <si>
    <t>NACIONES UNIDAS</t>
  </si>
  <si>
    <t>NAMUNCURA</t>
  </si>
  <si>
    <t>NAON, JUAN JOSE</t>
  </si>
  <si>
    <t>NAPOLES</t>
  </si>
  <si>
    <t>NATAL</t>
  </si>
  <si>
    <t>NAVARRO VIOLA, MIGUEL</t>
  </si>
  <si>
    <t>NEPPER</t>
  </si>
  <si>
    <t>NEVADA</t>
  </si>
  <si>
    <t>NEWTON</t>
  </si>
  <si>
    <t>NINO, CARLOS SANTIAGO</t>
  </si>
  <si>
    <t>NIZA</t>
  </si>
  <si>
    <t>NOBLE, JULIO ARGENTINO</t>
  </si>
  <si>
    <t>NOEL, CARLOS INT.</t>
  </si>
  <si>
    <t>NORTE PJE. PARTICULAR (ALTURA SILVIO RUGGERI 2750)</t>
  </si>
  <si>
    <t>NORUEGA</t>
  </si>
  <si>
    <t>NUEVA ZELANDIA</t>
  </si>
  <si>
    <t>NUMANCIA</t>
  </si>
  <si>
    <t>NUÑEZ, ROBERTO, OBRERO</t>
  </si>
  <si>
    <t>ÑANDUTI</t>
  </si>
  <si>
    <t>OBARRIO MANUEL</t>
  </si>
  <si>
    <t>OBISPO SAN ALBERTO</t>
  </si>
  <si>
    <t>OBLIGADO RAFAEL, AV.COSTANERA</t>
  </si>
  <si>
    <t>OCAMPO, VICTORIA</t>
  </si>
  <si>
    <t>OCEANIA</t>
  </si>
  <si>
    <t>OCEANIA (NO OFICIAL)</t>
  </si>
  <si>
    <t>OCHOA, ENRIQUE</t>
  </si>
  <si>
    <t>O'GORMAN</t>
  </si>
  <si>
    <t>O'GORMAN CAMILA</t>
  </si>
  <si>
    <t>OHM</t>
  </si>
  <si>
    <t>OLASCOAGA, MANUEL JOSE, CNEL.</t>
  </si>
  <si>
    <t>OLAVARRIETA, DIEGO DE</t>
  </si>
  <si>
    <t>OLIVIERI</t>
  </si>
  <si>
    <t>OLIVOS</t>
  </si>
  <si>
    <t>OLMOS, AMBROSIO</t>
  </si>
  <si>
    <t>OLMOS, JUAN FRANCISCO</t>
  </si>
  <si>
    <t>OMBU</t>
  </si>
  <si>
    <t>ONCATIVO</t>
  </si>
  <si>
    <t>OPORTO</t>
  </si>
  <si>
    <t>ORIGONE, MANUEL FELIX, TTE</t>
  </si>
  <si>
    <t>ORMA</t>
  </si>
  <si>
    <t>ORTEGA</t>
  </si>
  <si>
    <t>ORTIZ DE OCAMPO</t>
  </si>
  <si>
    <t>ORTIZ DE OCAMPO AV.</t>
  </si>
  <si>
    <t>ORTIZ DE ZARATE, RODRIGO</t>
  </si>
  <si>
    <t>ORTIZ, CARLOS</t>
  </si>
  <si>
    <t>ORTIZ, FRANCISCO J.</t>
  </si>
  <si>
    <t>OSAKA</t>
  </si>
  <si>
    <t>OSLO</t>
  </si>
  <si>
    <t>OSORIO</t>
  </si>
  <si>
    <t>OSTENDE</t>
  </si>
  <si>
    <t>OTTAWA</t>
  </si>
  <si>
    <t>OWEN</t>
  </si>
  <si>
    <t>OZANAM FEDERICO, BEATO</t>
  </si>
  <si>
    <t>PACINI DE ALVEAR REGINA</t>
  </si>
  <si>
    <t>PADILLA, MANUEL</t>
  </si>
  <si>
    <t>PADRE CANAVERY</t>
  </si>
  <si>
    <t>PADRE CARLOS MUGICA</t>
  </si>
  <si>
    <t>PADRE DANIEL DE LA SIERRA PASEO</t>
  </si>
  <si>
    <t>PADRE ENRIQUE CONTARDI</t>
  </si>
  <si>
    <t>PADRE FAHY</t>
  </si>
  <si>
    <t>PADRE FEDERICO GROTE</t>
  </si>
  <si>
    <t>PADRE MASSA, LORENZO BARTOLOME</t>
  </si>
  <si>
    <t>PADRE MONTES CARBALLO</t>
  </si>
  <si>
    <t>PADRE NEUMANN JUAN B.</t>
  </si>
  <si>
    <t>PAGOLA, CNEL.</t>
  </si>
  <si>
    <t>PAILEBOT DAVISON</t>
  </si>
  <si>
    <t>PAINE, AIME</t>
  </si>
  <si>
    <t>PALACIOS, ALFREDO L.</t>
  </si>
  <si>
    <t>PALLIERE, JUAN LEON</t>
  </si>
  <si>
    <t>PALMA, ATHOS</t>
  </si>
  <si>
    <t>PALMAR</t>
  </si>
  <si>
    <t>PALME, OLOF</t>
  </si>
  <si>
    <t>PALOS</t>
  </si>
  <si>
    <t>PANAMA</t>
  </si>
  <si>
    <t>PARACAS</t>
  </si>
  <si>
    <t>PARIS</t>
  </si>
  <si>
    <t>PARKER</t>
  </si>
  <si>
    <t>PARRAL</t>
  </si>
  <si>
    <t>PASAJE 2 DE ABRIL</t>
  </si>
  <si>
    <t>PASAJE 27 DE MAYO</t>
  </si>
  <si>
    <t>PASAJE BARRIO FATIMA (NO OFICIAL)</t>
  </si>
  <si>
    <t>PASAJE DE LOS SUEÑOS</t>
  </si>
  <si>
    <t>PASAJE DE LOS TRABAJADORES</t>
  </si>
  <si>
    <t>PASAJE EL ENCUENTRO</t>
  </si>
  <si>
    <t>PASAJE EL PORVENIR</t>
  </si>
  <si>
    <t>PASAJE EL PROGRESO</t>
  </si>
  <si>
    <t>PASAJE ESPERANZA</t>
  </si>
  <si>
    <t>PASAJE FLOREAL FERRARA</t>
  </si>
  <si>
    <t>PASAJE GAUCHITO GIL</t>
  </si>
  <si>
    <t>PASAJE HEBE SAN MARTIN DE DUPRAT</t>
  </si>
  <si>
    <t>PASAJE LA ESPERANZA</t>
  </si>
  <si>
    <t>PASAJE LA JAULITA</t>
  </si>
  <si>
    <t>PASAJE LATINOAMERICANO</t>
  </si>
  <si>
    <t>PASAJE MANZANA C (NO OFICIAL)</t>
  </si>
  <si>
    <t>PASAJE MANZANA C BIS (NO OFICIAL)</t>
  </si>
  <si>
    <t>PASAJE MERCOSUR</t>
  </si>
  <si>
    <t>PASAJE PADRE BERNAZA</t>
  </si>
  <si>
    <t>PASAJE PANAMERICANO</t>
  </si>
  <si>
    <t>PASAJE SIXTO PALAVECINO</t>
  </si>
  <si>
    <t>PASAJE TERESA DE CALCUTA</t>
  </si>
  <si>
    <t>PASAJE UNIDAD</t>
  </si>
  <si>
    <t>PASILLO EL AMANECER</t>
  </si>
  <si>
    <t>PASILLO EVITA</t>
  </si>
  <si>
    <t>PASILLO PADRE CARLOS BUSTOS</t>
  </si>
  <si>
    <t>PASILLO SIN NOMBRE OFICIAL MANZANAS 18-19</t>
  </si>
  <si>
    <t>PASO DE LOS LIBRES</t>
  </si>
  <si>
    <t>PASTORAL VILLERA</t>
  </si>
  <si>
    <t>PAULA Y RODRIGUEZ ALVES, JOSE DE</t>
  </si>
  <si>
    <t>PAVON AV.</t>
  </si>
  <si>
    <t>PAYRO, ROBERTO J.</t>
  </si>
  <si>
    <t>PAZ SOLDAN</t>
  </si>
  <si>
    <t>PAZ Y FIGUEROA, MARIA ANTONIA DE LA</t>
  </si>
  <si>
    <t>PAZ, GRAL. AV.</t>
  </si>
  <si>
    <t>PAZ, JOSE C.</t>
  </si>
  <si>
    <t>PAZ, MARCOS</t>
  </si>
  <si>
    <t>PAZOS, JOSE</t>
  </si>
  <si>
    <t>PEHUAJO</t>
  </si>
  <si>
    <t>PEIPING</t>
  </si>
  <si>
    <t>PELLEGRINI, CARLOS E.</t>
  </si>
  <si>
    <t>PEÑA, DAVID, DR.</t>
  </si>
  <si>
    <t>PEREYRA</t>
  </si>
  <si>
    <t>PEREYRA LUCENA</t>
  </si>
  <si>
    <t>PEREZ GALDOS, BENITO AV.</t>
  </si>
  <si>
    <t>PEREZ ROSALES, VICENTE</t>
  </si>
  <si>
    <t>PEREZ, GREGORIA</t>
  </si>
  <si>
    <t>PEREZ, JOAQUIN V., COMISARIO</t>
  </si>
  <si>
    <t>PEREZ, JOSE JULIAN</t>
  </si>
  <si>
    <t>PEREZ, ROQUE</t>
  </si>
  <si>
    <t>PERIBEBUY</t>
  </si>
  <si>
    <t>PERNAMBUCO</t>
  </si>
  <si>
    <t>PERRAULT</t>
  </si>
  <si>
    <t>PESCADORES</t>
  </si>
  <si>
    <t>PESTALOZZI</t>
  </si>
  <si>
    <t>PICHEUTA</t>
  </si>
  <si>
    <t>PICHINCHA AV.</t>
  </si>
  <si>
    <t>PIEDRA BUENA AV.</t>
  </si>
  <si>
    <t>PIERES</t>
  </si>
  <si>
    <t>PILA</t>
  </si>
  <si>
    <t>PILAR</t>
  </si>
  <si>
    <t>PILLADO</t>
  </si>
  <si>
    <t>PINEDO AV.</t>
  </si>
  <si>
    <t>PINELO, LEON</t>
  </si>
  <si>
    <t>PIRAN</t>
  </si>
  <si>
    <t>PIROVANO</t>
  </si>
  <si>
    <t>PISSARRO, VICTOR</t>
  </si>
  <si>
    <t>PITAGORAS</t>
  </si>
  <si>
    <t>PITTALUGA, EDUARDO, DR.</t>
  </si>
  <si>
    <t>PIZARRO</t>
  </si>
  <si>
    <t>PIZARRO, FRANCISCO</t>
  </si>
  <si>
    <t>PIZZURNO</t>
  </si>
  <si>
    <t>PJE (AV. ROCA 5100)</t>
  </si>
  <si>
    <t>PJE (AV. ROCA 5400)</t>
  </si>
  <si>
    <t>PJE (F.F.DE LA CRUZ 5200)</t>
  </si>
  <si>
    <t>PJE (J.B. JUSTO 9100)</t>
  </si>
  <si>
    <t>PJE (LARRAZABAL 4700)</t>
  </si>
  <si>
    <t>PJE (MOZART 2370)</t>
  </si>
  <si>
    <t>PJE.PARTICULAR (ALT. BALBOA 458)</t>
  </si>
  <si>
    <t>PJE.PARTICULAR (ALT. BENEDETTI 170)</t>
  </si>
  <si>
    <t>PJE.PARTICULAR (ALT. RIVADAVIA 11080)</t>
  </si>
  <si>
    <t>PJE.PARTICULAR (ALT. YERBAL 5949)</t>
  </si>
  <si>
    <t>PLANES</t>
  </si>
  <si>
    <t>PLAZA, VICTORINO DE LA, DR.</t>
  </si>
  <si>
    <t>PLUMERILLO</t>
  </si>
  <si>
    <t>PLUS ULTRA</t>
  </si>
  <si>
    <t>PLUTARCO</t>
  </si>
  <si>
    <t>PODESTA, JOSE J.</t>
  </si>
  <si>
    <t>PODESTA, PABLO</t>
  </si>
  <si>
    <t>POLIZA, PRACTICO</t>
  </si>
  <si>
    <t>POLONIA</t>
  </si>
  <si>
    <t>POMAR, GREGORIO TTE. CNEL.</t>
  </si>
  <si>
    <t>PONCE, ANIBAL</t>
  </si>
  <si>
    <t>PORCEL DE PERALTA, MANUEL</t>
  </si>
  <si>
    <t>PORTILLO</t>
  </si>
  <si>
    <t>PORTUGAL</t>
  </si>
  <si>
    <t>POSADAS, ALEJANDRO, DR.</t>
  </si>
  <si>
    <t>POSTA DE HORNILLOS</t>
  </si>
  <si>
    <t>PRAGA</t>
  </si>
  <si>
    <t>PRELADO DON BUENAVENTURA RISSO PATRON</t>
  </si>
  <si>
    <t>PRIMOLI, JUAN B.</t>
  </si>
  <si>
    <t>PRINS, ENRIQUE</t>
  </si>
  <si>
    <t>PROMETEO</t>
  </si>
  <si>
    <t>PROVINCIAS UNIDAS</t>
  </si>
  <si>
    <t>PRUDAN, MANUEL SILVESTRE, TTE.</t>
  </si>
  <si>
    <t>PUCH, MANUEL, GRAL</t>
  </si>
  <si>
    <t>PUENTE CABALLITO</t>
  </si>
  <si>
    <t>PUENTE DEL INCA</t>
  </si>
  <si>
    <t>PUERTO PRINCIPE</t>
  </si>
  <si>
    <t>PUEYRREDON, PRILIDIANO</t>
  </si>
  <si>
    <t>PUMACAHUA</t>
  </si>
  <si>
    <t>PUNA</t>
  </si>
  <si>
    <t>PY, COMODORO AV.</t>
  </si>
  <si>
    <t>QUARTINO, JOSE N., ING. AV.</t>
  </si>
  <si>
    <t>QUEBRACHO</t>
  </si>
  <si>
    <t>QUERANDIES</t>
  </si>
  <si>
    <t>QUEROL</t>
  </si>
  <si>
    <t>QUILMES</t>
  </si>
  <si>
    <t>QUINQUELA MARTIN, BENITO</t>
  </si>
  <si>
    <t>QUINTANA, JOSE DE LA</t>
  </si>
  <si>
    <t>QUINTANA, MANUEL, PRES.</t>
  </si>
  <si>
    <t>QUINTEROS, LIDORO J. AV.</t>
  </si>
  <si>
    <t>QUIRNO</t>
  </si>
  <si>
    <t>QUIRNO COSTA, NORBERTO, DR.</t>
  </si>
  <si>
    <t>QUIROGA JUAN FACUNDO BRIG. GRAL.</t>
  </si>
  <si>
    <t>QUIROGA, HORACIO</t>
  </si>
  <si>
    <t>RABANAL, FRANCISCO, INTENDENTE AV.</t>
  </si>
  <si>
    <t>RACEDO, EDUARDO, TTE. GRAL.</t>
  </si>
  <si>
    <t>RAFAELA</t>
  </si>
  <si>
    <t>RAMIREZ, CARLOS M.</t>
  </si>
  <si>
    <t>RAMIREZ, CEFERINO, COMODORO</t>
  </si>
  <si>
    <t>RAMIREZ, EUGENIO</t>
  </si>
  <si>
    <t>RAMON Y CAJAL</t>
  </si>
  <si>
    <t>RAMSAY</t>
  </si>
  <si>
    <t>RANQUELES</t>
  </si>
  <si>
    <t>RASTREADOR FOURNIER</t>
  </si>
  <si>
    <t>RAUCH</t>
  </si>
  <si>
    <t>RAULET</t>
  </si>
  <si>
    <t>RAULIES</t>
  </si>
  <si>
    <t>RAWSON DE DELLEPIANE, ELVIRA AV.</t>
  </si>
  <si>
    <t>RECUERDOS DE PROVINCIA</t>
  </si>
  <si>
    <t>RECUERO, CASIMIRO, TTE. CNEL.</t>
  </si>
  <si>
    <t>RENACIMIENTO</t>
  </si>
  <si>
    <t>RENAN</t>
  </si>
  <si>
    <t>RENQUE CURA</t>
  </si>
  <si>
    <t>REPUBLICA</t>
  </si>
  <si>
    <t>REPUBLICA DE INDONESIA</t>
  </si>
  <si>
    <t>RESERVISTAS ARGENTINOS</t>
  </si>
  <si>
    <t>RESERVISTAS ARGENTINOS AV.</t>
  </si>
  <si>
    <t>RESURRECCION</t>
  </si>
  <si>
    <t>REYES BARBOSA, MIGUEL</t>
  </si>
  <si>
    <t>RICCIO, GUSTAVO</t>
  </si>
  <si>
    <t>RICO, CNEL.</t>
  </si>
  <si>
    <t>RIESTRA AV.</t>
  </si>
  <si>
    <t>RIO COLORADO</t>
  </si>
  <si>
    <t>RIO GRANDE</t>
  </si>
  <si>
    <t>RIO LIMAY</t>
  </si>
  <si>
    <t>RIO NEGRO</t>
  </si>
  <si>
    <t>RIO PIEDRAS</t>
  </si>
  <si>
    <t>RIO SALADO</t>
  </si>
  <si>
    <t>RIVA, GASTON</t>
  </si>
  <si>
    <t>RIVAROLA, PANTALEON</t>
  </si>
  <si>
    <t>RIVAROLA, RODOLFO, DR.</t>
  </si>
  <si>
    <t>RIVAS, GRAL.</t>
  </si>
  <si>
    <t>RIVERA, FRUCTUOSO, GENERAL</t>
  </si>
  <si>
    <t>ROBBIANI, ANGEL DR.</t>
  </si>
  <si>
    <t>ROBERTSON</t>
  </si>
  <si>
    <t>ROBLA, JUAN F., DE LA</t>
  </si>
  <si>
    <t>ROCA, CNEL. AV.</t>
  </si>
  <si>
    <t>ROCA, JULIO A., PRESIDENTE DIAGONAL SUR AV.</t>
  </si>
  <si>
    <t>ROCHA</t>
  </si>
  <si>
    <t>ROCHA, DARDO</t>
  </si>
  <si>
    <t>ROCHDALE</t>
  </si>
  <si>
    <t>RODNEY</t>
  </si>
  <si>
    <t>RODO, JOSE E.</t>
  </si>
  <si>
    <t>RODRIGUEZ, ALONSO</t>
  </si>
  <si>
    <t>RODRIGUEZ, IGNACIO F.</t>
  </si>
  <si>
    <t>RODRIGUEZ, MANUEL A., GENERAL</t>
  </si>
  <si>
    <t>RODRIGUEZ, PIO</t>
  </si>
  <si>
    <t>ROFFO, ANGEL H., DR.</t>
  </si>
  <si>
    <t>ROGER, ENRIQUE, A., AVDOR.</t>
  </si>
  <si>
    <t>ROHDE, CNEL.</t>
  </si>
  <si>
    <t>ROJAS, DIEGO DE</t>
  </si>
  <si>
    <t>ROJAS, RICARDO, DR.</t>
  </si>
  <si>
    <t>ROLDAN, BELISARIO AV.</t>
  </si>
  <si>
    <t>ROMA</t>
  </si>
  <si>
    <t>ROMERO, D.</t>
  </si>
  <si>
    <t>ROMERO, EDUARDO, SGTO.</t>
  </si>
  <si>
    <t>ROSALES AV.</t>
  </si>
  <si>
    <t>ROSARIO DE LA FRONTERA</t>
  </si>
  <si>
    <t>ROUSSEAU, JUAN J.</t>
  </si>
  <si>
    <t>RUBENS</t>
  </si>
  <si>
    <t>RUCCI, JOSE IGNACIO</t>
  </si>
  <si>
    <t>RUFINO</t>
  </si>
  <si>
    <t>RUGGIERI, SILVIO L.</t>
  </si>
  <si>
    <t>RUIZ HUIDOBRO AV.</t>
  </si>
  <si>
    <t>RUIZ MORENO, JULIO, GRAL.</t>
  </si>
  <si>
    <t>RUMANIA</t>
  </si>
  <si>
    <t>RUSIA</t>
  </si>
  <si>
    <t>RUSSEL</t>
  </si>
  <si>
    <t>SAENZ VALIENTE, JUAN PABLO</t>
  </si>
  <si>
    <t>SAENZ VALIENTE, JUAN PABLO (PJE PART RIVER PLATE)</t>
  </si>
  <si>
    <t>SAENZ, MANUELA</t>
  </si>
  <si>
    <t>SALA, CANDIDO DE LA, TTE.</t>
  </si>
  <si>
    <t>SALALA</t>
  </si>
  <si>
    <t>SALAS</t>
  </si>
  <si>
    <t>SALDIAS ADOLFO</t>
  </si>
  <si>
    <t>SALMUN FEIJOO, JOSE AARON</t>
  </si>
  <si>
    <t>SALOM</t>
  </si>
  <si>
    <t>SALOTTI MARTHA</t>
  </si>
  <si>
    <t>SALTO</t>
  </si>
  <si>
    <t>SALVADORES, CNEL.</t>
  </si>
  <si>
    <t>SALVIGNY</t>
  </si>
  <si>
    <t>SALVIGNY (NO OFICIAL)</t>
  </si>
  <si>
    <t>SAMPERIO, MANUEL J.</t>
  </si>
  <si>
    <t>SAN ANTONIO</t>
  </si>
  <si>
    <t>SAN ANTONIO DE ARECO</t>
  </si>
  <si>
    <t>SAN BLAS</t>
  </si>
  <si>
    <t>SAN CARLOS</t>
  </si>
  <si>
    <t>SAN FRANCISCO</t>
  </si>
  <si>
    <t>SAN FRANCISCO DE ASIS</t>
  </si>
  <si>
    <t>SAN GINES, MANUEL DE</t>
  </si>
  <si>
    <t>SAN IRENEO</t>
  </si>
  <si>
    <t>SAN JUAN BAUTISTA DE LA SALLE AV.</t>
  </si>
  <si>
    <t>SAN MATEO</t>
  </si>
  <si>
    <t>SAN PEDRO</t>
  </si>
  <si>
    <t>SAN RICARDO</t>
  </si>
  <si>
    <t>SAN SEBASTIAN</t>
  </si>
  <si>
    <t>SANCHEZ</t>
  </si>
  <si>
    <t>SANCHEZ DE LORIA AV.</t>
  </si>
  <si>
    <t>SANCHEZ DE THOMPSON, MARIQUITA</t>
  </si>
  <si>
    <t>SANCHEZ, MIGUEL B. AV.</t>
  </si>
  <si>
    <t>SANTA CATALINA</t>
  </si>
  <si>
    <t>SANTA MAGDALENA</t>
  </si>
  <si>
    <t>SANTA MARIA DEL BUEN AIRE</t>
  </si>
  <si>
    <t>SANTA ROSA</t>
  </si>
  <si>
    <t>SANTA TERESA</t>
  </si>
  <si>
    <t>SANTIAGO DE CHILE</t>
  </si>
  <si>
    <t>SANTIAGO DE COMPOSTELA AV.</t>
  </si>
  <si>
    <t>SANTO DOMINGO</t>
  </si>
  <si>
    <t>SANTOS VEGA</t>
  </si>
  <si>
    <t>SARAVIA</t>
  </si>
  <si>
    <t>SARAZA</t>
  </si>
  <si>
    <t>SARMIENTO AV.</t>
  </si>
  <si>
    <t>SAYOS</t>
  </si>
  <si>
    <t>SCAPINO, RODOLFO</t>
  </si>
  <si>
    <t>SCHIAFFINO, EDUARDO</t>
  </si>
  <si>
    <t>SCHMIDL, ULRICO</t>
  </si>
  <si>
    <t>SEGUI, F. J., ALTE.</t>
  </si>
  <si>
    <t>SEGUIN, MARCOS</t>
  </si>
  <si>
    <t>SERVET</t>
  </si>
  <si>
    <t>SEVILLA</t>
  </si>
  <si>
    <t>SHAKESPEARE</t>
  </si>
  <si>
    <t>SHANGHAI</t>
  </si>
  <si>
    <t>SIERRA GRANDE</t>
  </si>
  <si>
    <t>SILVA CAYETANO A.</t>
  </si>
  <si>
    <t>SIVORI, EDUARDO</t>
  </si>
  <si>
    <t>SKENNON, MIGUEL</t>
  </si>
  <si>
    <t>SOCRATES</t>
  </si>
  <si>
    <t>SOFIA</t>
  </si>
  <si>
    <t>SOLA, MANUEL</t>
  </si>
  <si>
    <t>SOLDADO DE LA FRONTERA AV.</t>
  </si>
  <si>
    <t>SOLIER, DANIEL DE, ALTE.</t>
  </si>
  <si>
    <t>SOLORZANO PEREIRA, JUAN DE</t>
  </si>
  <si>
    <t>SORIA EZEQUIEL</t>
  </si>
  <si>
    <t>SOURIGUES, CARLOS, CNEL.</t>
  </si>
  <si>
    <t>SPEGAZZINI CARLOS</t>
  </si>
  <si>
    <t>SPIKA ENRIQUE GRAL.</t>
  </si>
  <si>
    <t>SPIRO, SAMUEL, CAPITAN</t>
  </si>
  <si>
    <t>STEPHENSON</t>
  </si>
  <si>
    <t>STORNI ALFONSINA</t>
  </si>
  <si>
    <t>SUAREZ, JUSTO ANTONIO</t>
  </si>
  <si>
    <t>SUD AMERICA</t>
  </si>
  <si>
    <t>SUECIA</t>
  </si>
  <si>
    <t>SUIZA</t>
  </si>
  <si>
    <t>SUMACA ITATI</t>
  </si>
  <si>
    <t>SUMACA SANTISIMA TRINIDAD</t>
  </si>
  <si>
    <t>SUSINI, ANTONIO, CNEL.</t>
  </si>
  <si>
    <t>TABORDA, DIOGENES</t>
  </si>
  <si>
    <t>TACUARA</t>
  </si>
  <si>
    <t>TAFI</t>
  </si>
  <si>
    <t>TALAVERA</t>
  </si>
  <si>
    <t>TANDIL</t>
  </si>
  <si>
    <t>TAPALQUE</t>
  </si>
  <si>
    <t>TARIJA</t>
  </si>
  <si>
    <t>TARTAGAL PJE.</t>
  </si>
  <si>
    <t>TASSO</t>
  </si>
  <si>
    <t>TEDIN, JUEZ</t>
  </si>
  <si>
    <t>TEJEDOR</t>
  </si>
  <si>
    <t>TEMPERLEY</t>
  </si>
  <si>
    <t>TERRY, JOSE A.</t>
  </si>
  <si>
    <t>THOME JUAN M.</t>
  </si>
  <si>
    <t>THOMPSON</t>
  </si>
  <si>
    <t>THORNE</t>
  </si>
  <si>
    <t>TIERRA DEL FUEGO</t>
  </si>
  <si>
    <t>TILCARA</t>
  </si>
  <si>
    <t>TILCARA AV.</t>
  </si>
  <si>
    <t>TIMBO</t>
  </si>
  <si>
    <t>TIMBUES</t>
  </si>
  <si>
    <t>TOAY</t>
  </si>
  <si>
    <t>TOBAS</t>
  </si>
  <si>
    <t>TOKIO</t>
  </si>
  <si>
    <t>TOLEDO</t>
  </si>
  <si>
    <t>TOLL</t>
  </si>
  <si>
    <t>TORNQUIST, ERNESTO AV.</t>
  </si>
  <si>
    <t>TORRENT</t>
  </si>
  <si>
    <t>TORRES Y TENORIO, PRES.</t>
  </si>
  <si>
    <t>TOSCANINI ARTURO</t>
  </si>
  <si>
    <t>TOTORAL</t>
  </si>
  <si>
    <t>TREJO NEMESIO</t>
  </si>
  <si>
    <t>TRELLES, MANUEL R.</t>
  </si>
  <si>
    <t>TRELLES, MANUEL R. AV.</t>
  </si>
  <si>
    <t>TRENQUE LAUQUEN</t>
  </si>
  <si>
    <t>TRES LOMAS</t>
  </si>
  <si>
    <t>TREVERIS</t>
  </si>
  <si>
    <t>TRIANA, RODRIGO DE</t>
  </si>
  <si>
    <t>TRIESTE</t>
  </si>
  <si>
    <t>TRIPOLI</t>
  </si>
  <si>
    <t>TROILO, ANIBAL</t>
  </si>
  <si>
    <t>TROLE</t>
  </si>
  <si>
    <t>TROXLER, JULIO</t>
  </si>
  <si>
    <t>TUNEZ</t>
  </si>
  <si>
    <t>TUPAC AMARU</t>
  </si>
  <si>
    <t>TUPIZA PJE.</t>
  </si>
  <si>
    <t>TURIN</t>
  </si>
  <si>
    <t>TURQUIA</t>
  </si>
  <si>
    <t>TUYU</t>
  </si>
  <si>
    <t>TUYUTI</t>
  </si>
  <si>
    <t>UCACHA</t>
  </si>
  <si>
    <t>UDAONDO, GUILLERMO AV.</t>
  </si>
  <si>
    <t>UKRANIA</t>
  </si>
  <si>
    <t>UNAMUNO, MIGUEL DE</t>
  </si>
  <si>
    <t>UNANUE</t>
  </si>
  <si>
    <t>UNQUERA, BALTASAR DE</t>
  </si>
  <si>
    <t>URDANETA</t>
  </si>
  <si>
    <t>URDININEA</t>
  </si>
  <si>
    <t>URIBURU JOSE E., PRES.</t>
  </si>
  <si>
    <t>URIBURU, NAPOLEON, GRAL.</t>
  </si>
  <si>
    <t>URIEN</t>
  </si>
  <si>
    <t>URTUBEY CLODOMIRO CDRO.</t>
  </si>
  <si>
    <t>URUNDAY</t>
  </si>
  <si>
    <t>USHUAIA PASAJE (PJE. PARTICULAR)</t>
  </si>
  <si>
    <t>UZAL, FRANCISCO DE</t>
  </si>
  <si>
    <t>VALDERRAMA</t>
  </si>
  <si>
    <t>VALDIVIA, PEDRO DE</t>
  </si>
  <si>
    <t>VALENCIA</t>
  </si>
  <si>
    <t>VALENCIA, TOMAS</t>
  </si>
  <si>
    <t>VALLE PJE. PARTICULAR (ALT. ARGERICH 500)</t>
  </si>
  <si>
    <t>VALLE, ARISTOBULO DEL</t>
  </si>
  <si>
    <t>VALLE, J.J., GRAL. DIV.</t>
  </si>
  <si>
    <t>VALLE, MARIA R. DEL</t>
  </si>
  <si>
    <t>VALLEJOS</t>
  </si>
  <si>
    <t>VALPARAISO</t>
  </si>
  <si>
    <t>VARAS, JOSE PEDRO</t>
  </si>
  <si>
    <t>VARELA, JACOBO ADRIAN</t>
  </si>
  <si>
    <t>VARSOVIA</t>
  </si>
  <si>
    <t>VEDIA, AGUSTIN DE</t>
  </si>
  <si>
    <t>VEDIA, ENRIQUE DE</t>
  </si>
  <si>
    <t>VEGA BELGRANO CARLOS</t>
  </si>
  <si>
    <t>VEGA, NICETO, CNEL.</t>
  </si>
  <si>
    <t>VEGA, VENTURA DE LA</t>
  </si>
  <si>
    <t>VELARDE, PEDRO</t>
  </si>
  <si>
    <t>VELAZQUEZ</t>
  </si>
  <si>
    <t>VELEZ, BERNARDO, DR.</t>
  </si>
  <si>
    <t>VENECIA</t>
  </si>
  <si>
    <t>VENIALVO</t>
  </si>
  <si>
    <t>VERACRUZ</t>
  </si>
  <si>
    <t>VERDAGUER JACINTO</t>
  </si>
  <si>
    <t>VERNET AV.</t>
  </si>
  <si>
    <t>VERTIZ VIRREY AV.</t>
  </si>
  <si>
    <t>VESPUCIO</t>
  </si>
  <si>
    <t>VICTORICA, BENJAMIN, GENERAL, AV.</t>
  </si>
  <si>
    <t>VICTORICA, MIGUEL C.</t>
  </si>
  <si>
    <t>VIDAL EMERIC E.</t>
  </si>
  <si>
    <t>VIDELA CASTILLO</t>
  </si>
  <si>
    <t>VIDELA, NICOLAS E.</t>
  </si>
  <si>
    <t>VIEDMA, FRANCISCO DE</t>
  </si>
  <si>
    <t>VIEJOBUENO</t>
  </si>
  <si>
    <t>VIENA</t>
  </si>
  <si>
    <t>VIEYRA</t>
  </si>
  <si>
    <t>VIGIL, CONSTANCIO C.</t>
  </si>
  <si>
    <t>VIGO</t>
  </si>
  <si>
    <t>VILA, NICOLAS</t>
  </si>
  <si>
    <t>VILARDEBO, TEODORO</t>
  </si>
  <si>
    <t>VILLA DE MASNOU</t>
  </si>
  <si>
    <t>VILLA JUNCAL</t>
  </si>
  <si>
    <t>VILLAFAÑE, BENJAMIN</t>
  </si>
  <si>
    <t>VILLAFAÑE, WENCESLAO</t>
  </si>
  <si>
    <t>VILLANUEVA</t>
  </si>
  <si>
    <t>VILLARINO</t>
  </si>
  <si>
    <t>VILLEGAS, CONRADO, GRAL.</t>
  </si>
  <si>
    <t>VINCHINA</t>
  </si>
  <si>
    <t>VINTTER, LORENZO, GENERAL</t>
  </si>
  <si>
    <t>VIRASORO, VALENTIN</t>
  </si>
  <si>
    <t>VIRREYES</t>
  </si>
  <si>
    <t>VITTORIA FRANCISCO DE</t>
  </si>
  <si>
    <t>VOLTA</t>
  </si>
  <si>
    <t>VOLTAIRE</t>
  </si>
  <si>
    <t>VUCETICH, JUAN</t>
  </si>
  <si>
    <t>WAGNER</t>
  </si>
  <si>
    <t>WASHINGTON</t>
  </si>
  <si>
    <t>WHITE</t>
  </si>
  <si>
    <t>WILDE EDUARDO PJE.</t>
  </si>
  <si>
    <t>WILLIAMS, ALBERTO</t>
  </si>
  <si>
    <t>YERUA</t>
  </si>
  <si>
    <t>YRIGOYEN, HIPOLITO AV.</t>
  </si>
  <si>
    <t>YRUPE</t>
  </si>
  <si>
    <t>YRURTIA, ROGELIO</t>
  </si>
  <si>
    <t>YUGOSLAVIA</t>
  </si>
  <si>
    <t>ZABALA, JOAQUIN, DR.</t>
  </si>
  <si>
    <t>ZADO</t>
  </si>
  <si>
    <t>ZALDIVAR PEDRO F.</t>
  </si>
  <si>
    <t>ZAMUDIO</t>
  </si>
  <si>
    <t>ZANNI PEDRO COMODORO</t>
  </si>
  <si>
    <t>ZAÑARTU</t>
  </si>
  <si>
    <t>ZAPALA</t>
  </si>
  <si>
    <t>ZARATE</t>
  </si>
  <si>
    <t>ZAVALIA</t>
  </si>
  <si>
    <t>ZEBALLOS, ESTANISLAO S.</t>
  </si>
  <si>
    <t>ZELADA</t>
  </si>
  <si>
    <t>ZENTENO</t>
  </si>
  <si>
    <t>ZEPITA</t>
  </si>
  <si>
    <t>ZINNY</t>
  </si>
  <si>
    <t>ZOLA, EMILIO</t>
  </si>
  <si>
    <t>ZOLEZZI, ANTONIO L.</t>
  </si>
  <si>
    <t>ZONZA BRIANO, PEDRO</t>
  </si>
  <si>
    <t>ZUBERBUHLER, CARLOS E.</t>
  </si>
  <si>
    <t>ZURICH</t>
  </si>
  <si>
    <t>Fecha de Ingreso</t>
  </si>
  <si>
    <t>Area</t>
  </si>
  <si>
    <t>F. Comuna</t>
  </si>
  <si>
    <t>F. Estado</t>
  </si>
  <si>
    <t>TIPO DOC</t>
  </si>
  <si>
    <t>DOC NRO.</t>
  </si>
  <si>
    <t>Calle</t>
  </si>
  <si>
    <t>NroEXPEDIENTE</t>
  </si>
  <si>
    <t>AñoExpediente</t>
  </si>
  <si>
    <t>NroDispo/Permiso</t>
  </si>
  <si>
    <t>FecDispo</t>
  </si>
  <si>
    <t>VencimientoDispo</t>
  </si>
  <si>
    <t>TIPO</t>
  </si>
  <si>
    <t>COMUNA</t>
  </si>
  <si>
    <t>LATITUD</t>
  </si>
  <si>
    <t>LONGITUD</t>
  </si>
  <si>
    <t>04292291</t>
  </si>
  <si>
    <t>2020</t>
  </si>
  <si>
    <t>06226527</t>
  </si>
  <si>
    <t>06230351</t>
  </si>
  <si>
    <t>18945152</t>
  </si>
  <si>
    <t>2018</t>
  </si>
  <si>
    <t>26845015</t>
  </si>
  <si>
    <t>2019</t>
  </si>
  <si>
    <t>27140686</t>
  </si>
  <si>
    <t>32577517</t>
  </si>
  <si>
    <t>06958619</t>
  </si>
  <si>
    <t>2016</t>
  </si>
  <si>
    <t>18942174</t>
  </si>
  <si>
    <t>27346671</t>
  </si>
  <si>
    <t>28173025</t>
  </si>
  <si>
    <t>29071482</t>
  </si>
  <si>
    <t>30026461</t>
  </si>
  <si>
    <t>30372888</t>
  </si>
  <si>
    <t>30408554</t>
  </si>
  <si>
    <t>30816153</t>
  </si>
  <si>
    <t>31100478</t>
  </si>
  <si>
    <t>31258143</t>
  </si>
  <si>
    <t>04304396</t>
  </si>
  <si>
    <t>2021</t>
  </si>
  <si>
    <t>04322509</t>
  </si>
  <si>
    <t>29525843</t>
  </si>
  <si>
    <t>06279107</t>
  </si>
  <si>
    <t>07093542</t>
  </si>
  <si>
    <t>07100098</t>
  </si>
  <si>
    <t>08268193</t>
  </si>
  <si>
    <t>09406819</t>
  </si>
  <si>
    <t>12447729</t>
  </si>
  <si>
    <t>12451927</t>
  </si>
  <si>
    <t>12459779</t>
  </si>
  <si>
    <t>15945055</t>
  </si>
  <si>
    <t>15959536</t>
  </si>
  <si>
    <t>17372977</t>
  </si>
  <si>
    <t>21950716</t>
  </si>
  <si>
    <t>22540257</t>
  </si>
  <si>
    <t>23592162</t>
  </si>
  <si>
    <t>20796111</t>
  </si>
  <si>
    <t>30263253</t>
  </si>
  <si>
    <t>30486526</t>
  </si>
  <si>
    <t>34027113</t>
  </si>
  <si>
    <t>03639057</t>
  </si>
  <si>
    <t>2022</t>
  </si>
  <si>
    <t>03642137</t>
  </si>
  <si>
    <t>05204559</t>
  </si>
  <si>
    <t>05503486</t>
  </si>
  <si>
    <t>06425295</t>
  </si>
  <si>
    <t>09518750</t>
  </si>
  <si>
    <t>09522286</t>
  </si>
  <si>
    <t>09524505</t>
  </si>
  <si>
    <t>09526478</t>
  </si>
  <si>
    <t>09840621</t>
  </si>
  <si>
    <t>09920638</t>
  </si>
  <si>
    <t>13004613</t>
  </si>
  <si>
    <t>13754011</t>
  </si>
  <si>
    <t>14211247</t>
  </si>
  <si>
    <t>17132963</t>
  </si>
  <si>
    <t>17594586</t>
  </si>
  <si>
    <t>17964557</t>
  </si>
  <si>
    <t>17966075</t>
  </si>
  <si>
    <t>17967511</t>
  </si>
  <si>
    <t>18180363</t>
  </si>
  <si>
    <t>18941804</t>
  </si>
  <si>
    <t>19283615</t>
  </si>
  <si>
    <t>19669934</t>
  </si>
  <si>
    <t>20375416</t>
  </si>
  <si>
    <t>20849141</t>
  </si>
  <si>
    <t>21163208</t>
  </si>
  <si>
    <t>22500444</t>
  </si>
  <si>
    <t>22505141</t>
  </si>
  <si>
    <t>23586400</t>
  </si>
  <si>
    <t>23407608</t>
  </si>
  <si>
    <t>23487409</t>
  </si>
  <si>
    <t>24100985</t>
  </si>
  <si>
    <t>25079241</t>
  </si>
  <si>
    <t>28430635</t>
  </si>
  <si>
    <t>28492096</t>
  </si>
  <si>
    <t>28495800</t>
  </si>
  <si>
    <t>28499094</t>
  </si>
  <si>
    <t>28872384</t>
  </si>
  <si>
    <t>30172931</t>
  </si>
  <si>
    <t>30211744</t>
  </si>
  <si>
    <t>31186004</t>
  </si>
  <si>
    <t>30573225</t>
  </si>
  <si>
    <t>30795516</t>
  </si>
  <si>
    <t>31783515</t>
  </si>
  <si>
    <t>32145605</t>
  </si>
  <si>
    <t>33134349</t>
  </si>
  <si>
    <t>34059975</t>
  </si>
  <si>
    <t>34937606</t>
  </si>
  <si>
    <t>34940762</t>
  </si>
  <si>
    <t>32966227</t>
  </si>
  <si>
    <t>37187789</t>
  </si>
  <si>
    <t>37922561</t>
  </si>
  <si>
    <t>37556233</t>
  </si>
  <si>
    <t>38383490</t>
  </si>
  <si>
    <t>38359073</t>
  </si>
  <si>
    <t>39017938</t>
  </si>
  <si>
    <t>44092887</t>
  </si>
  <si>
    <t>47496607</t>
  </si>
  <si>
    <t>00792424</t>
  </si>
  <si>
    <t>2023</t>
  </si>
  <si>
    <t>44532543</t>
  </si>
  <si>
    <t>44531015</t>
  </si>
  <si>
    <t>01701229</t>
  </si>
  <si>
    <t>03791418</t>
  </si>
  <si>
    <t>04139110</t>
  </si>
  <si>
    <t>04136892</t>
  </si>
  <si>
    <t>04157761</t>
  </si>
  <si>
    <t>04164134</t>
  </si>
  <si>
    <t>44521057</t>
  </si>
  <si>
    <t>04269000</t>
  </si>
  <si>
    <t>04275085</t>
  </si>
  <si>
    <t>04277041</t>
  </si>
  <si>
    <t>04170892</t>
  </si>
  <si>
    <t>04778544</t>
  </si>
  <si>
    <t>04799913</t>
  </si>
  <si>
    <t>04801632</t>
  </si>
  <si>
    <t>04791901</t>
  </si>
  <si>
    <t>05026759</t>
  </si>
  <si>
    <t>05024651</t>
  </si>
  <si>
    <t>05023253</t>
  </si>
  <si>
    <t>05021392</t>
  </si>
  <si>
    <t>05019412</t>
  </si>
  <si>
    <t>05015097</t>
  </si>
  <si>
    <t>05013456</t>
  </si>
  <si>
    <t>05009279</t>
  </si>
  <si>
    <t>05003028</t>
  </si>
  <si>
    <t>05001838</t>
  </si>
  <si>
    <t>05560145</t>
  </si>
  <si>
    <t>44529357</t>
  </si>
  <si>
    <t>44522544</t>
  </si>
  <si>
    <t>44519788</t>
  </si>
  <si>
    <t>44526767</t>
  </si>
  <si>
    <t>43831741</t>
  </si>
  <si>
    <t>3-072983</t>
  </si>
  <si>
    <t>X-20</t>
  </si>
  <si>
    <t>07301496</t>
  </si>
  <si>
    <t>07304512</t>
  </si>
  <si>
    <t xml:space="preserve">
EX-2023</t>
  </si>
  <si>
    <t xml:space="preserve">    </t>
  </si>
  <si>
    <t>07310034</t>
  </si>
  <si>
    <t>-0741500</t>
  </si>
  <si>
    <t>-202</t>
  </si>
  <si>
    <t>07422562</t>
  </si>
  <si>
    <t>07432619</t>
  </si>
  <si>
    <t>07583641</t>
  </si>
  <si>
    <t>07585711</t>
  </si>
  <si>
    <t>07644986</t>
  </si>
  <si>
    <t>43834428</t>
  </si>
  <si>
    <t>08104421</t>
  </si>
  <si>
    <t>08109986</t>
  </si>
  <si>
    <t>08108421</t>
  </si>
  <si>
    <t>08235276</t>
  </si>
  <si>
    <t>08237202</t>
  </si>
  <si>
    <t>08298486</t>
  </si>
  <si>
    <t>08313512</t>
  </si>
  <si>
    <t>08321395</t>
  </si>
  <si>
    <t>08326525</t>
  </si>
  <si>
    <t>-0876419</t>
  </si>
  <si>
    <t>08956786</t>
  </si>
  <si>
    <t>10724550</t>
  </si>
  <si>
    <t>10730157</t>
  </si>
  <si>
    <t>10732968</t>
  </si>
  <si>
    <t>10740839</t>
  </si>
  <si>
    <t>10746996</t>
  </si>
  <si>
    <t>10751534</t>
  </si>
  <si>
    <t>10764572</t>
  </si>
  <si>
    <t>10771543</t>
  </si>
  <si>
    <t>10760208</t>
  </si>
  <si>
    <t>11422256</t>
  </si>
  <si>
    <t>11746944</t>
  </si>
  <si>
    <t>12354387</t>
  </si>
  <si>
    <t>12479226</t>
  </si>
  <si>
    <t>12602965</t>
  </si>
  <si>
    <t>12900029</t>
  </si>
  <si>
    <t>13476348</t>
  </si>
  <si>
    <t>13484842</t>
  </si>
  <si>
    <t>13493303</t>
  </si>
  <si>
    <t>13153648</t>
  </si>
  <si>
    <t>14050879</t>
  </si>
  <si>
    <t>14454369</t>
  </si>
  <si>
    <t>14459397</t>
  </si>
  <si>
    <t>14683085</t>
  </si>
  <si>
    <t>14747545</t>
  </si>
  <si>
    <t>16702391</t>
  </si>
  <si>
    <t>17176474</t>
  </si>
  <si>
    <t>38457405</t>
  </si>
  <si>
    <t>18101291</t>
  </si>
  <si>
    <t>18110794</t>
  </si>
  <si>
    <t>18457041</t>
  </si>
  <si>
    <t>18460455</t>
  </si>
  <si>
    <t>18463838</t>
  </si>
  <si>
    <t>18465633</t>
  </si>
  <si>
    <t>18469096</t>
  </si>
  <si>
    <t>18469685</t>
  </si>
  <si>
    <t>18933300</t>
  </si>
  <si>
    <t>18936812</t>
  </si>
  <si>
    <t>20126684</t>
  </si>
  <si>
    <t>20136639</t>
  </si>
  <si>
    <t>21807941</t>
  </si>
  <si>
    <t>21933360</t>
  </si>
  <si>
    <t>22205787</t>
  </si>
  <si>
    <t>22208377</t>
  </si>
  <si>
    <t>22995856</t>
  </si>
  <si>
    <t>22999807</t>
  </si>
  <si>
    <t>23003822</t>
  </si>
  <si>
    <t>23007963</t>
  </si>
  <si>
    <t>23779433</t>
  </si>
  <si>
    <t>23795845</t>
  </si>
  <si>
    <t>23944095</t>
  </si>
  <si>
    <t>23948321</t>
  </si>
  <si>
    <t>23952821</t>
  </si>
  <si>
    <t>23957207</t>
  </si>
  <si>
    <t>24234556</t>
  </si>
  <si>
    <t>24238943</t>
  </si>
  <si>
    <t>24242307</t>
  </si>
  <si>
    <t>24246396</t>
  </si>
  <si>
    <t>24300059</t>
  </si>
  <si>
    <t>24609190</t>
  </si>
  <si>
    <t>24613883</t>
  </si>
  <si>
    <t>24623423</t>
  </si>
  <si>
    <t>24700794</t>
  </si>
  <si>
    <t>24915144</t>
  </si>
  <si>
    <t>25071132</t>
  </si>
  <si>
    <t>25358229</t>
  </si>
  <si>
    <t>25363712</t>
  </si>
  <si>
    <t>25369119</t>
  </si>
  <si>
    <t>25374329</t>
  </si>
  <si>
    <t>25413558</t>
  </si>
  <si>
    <t>25923883</t>
  </si>
  <si>
    <t>25932799</t>
  </si>
  <si>
    <t>25942795</t>
  </si>
  <si>
    <t>26172763</t>
  </si>
  <si>
    <t>26677802</t>
  </si>
  <si>
    <t>26686926</t>
  </si>
  <si>
    <t>26711634</t>
  </si>
  <si>
    <t>26717664</t>
  </si>
  <si>
    <t>26777641</t>
  </si>
  <si>
    <t>26777710</t>
  </si>
  <si>
    <t>26848808</t>
  </si>
  <si>
    <t>26860156</t>
  </si>
  <si>
    <t>26891370</t>
  </si>
  <si>
    <t>26982659</t>
  </si>
  <si>
    <t>26983101</t>
  </si>
  <si>
    <t>26983549</t>
  </si>
  <si>
    <t>26986567</t>
  </si>
  <si>
    <t>27471967</t>
  </si>
  <si>
    <t>27473456</t>
  </si>
  <si>
    <t>28459550</t>
  </si>
  <si>
    <t>28779338</t>
  </si>
  <si>
    <t>28803530</t>
  </si>
  <si>
    <t>28810817</t>
  </si>
  <si>
    <t xml:space="preserve"> 2880709</t>
  </si>
  <si>
    <t>29130275</t>
  </si>
  <si>
    <t>29133789</t>
  </si>
  <si>
    <t>29140287</t>
  </si>
  <si>
    <t>29143376</t>
  </si>
  <si>
    <t>29290295</t>
  </si>
  <si>
    <t>29376769</t>
  </si>
  <si>
    <t>29129865</t>
  </si>
  <si>
    <t>29694271</t>
  </si>
  <si>
    <t>29697731</t>
  </si>
  <si>
    <t>29701458</t>
  </si>
  <si>
    <t>29705564</t>
  </si>
  <si>
    <t>29930968</t>
  </si>
  <si>
    <t>29932830</t>
  </si>
  <si>
    <t>29935769</t>
  </si>
  <si>
    <t>30080953</t>
  </si>
  <si>
    <t>30663699</t>
  </si>
  <si>
    <t>30668305</t>
  </si>
  <si>
    <t>30677265</t>
  </si>
  <si>
    <t>30669469</t>
  </si>
  <si>
    <t>30673314</t>
  </si>
  <si>
    <t>30795916</t>
  </si>
  <si>
    <t>30802888</t>
  </si>
  <si>
    <t>31570655</t>
  </si>
  <si>
    <t>31576192</t>
  </si>
  <si>
    <t>31580854</t>
  </si>
  <si>
    <t>31586517</t>
  </si>
  <si>
    <t>31590553</t>
  </si>
  <si>
    <t>31592251</t>
  </si>
  <si>
    <t>31598554</t>
  </si>
  <si>
    <t>31607610</t>
  </si>
  <si>
    <t>31772917</t>
  </si>
  <si>
    <t>31778039</t>
  </si>
  <si>
    <t>31783498</t>
  </si>
  <si>
    <t>32252295</t>
  </si>
  <si>
    <t>32475312</t>
  </si>
  <si>
    <t>32479885</t>
  </si>
  <si>
    <t>32484404</t>
  </si>
  <si>
    <t>32487954</t>
  </si>
  <si>
    <t>31180157</t>
  </si>
  <si>
    <t>33177320</t>
  </si>
  <si>
    <t>33266999</t>
  </si>
  <si>
    <t>33439585</t>
  </si>
  <si>
    <t>34165483</t>
  </si>
  <si>
    <t>34349468</t>
  </si>
  <si>
    <t>34352416</t>
  </si>
  <si>
    <t>34358569</t>
  </si>
  <si>
    <t>34406334</t>
  </si>
  <si>
    <t>35277043</t>
  </si>
  <si>
    <t>35278930</t>
  </si>
  <si>
    <t>35280412</t>
  </si>
  <si>
    <t>35282558</t>
  </si>
  <si>
    <t>35892042</t>
  </si>
  <si>
    <t>35893763</t>
  </si>
  <si>
    <t>36129574</t>
  </si>
  <si>
    <t>36130257</t>
  </si>
  <si>
    <t>36167609</t>
  </si>
  <si>
    <t>36660364</t>
  </si>
  <si>
    <t>37818242</t>
  </si>
  <si>
    <t>39449062</t>
  </si>
  <si>
    <t>39452027</t>
  </si>
  <si>
    <t>40347732</t>
  </si>
  <si>
    <t>40383196</t>
  </si>
  <si>
    <t>41008008</t>
  </si>
  <si>
    <t>42014217</t>
  </si>
  <si>
    <t>43116474</t>
  </si>
  <si>
    <t>43121525</t>
  </si>
  <si>
    <t>43208794</t>
  </si>
  <si>
    <t>44592535</t>
  </si>
  <si>
    <t>44602517</t>
  </si>
  <si>
    <t>44590348</t>
  </si>
  <si>
    <t>44610063</t>
  </si>
  <si>
    <t>44598456</t>
  </si>
  <si>
    <t>45730258</t>
  </si>
  <si>
    <t>45969278</t>
  </si>
  <si>
    <t>45984283</t>
  </si>
  <si>
    <t>45992957</t>
  </si>
  <si>
    <t>45997811</t>
  </si>
  <si>
    <t>46537180</t>
  </si>
  <si>
    <t>01078365</t>
  </si>
  <si>
    <t>2024</t>
  </si>
  <si>
    <t>01080257</t>
  </si>
  <si>
    <t>01081264</t>
  </si>
  <si>
    <t>01695306</t>
  </si>
  <si>
    <t>01701839</t>
  </si>
  <si>
    <t>04892675</t>
  </si>
  <si>
    <t>04896527</t>
  </si>
  <si>
    <t>04899833</t>
  </si>
  <si>
    <t>04905337</t>
  </si>
  <si>
    <t>04909221</t>
  </si>
  <si>
    <t>04921450</t>
  </si>
  <si>
    <t>05524867</t>
  </si>
  <si>
    <t>06338489</t>
  </si>
  <si>
    <t>06340402</t>
  </si>
  <si>
    <t>08120823</t>
  </si>
  <si>
    <t>09070519</t>
  </si>
  <si>
    <t>09219616</t>
  </si>
  <si>
    <t>9221079-</t>
  </si>
  <si>
    <t>09222789</t>
  </si>
  <si>
    <t>09224396</t>
  </si>
  <si>
    <t>09238908</t>
  </si>
  <si>
    <t>09652383</t>
  </si>
  <si>
    <t>10460399</t>
  </si>
  <si>
    <t>10465371</t>
  </si>
  <si>
    <t>10469464</t>
  </si>
  <si>
    <t>10546912</t>
  </si>
  <si>
    <t>11464797</t>
  </si>
  <si>
    <t>12998387</t>
  </si>
  <si>
    <t>13186896</t>
  </si>
  <si>
    <t>08953617</t>
  </si>
  <si>
    <t>15305549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</si>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</sst>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"/>
    <numFmt numFmtId="165" formatCode="dd&quot;-&quot;mm&quot;-&quot;yyyy"/>
    <numFmt numFmtId="166" formatCode="dd\-mm\-yyyy"/>
    <numFmt numFmtId="167" formatCode="d/m"/>
    <numFmt numFmtId="168" formatCode="d\-m\-yyyy"/>
    <numFmt numFmtId="169" formatCode="yyyy/mm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color theme="1"/>
      <name val="Arial"/>
    </font>
    <font>
      <sz val="10"/>
      <name val="Arial"/>
      <family val="2"/>
      <scheme val="minor"/>
    </font>
    <font>
      <b/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5" fontId="1" fillId="0" borderId="0" xfId="0" applyNumberFormat="1" applyFont="1"/>
    <xf numFmtId="14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2" fillId="5" borderId="0" xfId="0" applyFont="1" applyFill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2" fillId="4" borderId="0" xfId="0" applyFont="1" applyFill="1" applyAlignment="1"/>
    <xf numFmtId="0" fontId="2" fillId="4" borderId="0" xfId="0" applyFont="1" applyFill="1" applyAlignment="1"/>
    <xf numFmtId="0" fontId="2" fillId="0" borderId="0" xfId="0" applyFont="1" applyAlignment="1">
      <alignment vertical="top"/>
    </xf>
    <xf numFmtId="0" fontId="2" fillId="3" borderId="0" xfId="0" applyFont="1" applyFill="1" applyAlignme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/>
    <xf numFmtId="0" fontId="3" fillId="4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4" borderId="2" xfId="0" applyFont="1" applyFill="1" applyBorder="1" applyAlignment="1"/>
    <xf numFmtId="0" fontId="2" fillId="0" borderId="4" xfId="0" applyFont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18"/>
  <sheetViews>
    <sheetView tabSelected="1" workbookViewId="0">
      <selection activeCell="D13" sqref="D13"/>
    </sheetView>
  </sheetViews>
  <sheetFormatPr baseColWidth="10" defaultRowHeight="13.2" x14ac:dyDescent="0.25"/>
  <cols>
    <col min="1" max="1" width="34.77734375" style="54" customWidth="1"/>
    <col min="2" max="2" width="20.6640625" style="54" customWidth="1"/>
    <col min="3" max="3" width="10.33203125" style="54" customWidth="1"/>
    <col min="4" max="4" width="38.88671875" style="54" customWidth="1"/>
    <col min="5" max="5" width="9" style="54" customWidth="1"/>
    <col min="6" max="7" width="20.6640625" style="54" customWidth="1"/>
    <col min="8" max="8" width="31.44140625" style="54" customWidth="1"/>
    <col min="9" max="9" width="14.109375" style="54" customWidth="1"/>
    <col min="10" max="10" width="11.88671875" style="54" customWidth="1" collapsed="1"/>
    <col min="11" max="11" width="26.21875" style="54" customWidth="1"/>
    <col min="12" max="15" width="20.6640625" style="54" customWidth="1"/>
    <col min="16" max="22" width="11.5546875" style="54"/>
  </cols>
  <sheetData>
    <row r="1" spans="1:22" s="70" customFormat="1" ht="26.4" x14ac:dyDescent="0.25">
      <c r="A1" s="66" t="s">
        <v>0</v>
      </c>
      <c r="B1" s="67" t="s">
        <v>8813</v>
      </c>
      <c r="C1" s="66" t="s">
        <v>8814</v>
      </c>
      <c r="D1" s="66" t="s">
        <v>8815</v>
      </c>
      <c r="E1" s="66" t="s">
        <v>3794</v>
      </c>
      <c r="F1" s="67" t="s">
        <v>8816</v>
      </c>
      <c r="G1" s="67" t="s">
        <v>8817</v>
      </c>
      <c r="H1" s="66" t="s">
        <v>8818</v>
      </c>
      <c r="I1" s="68" t="s">
        <v>8819</v>
      </c>
      <c r="J1" s="68" t="s">
        <v>8820</v>
      </c>
      <c r="K1" s="66" t="s">
        <v>8821</v>
      </c>
      <c r="L1" s="67" t="s">
        <v>2</v>
      </c>
      <c r="M1" s="67" t="s">
        <v>8822</v>
      </c>
      <c r="N1" s="67" t="s">
        <v>8823</v>
      </c>
      <c r="O1" s="67" t="s">
        <v>8824</v>
      </c>
      <c r="P1" s="69"/>
      <c r="Q1" s="69"/>
      <c r="R1" s="69"/>
      <c r="S1" s="69"/>
      <c r="T1" s="69"/>
      <c r="U1" s="69"/>
      <c r="V1" s="69"/>
    </row>
    <row r="2" spans="1:22" x14ac:dyDescent="0.25">
      <c r="A2" s="55" t="s">
        <v>63</v>
      </c>
      <c r="B2" s="54" t="s">
        <v>1</v>
      </c>
      <c r="C2" s="56" t="s">
        <v>64</v>
      </c>
      <c r="D2" s="55" t="s">
        <v>13</v>
      </c>
      <c r="E2" s="55">
        <v>2575</v>
      </c>
      <c r="F2" s="54" t="s">
        <v>8825</v>
      </c>
      <c r="G2" s="54" t="s">
        <v>8826</v>
      </c>
      <c r="H2" s="55" t="s">
        <v>66</v>
      </c>
      <c r="I2" s="57">
        <v>44715</v>
      </c>
      <c r="J2" s="57">
        <v>45446</v>
      </c>
      <c r="K2" s="55" t="s">
        <v>65</v>
      </c>
      <c r="L2" s="54" t="s">
        <v>14</v>
      </c>
      <c r="M2" s="54">
        <v>2</v>
      </c>
    </row>
    <row r="3" spans="1:22" x14ac:dyDescent="0.25">
      <c r="A3" s="55" t="s">
        <v>87</v>
      </c>
      <c r="B3" s="54" t="s">
        <v>1</v>
      </c>
      <c r="C3" s="56" t="s">
        <v>88</v>
      </c>
      <c r="D3" s="55" t="s">
        <v>13</v>
      </c>
      <c r="E3" s="55">
        <v>3002</v>
      </c>
      <c r="F3" s="54" t="s">
        <v>8827</v>
      </c>
      <c r="G3" s="54" t="s">
        <v>8826</v>
      </c>
      <c r="H3" s="55" t="s">
        <v>89</v>
      </c>
      <c r="I3" s="57">
        <v>44715</v>
      </c>
      <c r="J3" s="57">
        <v>45446</v>
      </c>
      <c r="K3" s="55" t="s">
        <v>65</v>
      </c>
      <c r="L3" s="54" t="s">
        <v>14</v>
      </c>
      <c r="M3" s="54">
        <v>2</v>
      </c>
    </row>
    <row r="4" spans="1:22" x14ac:dyDescent="0.25">
      <c r="A4" s="55" t="s">
        <v>101</v>
      </c>
      <c r="B4" s="54" t="s">
        <v>1</v>
      </c>
      <c r="C4" s="56" t="s">
        <v>102</v>
      </c>
      <c r="D4" s="55" t="s">
        <v>83</v>
      </c>
      <c r="E4" s="55">
        <v>5006</v>
      </c>
      <c r="F4" s="54" t="s">
        <v>8828</v>
      </c>
      <c r="G4" s="54" t="s">
        <v>8826</v>
      </c>
      <c r="H4" s="55" t="s">
        <v>104</v>
      </c>
      <c r="I4" s="57">
        <v>44862</v>
      </c>
      <c r="J4" s="57">
        <v>45593</v>
      </c>
      <c r="K4" s="55" t="s">
        <v>65</v>
      </c>
      <c r="L4" s="54" t="s">
        <v>103</v>
      </c>
      <c r="M4" s="54">
        <v>6</v>
      </c>
    </row>
    <row r="5" spans="1:22" x14ac:dyDescent="0.25">
      <c r="A5" s="55" t="s">
        <v>112</v>
      </c>
      <c r="B5" s="54" t="s">
        <v>1</v>
      </c>
      <c r="C5" s="56" t="s">
        <v>113</v>
      </c>
      <c r="D5" s="55" t="s">
        <v>114</v>
      </c>
      <c r="E5" s="55">
        <v>7093</v>
      </c>
      <c r="F5" s="54" t="s">
        <v>8829</v>
      </c>
      <c r="G5" s="54" t="s">
        <v>8830</v>
      </c>
      <c r="H5" s="55" t="s">
        <v>116</v>
      </c>
      <c r="I5" s="57">
        <v>44855</v>
      </c>
      <c r="J5" s="57">
        <v>45586</v>
      </c>
      <c r="K5" s="55" t="s">
        <v>65</v>
      </c>
      <c r="L5" s="54" t="s">
        <v>115</v>
      </c>
      <c r="M5" s="54">
        <v>9</v>
      </c>
    </row>
    <row r="6" spans="1:22" x14ac:dyDescent="0.25">
      <c r="A6" s="55" t="s">
        <v>1279</v>
      </c>
      <c r="B6" s="54" t="s">
        <v>1</v>
      </c>
      <c r="C6" s="56" t="s">
        <v>1280</v>
      </c>
      <c r="D6" s="55" t="s">
        <v>768</v>
      </c>
      <c r="E6" s="55">
        <v>592</v>
      </c>
      <c r="F6" s="54" t="s">
        <v>8831</v>
      </c>
      <c r="G6" s="54" t="s">
        <v>8832</v>
      </c>
      <c r="H6" s="55" t="s">
        <v>1282</v>
      </c>
      <c r="I6" s="57">
        <v>45245</v>
      </c>
      <c r="J6" s="57">
        <v>45976</v>
      </c>
      <c r="K6" s="55" t="s">
        <v>65</v>
      </c>
      <c r="L6" s="54" t="s">
        <v>46</v>
      </c>
      <c r="M6" s="54">
        <v>4</v>
      </c>
    </row>
    <row r="7" spans="1:22" x14ac:dyDescent="0.25">
      <c r="A7" s="55" t="s">
        <v>1284</v>
      </c>
      <c r="B7" s="54" t="s">
        <v>1</v>
      </c>
      <c r="C7" s="56" t="s">
        <v>1285</v>
      </c>
      <c r="D7" s="55" t="s">
        <v>451</v>
      </c>
      <c r="E7" s="55">
        <v>126</v>
      </c>
      <c r="F7" s="54" t="s">
        <v>8833</v>
      </c>
      <c r="G7" s="54" t="s">
        <v>8832</v>
      </c>
      <c r="H7" s="55" t="s">
        <v>1287</v>
      </c>
      <c r="I7" s="57">
        <v>44792</v>
      </c>
      <c r="J7" s="57">
        <v>45523</v>
      </c>
      <c r="K7" s="55" t="s">
        <v>65</v>
      </c>
      <c r="L7" s="54" t="s">
        <v>51</v>
      </c>
      <c r="M7" s="54">
        <v>1</v>
      </c>
    </row>
    <row r="8" spans="1:22" x14ac:dyDescent="0.25">
      <c r="A8" s="55" t="s">
        <v>1525</v>
      </c>
      <c r="B8" s="54" t="s">
        <v>1</v>
      </c>
      <c r="C8" s="56" t="s">
        <v>1526</v>
      </c>
      <c r="D8" s="55" t="s">
        <v>83</v>
      </c>
      <c r="E8" s="55">
        <v>9844</v>
      </c>
      <c r="F8" s="54" t="s">
        <v>8834</v>
      </c>
      <c r="G8" s="54" t="s">
        <v>8830</v>
      </c>
      <c r="H8" s="55" t="s">
        <v>1529</v>
      </c>
      <c r="I8" s="57">
        <v>43745</v>
      </c>
      <c r="J8" s="57"/>
      <c r="K8" s="55" t="s">
        <v>1528</v>
      </c>
      <c r="L8" s="54" t="s">
        <v>1527</v>
      </c>
      <c r="M8" s="54">
        <v>10</v>
      </c>
    </row>
    <row r="9" spans="1:22" x14ac:dyDescent="0.25">
      <c r="A9" s="55" t="s">
        <v>1619</v>
      </c>
      <c r="B9" s="54" t="s">
        <v>1</v>
      </c>
      <c r="C9" s="56" t="s">
        <v>1620</v>
      </c>
      <c r="D9" s="55" t="s">
        <v>944</v>
      </c>
      <c r="E9" s="55">
        <v>2337</v>
      </c>
      <c r="F9" s="54" t="s">
        <v>8835</v>
      </c>
      <c r="G9" s="54" t="s">
        <v>8836</v>
      </c>
      <c r="H9" s="55" t="s">
        <v>1621</v>
      </c>
      <c r="I9" s="57">
        <v>43105</v>
      </c>
      <c r="J9" s="57"/>
      <c r="K9" s="55" t="s">
        <v>1528</v>
      </c>
      <c r="L9" s="54" t="s">
        <v>37</v>
      </c>
      <c r="M9" s="54">
        <v>13</v>
      </c>
    </row>
    <row r="10" spans="1:22" x14ac:dyDescent="0.25">
      <c r="A10" s="55" t="s">
        <v>1626</v>
      </c>
      <c r="B10" s="54" t="s">
        <v>1</v>
      </c>
      <c r="C10" s="56" t="s">
        <v>1627</v>
      </c>
      <c r="D10" s="55" t="s">
        <v>1355</v>
      </c>
      <c r="E10" s="55">
        <v>2370</v>
      </c>
      <c r="F10" s="54" t="s">
        <v>8837</v>
      </c>
      <c r="G10" s="54" t="s">
        <v>8830</v>
      </c>
      <c r="H10" s="55" t="s">
        <v>1628</v>
      </c>
      <c r="I10" s="57">
        <v>44705</v>
      </c>
      <c r="J10" s="57">
        <v>45436</v>
      </c>
      <c r="K10" s="55" t="s">
        <v>65</v>
      </c>
      <c r="L10" s="54" t="s">
        <v>37</v>
      </c>
      <c r="M10" s="54">
        <v>13</v>
      </c>
    </row>
    <row r="11" spans="1:22" x14ac:dyDescent="0.25">
      <c r="A11" s="55" t="s">
        <v>600</v>
      </c>
      <c r="B11" s="54" t="s">
        <v>1</v>
      </c>
      <c r="C11" s="56" t="s">
        <v>601</v>
      </c>
      <c r="D11" s="55" t="s">
        <v>132</v>
      </c>
      <c r="E11" s="55">
        <v>1404</v>
      </c>
      <c r="F11" s="54" t="s">
        <v>8838</v>
      </c>
      <c r="G11" s="54" t="s">
        <v>8826</v>
      </c>
      <c r="H11" s="55" t="s">
        <v>2206</v>
      </c>
      <c r="I11" s="57">
        <v>44715</v>
      </c>
      <c r="J11" s="57">
        <v>45446</v>
      </c>
      <c r="K11" s="55" t="s">
        <v>65</v>
      </c>
      <c r="L11" s="54" t="s">
        <v>14</v>
      </c>
      <c r="M11" s="54">
        <v>2</v>
      </c>
    </row>
    <row r="12" spans="1:22" x14ac:dyDescent="0.25">
      <c r="A12" s="55" t="s">
        <v>2276</v>
      </c>
      <c r="B12" s="54" t="s">
        <v>1</v>
      </c>
      <c r="C12" s="56" t="s">
        <v>651</v>
      </c>
      <c r="D12" s="55" t="s">
        <v>13</v>
      </c>
      <c r="E12" s="55">
        <v>2225</v>
      </c>
      <c r="F12" s="54" t="s">
        <v>8839</v>
      </c>
      <c r="G12" s="54" t="s">
        <v>8826</v>
      </c>
      <c r="H12" s="55" t="s">
        <v>2277</v>
      </c>
      <c r="I12" s="57">
        <v>44756</v>
      </c>
      <c r="J12" s="57">
        <v>45487</v>
      </c>
      <c r="K12" s="55" t="s">
        <v>65</v>
      </c>
      <c r="L12" s="54" t="s">
        <v>14</v>
      </c>
      <c r="M12" s="54">
        <v>2</v>
      </c>
    </row>
    <row r="13" spans="1:22" x14ac:dyDescent="0.25">
      <c r="A13" s="55" t="s">
        <v>596</v>
      </c>
      <c r="B13" s="54" t="s">
        <v>1</v>
      </c>
      <c r="C13" s="56" t="s">
        <v>597</v>
      </c>
      <c r="D13" s="55" t="s">
        <v>593</v>
      </c>
      <c r="E13" s="55">
        <v>1523</v>
      </c>
      <c r="F13" s="54" t="s">
        <v>8840</v>
      </c>
      <c r="G13" s="54" t="s">
        <v>8826</v>
      </c>
      <c r="H13" s="55" t="s">
        <v>2335</v>
      </c>
      <c r="I13" s="57">
        <v>44763</v>
      </c>
      <c r="J13" s="57">
        <v>45494</v>
      </c>
      <c r="K13" s="55" t="s">
        <v>65</v>
      </c>
      <c r="L13" s="54" t="s">
        <v>14</v>
      </c>
      <c r="M13" s="54">
        <v>2</v>
      </c>
    </row>
    <row r="14" spans="1:22" x14ac:dyDescent="0.25">
      <c r="A14" s="55" t="s">
        <v>1226</v>
      </c>
      <c r="B14" s="54" t="s">
        <v>1</v>
      </c>
      <c r="C14" s="56" t="s">
        <v>1227</v>
      </c>
      <c r="D14" s="55" t="s">
        <v>2400</v>
      </c>
      <c r="E14" s="55">
        <v>4550</v>
      </c>
      <c r="F14" s="54" t="s">
        <v>8841</v>
      </c>
      <c r="G14" s="54" t="s">
        <v>8826</v>
      </c>
      <c r="H14" s="55" t="s">
        <v>2401</v>
      </c>
      <c r="I14" s="57">
        <v>44834</v>
      </c>
      <c r="J14" s="57">
        <v>45565</v>
      </c>
      <c r="K14" s="55" t="s">
        <v>65</v>
      </c>
      <c r="L14" s="54" t="s">
        <v>79</v>
      </c>
      <c r="M14" s="54">
        <v>15</v>
      </c>
    </row>
    <row r="15" spans="1:22" x14ac:dyDescent="0.25">
      <c r="A15" s="55" t="s">
        <v>2413</v>
      </c>
      <c r="B15" s="54" t="s">
        <v>1</v>
      </c>
      <c r="C15" s="56" t="s">
        <v>1484</v>
      </c>
      <c r="D15" s="55" t="s">
        <v>13</v>
      </c>
      <c r="E15" s="55">
        <v>1515</v>
      </c>
      <c r="F15" s="54" t="s">
        <v>8842</v>
      </c>
      <c r="G15" s="54" t="s">
        <v>8826</v>
      </c>
      <c r="H15" s="55" t="s">
        <v>2414</v>
      </c>
      <c r="I15" s="57">
        <v>44825</v>
      </c>
      <c r="J15" s="57">
        <v>45556</v>
      </c>
      <c r="K15" s="55" t="s">
        <v>65</v>
      </c>
      <c r="L15" s="54" t="s">
        <v>14</v>
      </c>
      <c r="M15" s="54">
        <v>2</v>
      </c>
    </row>
    <row r="16" spans="1:22" x14ac:dyDescent="0.25">
      <c r="A16" s="55" t="s">
        <v>2435</v>
      </c>
      <c r="B16" s="54" t="s">
        <v>1</v>
      </c>
      <c r="C16" s="56" t="s">
        <v>1350</v>
      </c>
      <c r="D16" s="55" t="s">
        <v>1351</v>
      </c>
      <c r="E16" s="55">
        <v>3049</v>
      </c>
      <c r="F16" s="54" t="s">
        <v>8843</v>
      </c>
      <c r="G16" s="54" t="s">
        <v>8826</v>
      </c>
      <c r="H16" s="55" t="s">
        <v>2436</v>
      </c>
      <c r="I16" s="57">
        <v>45002</v>
      </c>
      <c r="J16" s="57">
        <v>45733</v>
      </c>
      <c r="K16" s="55" t="s">
        <v>65</v>
      </c>
      <c r="L16" s="54" t="s">
        <v>127</v>
      </c>
      <c r="M16" s="54">
        <v>11</v>
      </c>
    </row>
    <row r="17" spans="1:13" x14ac:dyDescent="0.25">
      <c r="A17" s="55" t="s">
        <v>428</v>
      </c>
      <c r="B17" s="54" t="s">
        <v>1</v>
      </c>
      <c r="C17" s="56" t="s">
        <v>429</v>
      </c>
      <c r="D17" s="55" t="s">
        <v>56</v>
      </c>
      <c r="E17" s="55">
        <v>1566</v>
      </c>
      <c r="F17" s="54" t="s">
        <v>8844</v>
      </c>
      <c r="G17" s="54" t="s">
        <v>8826</v>
      </c>
      <c r="H17" s="55" t="s">
        <v>2463</v>
      </c>
      <c r="I17" s="57">
        <v>44945</v>
      </c>
      <c r="J17" s="57">
        <v>45676</v>
      </c>
      <c r="K17" s="55" t="s">
        <v>65</v>
      </c>
      <c r="L17" s="54" t="s">
        <v>22</v>
      </c>
      <c r="M17" s="54">
        <v>1</v>
      </c>
    </row>
    <row r="18" spans="1:13" x14ac:dyDescent="0.25">
      <c r="A18" s="55" t="s">
        <v>2476</v>
      </c>
      <c r="B18" s="54" t="s">
        <v>1</v>
      </c>
      <c r="C18" s="56" t="s">
        <v>613</v>
      </c>
      <c r="D18" s="55" t="s">
        <v>132</v>
      </c>
      <c r="E18" s="55">
        <v>1686</v>
      </c>
      <c r="F18" s="54" t="s">
        <v>8845</v>
      </c>
      <c r="G18" s="54" t="s">
        <v>8826</v>
      </c>
      <c r="H18" s="55" t="s">
        <v>2477</v>
      </c>
      <c r="I18" s="57">
        <v>44827</v>
      </c>
      <c r="J18" s="57">
        <v>45558</v>
      </c>
      <c r="K18" s="55" t="s">
        <v>65</v>
      </c>
      <c r="L18" s="54" t="s">
        <v>14</v>
      </c>
      <c r="M18" s="54">
        <v>2</v>
      </c>
    </row>
    <row r="19" spans="1:13" x14ac:dyDescent="0.25">
      <c r="A19" s="55" t="s">
        <v>2500</v>
      </c>
      <c r="B19" s="54" t="s">
        <v>1</v>
      </c>
      <c r="C19" s="56" t="s">
        <v>1035</v>
      </c>
      <c r="D19" s="55" t="s">
        <v>1036</v>
      </c>
      <c r="E19" s="55">
        <v>3189</v>
      </c>
      <c r="F19" s="54" t="s">
        <v>8846</v>
      </c>
      <c r="G19" s="54" t="s">
        <v>8826</v>
      </c>
      <c r="H19" s="55" t="s">
        <v>2501</v>
      </c>
      <c r="I19" s="57">
        <v>44900</v>
      </c>
      <c r="J19" s="57">
        <v>45631</v>
      </c>
      <c r="K19" s="55" t="s">
        <v>65</v>
      </c>
      <c r="L19" s="54" t="s">
        <v>31</v>
      </c>
      <c r="M19" s="54">
        <v>14</v>
      </c>
    </row>
    <row r="20" spans="1:13" x14ac:dyDescent="0.25">
      <c r="A20" s="55" t="s">
        <v>1590</v>
      </c>
      <c r="B20" s="54" t="s">
        <v>1</v>
      </c>
      <c r="C20" s="56" t="s">
        <v>1591</v>
      </c>
      <c r="D20" s="55" t="s">
        <v>1316</v>
      </c>
      <c r="E20" s="55">
        <v>2110</v>
      </c>
      <c r="F20" s="54" t="s">
        <v>8847</v>
      </c>
      <c r="G20" s="54" t="s">
        <v>8848</v>
      </c>
      <c r="H20" s="55" t="s">
        <v>2534</v>
      </c>
      <c r="I20" s="57">
        <v>44708</v>
      </c>
      <c r="J20" s="57">
        <v>45439</v>
      </c>
      <c r="K20" s="55" t="s">
        <v>65</v>
      </c>
      <c r="L20" s="54" t="s">
        <v>37</v>
      </c>
      <c r="M20" s="54">
        <v>13</v>
      </c>
    </row>
    <row r="21" spans="1:13" x14ac:dyDescent="0.25">
      <c r="A21" s="55" t="s">
        <v>2540</v>
      </c>
      <c r="B21" s="54" t="s">
        <v>1</v>
      </c>
      <c r="C21" s="56" t="s">
        <v>565</v>
      </c>
      <c r="D21" s="55" t="s">
        <v>158</v>
      </c>
      <c r="E21" s="55">
        <v>2380</v>
      </c>
      <c r="F21" s="54" t="s">
        <v>8849</v>
      </c>
      <c r="G21" s="54" t="s">
        <v>8848</v>
      </c>
      <c r="H21" s="55" t="s">
        <v>2541</v>
      </c>
      <c r="I21" s="57">
        <v>44694</v>
      </c>
      <c r="J21" s="57"/>
      <c r="K21" s="55" t="s">
        <v>1528</v>
      </c>
      <c r="L21" s="54" t="s">
        <v>14</v>
      </c>
      <c r="M21" s="54">
        <v>2</v>
      </c>
    </row>
    <row r="22" spans="1:13" x14ac:dyDescent="0.25">
      <c r="A22" s="55" t="s">
        <v>1487</v>
      </c>
      <c r="B22" s="54" t="s">
        <v>1</v>
      </c>
      <c r="C22" s="56" t="s">
        <v>1488</v>
      </c>
      <c r="D22" s="55" t="s">
        <v>1001</v>
      </c>
      <c r="E22" s="55">
        <v>2089</v>
      </c>
      <c r="F22" s="54" t="s">
        <v>8850</v>
      </c>
      <c r="G22" s="54" t="s">
        <v>8826</v>
      </c>
      <c r="H22" s="55" t="s">
        <v>2597</v>
      </c>
      <c r="I22" s="57">
        <v>44517</v>
      </c>
      <c r="J22" s="57"/>
      <c r="K22" s="55" t="s">
        <v>1528</v>
      </c>
      <c r="L22" s="54" t="s">
        <v>14</v>
      </c>
      <c r="M22" s="54">
        <v>2</v>
      </c>
    </row>
    <row r="23" spans="1:13" x14ac:dyDescent="0.25">
      <c r="A23" s="55" t="s">
        <v>2608</v>
      </c>
      <c r="B23" s="54" t="s">
        <v>1</v>
      </c>
      <c r="C23" s="56" t="s">
        <v>2609</v>
      </c>
      <c r="D23" s="55" t="s">
        <v>1001</v>
      </c>
      <c r="E23" s="55">
        <v>2211</v>
      </c>
      <c r="F23" s="54" t="s">
        <v>8851</v>
      </c>
      <c r="G23" s="54" t="s">
        <v>8848</v>
      </c>
      <c r="H23" s="55" t="s">
        <v>2610</v>
      </c>
      <c r="I23" s="57">
        <v>44827</v>
      </c>
      <c r="J23" s="57">
        <v>45558</v>
      </c>
      <c r="K23" s="55" t="s">
        <v>65</v>
      </c>
      <c r="L23" s="54" t="s">
        <v>14</v>
      </c>
      <c r="M23" s="54">
        <v>2</v>
      </c>
    </row>
    <row r="24" spans="1:13" x14ac:dyDescent="0.25">
      <c r="A24" s="55" t="s">
        <v>2643</v>
      </c>
      <c r="B24" s="54" t="s">
        <v>1</v>
      </c>
      <c r="C24" s="56" t="s">
        <v>722</v>
      </c>
      <c r="D24" s="55" t="s">
        <v>723</v>
      </c>
      <c r="E24" s="55">
        <v>405</v>
      </c>
      <c r="F24" s="54" t="s">
        <v>8852</v>
      </c>
      <c r="G24" s="54" t="s">
        <v>8848</v>
      </c>
      <c r="H24" s="55" t="s">
        <v>2644</v>
      </c>
      <c r="I24" s="57">
        <v>45036</v>
      </c>
      <c r="J24" s="57">
        <v>45767</v>
      </c>
      <c r="K24" s="55" t="s">
        <v>65</v>
      </c>
      <c r="L24" s="54" t="s">
        <v>84</v>
      </c>
      <c r="M24" s="54">
        <v>3</v>
      </c>
    </row>
    <row r="25" spans="1:13" x14ac:dyDescent="0.25">
      <c r="A25" s="55" t="s">
        <v>687</v>
      </c>
      <c r="B25" s="54" t="s">
        <v>1</v>
      </c>
      <c r="C25" s="56" t="s">
        <v>688</v>
      </c>
      <c r="D25" s="55" t="s">
        <v>13</v>
      </c>
      <c r="E25" s="55">
        <v>2843</v>
      </c>
      <c r="F25" s="54" t="s">
        <v>8853</v>
      </c>
      <c r="G25" s="54" t="s">
        <v>8848</v>
      </c>
      <c r="H25" s="55" t="s">
        <v>2653</v>
      </c>
      <c r="I25" s="57">
        <v>44971</v>
      </c>
      <c r="J25" s="57">
        <v>45702</v>
      </c>
      <c r="K25" s="55" t="s">
        <v>65</v>
      </c>
      <c r="L25" s="54" t="s">
        <v>14</v>
      </c>
      <c r="M25" s="54">
        <v>2</v>
      </c>
    </row>
    <row r="26" spans="1:13" x14ac:dyDescent="0.25">
      <c r="A26" s="55" t="s">
        <v>2696</v>
      </c>
      <c r="B26" s="54" t="s">
        <v>1</v>
      </c>
      <c r="C26" s="56" t="s">
        <v>739</v>
      </c>
      <c r="D26" s="55" t="s">
        <v>83</v>
      </c>
      <c r="E26" s="55">
        <v>2610</v>
      </c>
      <c r="F26" s="54" t="s">
        <v>8854</v>
      </c>
      <c r="G26" s="54" t="s">
        <v>8848</v>
      </c>
      <c r="H26" s="55" t="s">
        <v>2698</v>
      </c>
      <c r="I26" s="57">
        <v>45173</v>
      </c>
      <c r="J26" s="57"/>
      <c r="K26" s="55" t="s">
        <v>2697</v>
      </c>
      <c r="L26" s="54" t="s">
        <v>84</v>
      </c>
      <c r="M26" s="54">
        <v>3</v>
      </c>
    </row>
    <row r="27" spans="1:13" x14ac:dyDescent="0.25">
      <c r="A27" s="55" t="s">
        <v>2023</v>
      </c>
      <c r="B27" s="54" t="s">
        <v>1</v>
      </c>
      <c r="C27" s="56" t="s">
        <v>2717</v>
      </c>
      <c r="D27" s="55" t="s">
        <v>395</v>
      </c>
      <c r="E27" s="55">
        <v>496</v>
      </c>
      <c r="F27" s="54" t="s">
        <v>8855</v>
      </c>
      <c r="G27" s="54" t="s">
        <v>8848</v>
      </c>
      <c r="H27" s="55" t="s">
        <v>2718</v>
      </c>
      <c r="I27" s="57">
        <v>45076</v>
      </c>
      <c r="J27" s="57"/>
      <c r="K27" s="55" t="s">
        <v>2697</v>
      </c>
      <c r="L27" s="54" t="s">
        <v>103</v>
      </c>
      <c r="M27" s="54">
        <v>6</v>
      </c>
    </row>
    <row r="28" spans="1:13" x14ac:dyDescent="0.25">
      <c r="A28" s="55" t="s">
        <v>2743</v>
      </c>
      <c r="B28" s="54" t="s">
        <v>1</v>
      </c>
      <c r="C28" s="56" t="s">
        <v>2744</v>
      </c>
      <c r="D28" s="55" t="s">
        <v>1355</v>
      </c>
      <c r="E28" s="55">
        <v>2904</v>
      </c>
      <c r="F28" s="54" t="s">
        <v>8856</v>
      </c>
      <c r="G28" s="54" t="s">
        <v>8848</v>
      </c>
      <c r="H28" s="55" t="s">
        <v>2745</v>
      </c>
      <c r="I28" s="57">
        <v>44847</v>
      </c>
      <c r="J28" s="57">
        <v>45578</v>
      </c>
      <c r="K28" s="55" t="s">
        <v>65</v>
      </c>
      <c r="L28" s="54" t="s">
        <v>37</v>
      </c>
      <c r="M28" s="54">
        <v>13</v>
      </c>
    </row>
    <row r="29" spans="1:13" x14ac:dyDescent="0.25">
      <c r="A29" s="55" t="s">
        <v>2747</v>
      </c>
      <c r="B29" s="54" t="s">
        <v>1</v>
      </c>
      <c r="C29" s="56" t="s">
        <v>1251</v>
      </c>
      <c r="D29" s="55" t="s">
        <v>1252</v>
      </c>
      <c r="E29" s="55">
        <v>5232</v>
      </c>
      <c r="F29" s="54" t="s">
        <v>8857</v>
      </c>
      <c r="G29" s="54" t="s">
        <v>8848</v>
      </c>
      <c r="H29" s="55" t="s">
        <v>2748</v>
      </c>
      <c r="I29" s="57">
        <v>44839</v>
      </c>
      <c r="J29" s="57">
        <v>45570</v>
      </c>
      <c r="K29" s="55" t="s">
        <v>65</v>
      </c>
      <c r="L29" s="54" t="s">
        <v>1253</v>
      </c>
      <c r="M29" s="54">
        <v>11</v>
      </c>
    </row>
    <row r="30" spans="1:13" x14ac:dyDescent="0.25">
      <c r="A30" s="55" t="s">
        <v>2752</v>
      </c>
      <c r="B30" s="54" t="s">
        <v>1</v>
      </c>
      <c r="C30" s="56" t="s">
        <v>2753</v>
      </c>
      <c r="D30" s="55" t="s">
        <v>132</v>
      </c>
      <c r="E30" s="55">
        <v>1293</v>
      </c>
      <c r="F30" s="54" t="s">
        <v>8858</v>
      </c>
      <c r="G30" s="54" t="s">
        <v>8848</v>
      </c>
      <c r="H30" s="55" t="s">
        <v>2754</v>
      </c>
      <c r="I30" s="57">
        <v>44753</v>
      </c>
      <c r="J30" s="57">
        <v>45484</v>
      </c>
      <c r="K30" s="55" t="s">
        <v>65</v>
      </c>
      <c r="L30" s="54" t="s">
        <v>14</v>
      </c>
      <c r="M30" s="54">
        <v>2</v>
      </c>
    </row>
    <row r="31" spans="1:13" x14ac:dyDescent="0.25">
      <c r="A31" s="55" t="s">
        <v>2015</v>
      </c>
      <c r="B31" s="54" t="s">
        <v>1</v>
      </c>
      <c r="C31" s="56" t="s">
        <v>1310</v>
      </c>
      <c r="D31" s="55" t="s">
        <v>1311</v>
      </c>
      <c r="E31" s="55">
        <v>80</v>
      </c>
      <c r="F31" s="54" t="s">
        <v>8859</v>
      </c>
      <c r="G31" s="54" t="s">
        <v>8848</v>
      </c>
      <c r="H31" s="55" t="s">
        <v>2802</v>
      </c>
      <c r="I31" s="57">
        <v>44721</v>
      </c>
      <c r="J31" s="57">
        <v>45452</v>
      </c>
      <c r="K31" s="55" t="s">
        <v>65</v>
      </c>
      <c r="L31" s="54" t="s">
        <v>51</v>
      </c>
      <c r="M31" s="54">
        <v>1</v>
      </c>
    </row>
    <row r="32" spans="1:13" x14ac:dyDescent="0.25">
      <c r="A32" s="55" t="s">
        <v>2804</v>
      </c>
      <c r="B32" s="54" t="s">
        <v>1</v>
      </c>
      <c r="C32" s="56" t="s">
        <v>1304</v>
      </c>
      <c r="D32" s="55" t="s">
        <v>451</v>
      </c>
      <c r="E32" s="55">
        <v>735</v>
      </c>
      <c r="F32" s="54" t="s">
        <v>8860</v>
      </c>
      <c r="G32" s="54" t="s">
        <v>8848</v>
      </c>
      <c r="H32" s="55" t="s">
        <v>2805</v>
      </c>
      <c r="I32" s="57">
        <v>45028</v>
      </c>
      <c r="J32" s="57">
        <v>45759</v>
      </c>
      <c r="K32" s="55" t="s">
        <v>65</v>
      </c>
      <c r="L32" s="54" t="s">
        <v>84</v>
      </c>
      <c r="M32" s="54">
        <v>3</v>
      </c>
    </row>
    <row r="33" spans="1:13" x14ac:dyDescent="0.25">
      <c r="A33" s="55" t="s">
        <v>2809</v>
      </c>
      <c r="B33" s="54" t="s">
        <v>1</v>
      </c>
      <c r="C33" s="56" t="s">
        <v>607</v>
      </c>
      <c r="D33" s="55" t="s">
        <v>132</v>
      </c>
      <c r="E33" s="55">
        <v>1817</v>
      </c>
      <c r="F33" s="54" t="s">
        <v>8861</v>
      </c>
      <c r="G33" s="54" t="s">
        <v>8848</v>
      </c>
      <c r="H33" s="55" t="s">
        <v>2810</v>
      </c>
      <c r="I33" s="57">
        <v>45021</v>
      </c>
      <c r="J33" s="57">
        <v>45752</v>
      </c>
      <c r="K33" s="55" t="s">
        <v>65</v>
      </c>
      <c r="L33" s="54" t="s">
        <v>14</v>
      </c>
      <c r="M33" s="54">
        <v>2</v>
      </c>
    </row>
    <row r="34" spans="1:13" x14ac:dyDescent="0.25">
      <c r="A34" s="55" t="s">
        <v>675</v>
      </c>
      <c r="B34" s="54" t="s">
        <v>1</v>
      </c>
      <c r="C34" s="56" t="s">
        <v>676</v>
      </c>
      <c r="D34" s="55" t="s">
        <v>13</v>
      </c>
      <c r="E34" s="55">
        <v>3149</v>
      </c>
      <c r="F34" s="54" t="s">
        <v>8862</v>
      </c>
      <c r="G34" s="54" t="s">
        <v>8848</v>
      </c>
      <c r="H34" s="55" t="s">
        <v>2834</v>
      </c>
      <c r="I34" s="57">
        <v>45027</v>
      </c>
      <c r="J34" s="57">
        <v>45758</v>
      </c>
      <c r="K34" s="55" t="s">
        <v>65</v>
      </c>
      <c r="L34" s="54" t="s">
        <v>14</v>
      </c>
      <c r="M34" s="54">
        <v>2</v>
      </c>
    </row>
    <row r="35" spans="1:13" x14ac:dyDescent="0.25">
      <c r="A35" s="55" t="s">
        <v>2839</v>
      </c>
      <c r="B35" s="54" t="s">
        <v>1</v>
      </c>
      <c r="C35" s="56" t="s">
        <v>2840</v>
      </c>
      <c r="D35" s="55" t="s">
        <v>145</v>
      </c>
      <c r="E35" s="55">
        <v>35</v>
      </c>
      <c r="F35" s="54" t="s">
        <v>8863</v>
      </c>
      <c r="G35" s="54" t="s">
        <v>8848</v>
      </c>
      <c r="H35" s="55" t="s">
        <v>2841</v>
      </c>
      <c r="I35" s="57">
        <v>44851</v>
      </c>
      <c r="J35" s="57">
        <v>45582</v>
      </c>
      <c r="K35" s="55" t="s">
        <v>65</v>
      </c>
      <c r="L35" s="54" t="s">
        <v>22</v>
      </c>
      <c r="M35" s="54">
        <v>1</v>
      </c>
    </row>
    <row r="36" spans="1:13" x14ac:dyDescent="0.25">
      <c r="A36" s="55" t="s">
        <v>2849</v>
      </c>
      <c r="B36" s="54" t="s">
        <v>1</v>
      </c>
      <c r="C36" s="56" t="s">
        <v>2850</v>
      </c>
      <c r="D36" s="55" t="s">
        <v>1745</v>
      </c>
      <c r="E36" s="55">
        <v>6603</v>
      </c>
      <c r="F36" s="54" t="s">
        <v>8864</v>
      </c>
      <c r="G36" s="54" t="s">
        <v>8848</v>
      </c>
      <c r="H36" s="55" t="s">
        <v>2851</v>
      </c>
      <c r="I36" s="57">
        <v>44572</v>
      </c>
      <c r="J36" s="57">
        <v>44572</v>
      </c>
      <c r="K36" s="55" t="s">
        <v>1528</v>
      </c>
      <c r="L36" s="54" t="s">
        <v>1746</v>
      </c>
      <c r="M36" s="54">
        <v>8</v>
      </c>
    </row>
    <row r="37" spans="1:13" x14ac:dyDescent="0.25">
      <c r="A37" s="55" t="s">
        <v>412</v>
      </c>
      <c r="B37" s="54" t="s">
        <v>1</v>
      </c>
      <c r="C37" s="56" t="s">
        <v>413</v>
      </c>
      <c r="D37" s="55" t="s">
        <v>414</v>
      </c>
      <c r="E37" s="55">
        <v>5008</v>
      </c>
      <c r="F37" s="54" t="s">
        <v>8865</v>
      </c>
      <c r="G37" s="54" t="s">
        <v>8848</v>
      </c>
      <c r="H37" s="55" t="s">
        <v>2887</v>
      </c>
      <c r="I37" s="58">
        <v>45044</v>
      </c>
      <c r="J37" s="57">
        <v>45775</v>
      </c>
      <c r="K37" s="55" t="s">
        <v>65</v>
      </c>
      <c r="L37" s="54" t="s">
        <v>103</v>
      </c>
      <c r="M37" s="54">
        <v>6</v>
      </c>
    </row>
    <row r="38" spans="1:13" x14ac:dyDescent="0.25">
      <c r="A38" s="55" t="s">
        <v>2026</v>
      </c>
      <c r="B38" s="54" t="s">
        <v>1</v>
      </c>
      <c r="C38" s="56" t="s">
        <v>2027</v>
      </c>
      <c r="D38" s="55" t="s">
        <v>782</v>
      </c>
      <c r="E38" s="55">
        <v>1011</v>
      </c>
      <c r="F38" s="54" t="s">
        <v>8866</v>
      </c>
      <c r="G38" s="54" t="s">
        <v>8848</v>
      </c>
      <c r="H38" s="55" t="s">
        <v>2894</v>
      </c>
      <c r="I38" s="57">
        <v>44860</v>
      </c>
      <c r="J38" s="57">
        <v>45591</v>
      </c>
      <c r="K38" s="55" t="s">
        <v>65</v>
      </c>
      <c r="L38" s="54" t="s">
        <v>783</v>
      </c>
      <c r="M38" s="54">
        <v>4</v>
      </c>
    </row>
    <row r="39" spans="1:13" x14ac:dyDescent="0.25">
      <c r="A39" s="55" t="s">
        <v>2896</v>
      </c>
      <c r="B39" s="54" t="s">
        <v>1</v>
      </c>
      <c r="C39" s="56" t="s">
        <v>625</v>
      </c>
      <c r="D39" s="55" t="s">
        <v>132</v>
      </c>
      <c r="E39" s="55">
        <v>1894</v>
      </c>
      <c r="F39" s="54" t="s">
        <v>8867</v>
      </c>
      <c r="G39" s="54" t="s">
        <v>8848</v>
      </c>
      <c r="H39" s="55" t="s">
        <v>2897</v>
      </c>
      <c r="I39" s="57">
        <v>44701</v>
      </c>
      <c r="J39" s="57"/>
      <c r="K39" s="55" t="s">
        <v>1528</v>
      </c>
      <c r="L39" s="54" t="s">
        <v>14</v>
      </c>
      <c r="M39" s="54">
        <v>2</v>
      </c>
    </row>
    <row r="40" spans="1:13" x14ac:dyDescent="0.25">
      <c r="A40" s="55" t="s">
        <v>2911</v>
      </c>
      <c r="B40" s="54" t="s">
        <v>1</v>
      </c>
      <c r="C40" s="56" t="s">
        <v>1297</v>
      </c>
      <c r="D40" s="55" t="s">
        <v>1298</v>
      </c>
      <c r="E40" s="55">
        <v>1709</v>
      </c>
      <c r="F40" s="54" t="s">
        <v>8868</v>
      </c>
      <c r="G40" s="54" t="s">
        <v>8848</v>
      </c>
      <c r="H40" s="55" t="s">
        <v>2912</v>
      </c>
      <c r="I40" s="57">
        <v>44799</v>
      </c>
      <c r="J40" s="57">
        <v>45530</v>
      </c>
      <c r="K40" s="55" t="s">
        <v>65</v>
      </c>
      <c r="L40" s="54" t="s">
        <v>31</v>
      </c>
      <c r="M40" s="54">
        <v>14</v>
      </c>
    </row>
    <row r="41" spans="1:13" x14ac:dyDescent="0.25">
      <c r="A41" s="55" t="s">
        <v>130</v>
      </c>
      <c r="B41" s="54" t="s">
        <v>1</v>
      </c>
      <c r="C41" s="56">
        <v>22982290</v>
      </c>
      <c r="D41" s="55" t="s">
        <v>132</v>
      </c>
      <c r="E41" s="55">
        <v>292</v>
      </c>
      <c r="F41" s="54" t="s">
        <v>8869</v>
      </c>
      <c r="G41" s="54" t="s">
        <v>8870</v>
      </c>
      <c r="H41" s="55" t="s">
        <v>2935</v>
      </c>
      <c r="I41" s="57">
        <v>44748</v>
      </c>
      <c r="J41" s="57">
        <v>45479</v>
      </c>
      <c r="K41" s="55" t="s">
        <v>65</v>
      </c>
      <c r="L41" s="54" t="s">
        <v>84</v>
      </c>
      <c r="M41" s="54">
        <v>3</v>
      </c>
    </row>
    <row r="42" spans="1:13" x14ac:dyDescent="0.25">
      <c r="A42" s="55" t="s">
        <v>2937</v>
      </c>
      <c r="B42" s="54" t="s">
        <v>1</v>
      </c>
      <c r="C42" s="56">
        <v>93795643</v>
      </c>
      <c r="D42" s="55" t="s">
        <v>21</v>
      </c>
      <c r="E42" s="55">
        <v>428</v>
      </c>
      <c r="F42" s="54" t="s">
        <v>8871</v>
      </c>
      <c r="G42" s="54" t="s">
        <v>8870</v>
      </c>
      <c r="H42" s="55" t="s">
        <v>2938</v>
      </c>
      <c r="I42" s="57">
        <v>44881</v>
      </c>
      <c r="J42" s="57">
        <v>45612</v>
      </c>
      <c r="K42" s="55" t="s">
        <v>65</v>
      </c>
      <c r="L42" s="54" t="s">
        <v>22</v>
      </c>
      <c r="M42" s="54">
        <v>1</v>
      </c>
    </row>
    <row r="43" spans="1:13" x14ac:dyDescent="0.25">
      <c r="A43" s="55" t="s">
        <v>2944</v>
      </c>
      <c r="B43" s="54" t="s">
        <v>1</v>
      </c>
      <c r="C43" s="56">
        <v>16223143</v>
      </c>
      <c r="D43" s="55" t="s">
        <v>162</v>
      </c>
      <c r="E43" s="55">
        <v>1190</v>
      </c>
      <c r="F43" s="54" t="s">
        <v>8872</v>
      </c>
      <c r="G43" s="54" t="s">
        <v>8870</v>
      </c>
      <c r="H43" s="55" t="s">
        <v>2945</v>
      </c>
      <c r="I43" s="57">
        <v>45098</v>
      </c>
      <c r="J43" s="57">
        <v>45829</v>
      </c>
      <c r="K43" s="55" t="s">
        <v>65</v>
      </c>
      <c r="L43" s="54" t="s">
        <v>14</v>
      </c>
      <c r="M43" s="54">
        <v>2</v>
      </c>
    </row>
    <row r="44" spans="1:13" x14ac:dyDescent="0.25">
      <c r="A44" s="55" t="s">
        <v>2947</v>
      </c>
      <c r="B44" s="54" t="s">
        <v>1</v>
      </c>
      <c r="C44" s="56">
        <v>13249462</v>
      </c>
      <c r="D44" s="55" t="s">
        <v>83</v>
      </c>
      <c r="E44" s="55">
        <v>7043</v>
      </c>
      <c r="F44" s="54" t="s">
        <v>8873</v>
      </c>
      <c r="G44" s="54" t="s">
        <v>8870</v>
      </c>
      <c r="H44" s="55" t="s">
        <v>2948</v>
      </c>
      <c r="I44" s="57">
        <v>44691</v>
      </c>
      <c r="J44" s="57">
        <v>45422</v>
      </c>
      <c r="K44" s="55" t="s">
        <v>65</v>
      </c>
      <c r="L44" s="54" t="s">
        <v>18</v>
      </c>
      <c r="M44" s="54">
        <v>7</v>
      </c>
    </row>
    <row r="45" spans="1:13" x14ac:dyDescent="0.25">
      <c r="A45" s="55" t="s">
        <v>2849</v>
      </c>
      <c r="B45" s="54" t="s">
        <v>1</v>
      </c>
      <c r="C45" s="56">
        <v>12533228</v>
      </c>
      <c r="D45" s="55" t="s">
        <v>2950</v>
      </c>
      <c r="E45" s="55" t="s">
        <v>2951</v>
      </c>
      <c r="F45" s="54" t="s">
        <v>8874</v>
      </c>
      <c r="G45" s="54" t="s">
        <v>8870</v>
      </c>
      <c r="H45" s="54" t="s">
        <v>2952</v>
      </c>
      <c r="I45" s="57">
        <v>44845</v>
      </c>
      <c r="J45" s="57">
        <v>45576</v>
      </c>
      <c r="K45" s="55" t="s">
        <v>65</v>
      </c>
      <c r="L45" s="54" t="s">
        <v>1746</v>
      </c>
      <c r="M45" s="54">
        <v>8</v>
      </c>
    </row>
    <row r="46" spans="1:13" x14ac:dyDescent="0.25">
      <c r="A46" s="55" t="s">
        <v>226</v>
      </c>
      <c r="B46" s="54" t="s">
        <v>1</v>
      </c>
      <c r="C46" s="56" t="s">
        <v>227</v>
      </c>
      <c r="D46" s="55" t="s">
        <v>228</v>
      </c>
      <c r="E46" s="55">
        <v>90</v>
      </c>
      <c r="F46" s="54" t="s">
        <v>8875</v>
      </c>
      <c r="G46" s="54" t="s">
        <v>8870</v>
      </c>
      <c r="H46" s="55" t="s">
        <v>2969</v>
      </c>
      <c r="I46" s="57">
        <v>44707</v>
      </c>
      <c r="J46" s="57">
        <v>45438</v>
      </c>
      <c r="K46" s="55" t="s">
        <v>65</v>
      </c>
      <c r="L46" s="54" t="s">
        <v>18</v>
      </c>
      <c r="M46" s="54">
        <v>7</v>
      </c>
    </row>
    <row r="47" spans="1:13" x14ac:dyDescent="0.25">
      <c r="A47" s="55" t="s">
        <v>221</v>
      </c>
      <c r="B47" s="54" t="s">
        <v>1</v>
      </c>
      <c r="C47" s="56" t="s">
        <v>222</v>
      </c>
      <c r="D47" s="55" t="s">
        <v>223</v>
      </c>
      <c r="E47" s="55">
        <v>442</v>
      </c>
      <c r="F47" s="54" t="s">
        <v>8876</v>
      </c>
      <c r="G47" s="54" t="s">
        <v>8870</v>
      </c>
      <c r="H47" s="55" t="s">
        <v>2971</v>
      </c>
      <c r="I47" s="57">
        <v>44715</v>
      </c>
      <c r="J47" s="57">
        <v>45446</v>
      </c>
      <c r="K47" s="55" t="s">
        <v>65</v>
      </c>
      <c r="L47" s="54" t="s">
        <v>31</v>
      </c>
      <c r="M47" s="54">
        <v>14</v>
      </c>
    </row>
    <row r="48" spans="1:13" x14ac:dyDescent="0.25">
      <c r="A48" s="55" t="s">
        <v>138</v>
      </c>
      <c r="B48" s="54" t="s">
        <v>1</v>
      </c>
      <c r="C48" s="56" t="s">
        <v>139</v>
      </c>
      <c r="D48" s="55" t="s">
        <v>140</v>
      </c>
      <c r="E48" s="55">
        <v>4711</v>
      </c>
      <c r="F48" s="54" t="s">
        <v>8877</v>
      </c>
      <c r="G48" s="54" t="s">
        <v>8870</v>
      </c>
      <c r="H48" s="55" t="s">
        <v>2973</v>
      </c>
      <c r="I48" s="57">
        <v>44715</v>
      </c>
      <c r="J48" s="57">
        <v>45446</v>
      </c>
      <c r="K48" s="55" t="s">
        <v>65</v>
      </c>
      <c r="L48" s="54" t="s">
        <v>141</v>
      </c>
      <c r="M48" s="54">
        <v>12</v>
      </c>
    </row>
    <row r="49" spans="1:13" x14ac:dyDescent="0.25">
      <c r="A49" s="55" t="s">
        <v>217</v>
      </c>
      <c r="B49" s="54" t="s">
        <v>1</v>
      </c>
      <c r="C49" s="56" t="s">
        <v>218</v>
      </c>
      <c r="D49" s="55" t="s">
        <v>83</v>
      </c>
      <c r="E49" s="55">
        <v>6790</v>
      </c>
      <c r="F49" s="54" t="s">
        <v>8878</v>
      </c>
      <c r="G49" s="54" t="s">
        <v>8870</v>
      </c>
      <c r="H49" s="55" t="s">
        <v>2975</v>
      </c>
      <c r="I49" s="57">
        <v>44715</v>
      </c>
      <c r="J49" s="57">
        <v>45446</v>
      </c>
      <c r="K49" s="55" t="s">
        <v>65</v>
      </c>
      <c r="L49" s="54" t="s">
        <v>18</v>
      </c>
      <c r="M49" s="54">
        <v>7</v>
      </c>
    </row>
    <row r="50" spans="1:13" x14ac:dyDescent="0.25">
      <c r="A50" s="55" t="s">
        <v>1118</v>
      </c>
      <c r="B50" s="54" t="s">
        <v>1</v>
      </c>
      <c r="C50" s="56">
        <v>5206766</v>
      </c>
      <c r="D50" s="55" t="s">
        <v>1120</v>
      </c>
      <c r="E50" s="55">
        <v>1910</v>
      </c>
      <c r="F50" s="54" t="s">
        <v>8879</v>
      </c>
      <c r="G50" s="54" t="s">
        <v>8870</v>
      </c>
      <c r="H50" s="55" t="s">
        <v>2980</v>
      </c>
      <c r="I50" s="57">
        <v>44705</v>
      </c>
      <c r="J50" s="57">
        <v>45436</v>
      </c>
      <c r="K50" s="55" t="s">
        <v>65</v>
      </c>
      <c r="L50" s="54" t="s">
        <v>37</v>
      </c>
      <c r="M50" s="54">
        <v>13</v>
      </c>
    </row>
    <row r="51" spans="1:13" x14ac:dyDescent="0.25">
      <c r="A51" s="55" t="s">
        <v>2984</v>
      </c>
      <c r="B51" s="54" t="s">
        <v>1</v>
      </c>
      <c r="C51" s="56" t="s">
        <v>863</v>
      </c>
      <c r="D51" s="55" t="s">
        <v>817</v>
      </c>
      <c r="E51" s="55">
        <v>1915</v>
      </c>
      <c r="F51" s="54" t="s">
        <v>8880</v>
      </c>
      <c r="G51" s="54" t="s">
        <v>8870</v>
      </c>
      <c r="H51" s="55" t="s">
        <v>2985</v>
      </c>
      <c r="I51" s="57">
        <v>44756</v>
      </c>
      <c r="J51" s="57">
        <v>45487</v>
      </c>
      <c r="K51" s="55" t="s">
        <v>65</v>
      </c>
      <c r="L51" s="54" t="s">
        <v>18</v>
      </c>
      <c r="M51" s="54">
        <v>7</v>
      </c>
    </row>
    <row r="52" spans="1:13" x14ac:dyDescent="0.25">
      <c r="A52" s="55" t="s">
        <v>1583</v>
      </c>
      <c r="B52" s="54" t="s">
        <v>1</v>
      </c>
      <c r="C52" s="56" t="s">
        <v>543</v>
      </c>
      <c r="D52" s="55" t="s">
        <v>162</v>
      </c>
      <c r="E52" s="55">
        <v>1593</v>
      </c>
      <c r="F52" s="54" t="s">
        <v>8881</v>
      </c>
      <c r="G52" s="54" t="s">
        <v>8870</v>
      </c>
      <c r="H52" s="55" t="s">
        <v>2995</v>
      </c>
      <c r="I52" s="57">
        <v>44694</v>
      </c>
      <c r="J52" s="57">
        <v>45425</v>
      </c>
      <c r="K52" s="55" t="s">
        <v>65</v>
      </c>
      <c r="L52" s="54" t="s">
        <v>14</v>
      </c>
      <c r="M52" s="54">
        <v>2</v>
      </c>
    </row>
    <row r="53" spans="1:13" x14ac:dyDescent="0.25">
      <c r="A53" s="55" t="s">
        <v>2018</v>
      </c>
      <c r="B53" s="54" t="s">
        <v>1</v>
      </c>
      <c r="C53" s="56" t="s">
        <v>635</v>
      </c>
      <c r="D53" s="55" t="s">
        <v>632</v>
      </c>
      <c r="E53" s="55">
        <v>1697</v>
      </c>
      <c r="F53" s="54" t="s">
        <v>8882</v>
      </c>
      <c r="G53" s="54" t="s">
        <v>8870</v>
      </c>
      <c r="H53" s="55" t="s">
        <v>2997</v>
      </c>
      <c r="I53" s="57">
        <v>44694</v>
      </c>
      <c r="J53" s="57">
        <v>45425</v>
      </c>
      <c r="K53" s="55" t="s">
        <v>65</v>
      </c>
      <c r="L53" s="54" t="s">
        <v>14</v>
      </c>
      <c r="M53" s="54">
        <v>2</v>
      </c>
    </row>
    <row r="54" spans="1:13" x14ac:dyDescent="0.25">
      <c r="A54" s="55" t="s">
        <v>1500</v>
      </c>
      <c r="B54" s="54" t="s">
        <v>1</v>
      </c>
      <c r="C54" s="56">
        <v>10549259</v>
      </c>
      <c r="D54" s="55" t="s">
        <v>1001</v>
      </c>
      <c r="E54" s="55">
        <v>1697</v>
      </c>
      <c r="F54" s="54" t="s">
        <v>8883</v>
      </c>
      <c r="G54" s="54" t="s">
        <v>8870</v>
      </c>
      <c r="H54" s="55" t="s">
        <v>3001</v>
      </c>
      <c r="I54" s="57">
        <v>44694</v>
      </c>
      <c r="J54" s="57">
        <v>45425</v>
      </c>
      <c r="K54" s="55" t="s">
        <v>65</v>
      </c>
      <c r="L54" s="54" t="s">
        <v>14</v>
      </c>
      <c r="M54" s="54">
        <v>2</v>
      </c>
    </row>
    <row r="55" spans="1:13" x14ac:dyDescent="0.25">
      <c r="A55" s="55" t="s">
        <v>1562</v>
      </c>
      <c r="B55" s="54" t="s">
        <v>1</v>
      </c>
      <c r="C55" s="56" t="s">
        <v>1563</v>
      </c>
      <c r="D55" s="55" t="s">
        <v>1355</v>
      </c>
      <c r="E55" s="55">
        <v>1915</v>
      </c>
      <c r="F55" s="54" t="s">
        <v>8884</v>
      </c>
      <c r="G55" s="54" t="s">
        <v>8870</v>
      </c>
      <c r="H55" s="55" t="s">
        <v>3008</v>
      </c>
      <c r="I55" s="57">
        <v>44697</v>
      </c>
      <c r="J55" s="57">
        <v>45428</v>
      </c>
      <c r="K55" s="55" t="s">
        <v>65</v>
      </c>
      <c r="L55" s="54" t="s">
        <v>37</v>
      </c>
      <c r="M55" s="54">
        <v>13</v>
      </c>
    </row>
    <row r="56" spans="1:13" x14ac:dyDescent="0.25">
      <c r="A56" s="55" t="s">
        <v>3013</v>
      </c>
      <c r="B56" s="54" t="s">
        <v>1</v>
      </c>
      <c r="C56" s="56" t="s">
        <v>3014</v>
      </c>
      <c r="D56" s="55" t="s">
        <v>1001</v>
      </c>
      <c r="E56" s="55">
        <v>2088</v>
      </c>
      <c r="F56" s="54" t="s">
        <v>8885</v>
      </c>
      <c r="G56" s="54" t="s">
        <v>8870</v>
      </c>
      <c r="H56" s="55" t="s">
        <v>3015</v>
      </c>
      <c r="I56" s="57">
        <v>44694</v>
      </c>
      <c r="J56" s="57">
        <v>45425</v>
      </c>
      <c r="K56" s="55" t="s">
        <v>65</v>
      </c>
      <c r="L56" s="54" t="s">
        <v>31</v>
      </c>
      <c r="M56" s="54">
        <v>14</v>
      </c>
    </row>
    <row r="57" spans="1:13" x14ac:dyDescent="0.25">
      <c r="A57" s="55" t="s">
        <v>364</v>
      </c>
      <c r="B57" s="54" t="s">
        <v>1</v>
      </c>
      <c r="C57" s="56" t="s">
        <v>1260</v>
      </c>
      <c r="D57" s="55" t="s">
        <v>83</v>
      </c>
      <c r="E57" s="55">
        <v>4955</v>
      </c>
      <c r="F57" s="54" t="s">
        <v>8886</v>
      </c>
      <c r="G57" s="54" t="s">
        <v>8870</v>
      </c>
      <c r="H57" s="55" t="s">
        <v>3021</v>
      </c>
      <c r="I57" s="57">
        <v>44834</v>
      </c>
      <c r="J57" s="57">
        <v>45565</v>
      </c>
      <c r="K57" s="55" t="s">
        <v>65</v>
      </c>
      <c r="L57" s="54" t="s">
        <v>103</v>
      </c>
      <c r="M57" s="54">
        <v>6</v>
      </c>
    </row>
    <row r="58" spans="1:13" x14ac:dyDescent="0.25">
      <c r="A58" s="55" t="s">
        <v>169</v>
      </c>
      <c r="B58" s="54" t="s">
        <v>1</v>
      </c>
      <c r="C58" s="56" t="s">
        <v>170</v>
      </c>
      <c r="D58" s="55" t="s">
        <v>298</v>
      </c>
      <c r="E58" s="55">
        <v>1847</v>
      </c>
      <c r="F58" s="54" t="s">
        <v>8887</v>
      </c>
      <c r="G58" s="54" t="s">
        <v>8870</v>
      </c>
      <c r="H58" s="55" t="s">
        <v>3023</v>
      </c>
      <c r="I58" s="57">
        <v>44748</v>
      </c>
      <c r="J58" s="57">
        <v>45479</v>
      </c>
      <c r="K58" s="55" t="s">
        <v>65</v>
      </c>
      <c r="L58" s="54" t="s">
        <v>172</v>
      </c>
      <c r="M58" s="54">
        <v>3</v>
      </c>
    </row>
    <row r="59" spans="1:13" x14ac:dyDescent="0.25">
      <c r="A59" s="55" t="s">
        <v>3025</v>
      </c>
      <c r="B59" s="54" t="s">
        <v>1</v>
      </c>
      <c r="C59" s="56" t="s">
        <v>3026</v>
      </c>
      <c r="D59" s="55" t="s">
        <v>13</v>
      </c>
      <c r="E59" s="55">
        <v>2393</v>
      </c>
      <c r="F59" s="54" t="s">
        <v>8888</v>
      </c>
      <c r="G59" s="54" t="s">
        <v>8870</v>
      </c>
      <c r="H59" s="55" t="s">
        <v>3027</v>
      </c>
      <c r="I59" s="57">
        <v>44708</v>
      </c>
      <c r="J59" s="57">
        <v>45439</v>
      </c>
      <c r="K59" s="55" t="s">
        <v>65</v>
      </c>
      <c r="L59" s="54" t="s">
        <v>14</v>
      </c>
      <c r="M59" s="54">
        <v>2</v>
      </c>
    </row>
    <row r="60" spans="1:13" x14ac:dyDescent="0.25">
      <c r="A60" s="55" t="s">
        <v>1314</v>
      </c>
      <c r="B60" s="54" t="s">
        <v>1</v>
      </c>
      <c r="C60" s="56" t="s">
        <v>1315</v>
      </c>
      <c r="D60" s="55" t="s">
        <v>1316</v>
      </c>
      <c r="E60" s="55">
        <v>1901</v>
      </c>
      <c r="F60" s="54" t="s">
        <v>8889</v>
      </c>
      <c r="G60" s="54" t="s">
        <v>8870</v>
      </c>
      <c r="H60" s="55" t="s">
        <v>3029</v>
      </c>
      <c r="I60" s="57">
        <v>44705</v>
      </c>
      <c r="J60" s="57">
        <v>45436</v>
      </c>
      <c r="K60" s="55" t="s">
        <v>65</v>
      </c>
      <c r="L60" s="54" t="s">
        <v>37</v>
      </c>
      <c r="M60" s="54">
        <v>13</v>
      </c>
    </row>
    <row r="61" spans="1:13" x14ac:dyDescent="0.25">
      <c r="A61" s="55" t="s">
        <v>3033</v>
      </c>
      <c r="B61" s="54" t="s">
        <v>1</v>
      </c>
      <c r="C61" s="56" t="s">
        <v>499</v>
      </c>
      <c r="D61" s="55" t="s">
        <v>3034</v>
      </c>
      <c r="E61" s="55">
        <v>135</v>
      </c>
      <c r="F61" s="54" t="s">
        <v>8890</v>
      </c>
      <c r="G61" s="54" t="s">
        <v>8870</v>
      </c>
      <c r="H61" s="55" t="s">
        <v>3035</v>
      </c>
      <c r="I61" s="57">
        <v>44721</v>
      </c>
      <c r="J61" s="57">
        <v>45452</v>
      </c>
      <c r="K61" s="55" t="s">
        <v>65</v>
      </c>
      <c r="L61" s="54" t="s">
        <v>99</v>
      </c>
      <c r="M61" s="54">
        <v>1</v>
      </c>
    </row>
    <row r="62" spans="1:13" x14ac:dyDescent="0.25">
      <c r="A62" s="55" t="s">
        <v>3042</v>
      </c>
      <c r="B62" s="54" t="s">
        <v>1</v>
      </c>
      <c r="C62" s="56" t="s">
        <v>3043</v>
      </c>
      <c r="D62" s="55" t="s">
        <v>3044</v>
      </c>
      <c r="E62" s="55">
        <v>2700</v>
      </c>
      <c r="F62" s="54" t="s">
        <v>8891</v>
      </c>
      <c r="G62" s="54" t="s">
        <v>8870</v>
      </c>
      <c r="H62" s="55" t="s">
        <v>3045</v>
      </c>
      <c r="I62" s="57">
        <v>44834</v>
      </c>
      <c r="J62" s="57">
        <v>45565</v>
      </c>
      <c r="K62" s="55" t="s">
        <v>65</v>
      </c>
      <c r="L62" s="54" t="s">
        <v>37</v>
      </c>
      <c r="M62" s="54">
        <v>13</v>
      </c>
    </row>
    <row r="63" spans="1:13" x14ac:dyDescent="0.25">
      <c r="A63" s="55" t="s">
        <v>151</v>
      </c>
      <c r="B63" s="54" t="s">
        <v>1</v>
      </c>
      <c r="C63" s="56">
        <v>13696136</v>
      </c>
      <c r="D63" s="55" t="s">
        <v>56</v>
      </c>
      <c r="E63" s="55">
        <v>4805</v>
      </c>
      <c r="F63" s="54" t="s">
        <v>8892</v>
      </c>
      <c r="G63" s="54" t="s">
        <v>8870</v>
      </c>
      <c r="H63" s="55" t="s">
        <v>3047</v>
      </c>
      <c r="I63" s="57">
        <v>45068</v>
      </c>
      <c r="J63" s="57">
        <v>45799</v>
      </c>
      <c r="K63" s="55" t="s">
        <v>65</v>
      </c>
      <c r="L63" s="54" t="s">
        <v>153</v>
      </c>
      <c r="M63" s="54">
        <v>15</v>
      </c>
    </row>
    <row r="64" spans="1:13" x14ac:dyDescent="0.25">
      <c r="A64" s="55" t="s">
        <v>1981</v>
      </c>
      <c r="B64" s="54" t="s">
        <v>1</v>
      </c>
      <c r="C64" s="56">
        <v>17804288</v>
      </c>
      <c r="D64" s="55" t="s">
        <v>83</v>
      </c>
      <c r="E64" s="55">
        <v>2070</v>
      </c>
      <c r="F64" s="54" t="s">
        <v>8893</v>
      </c>
      <c r="G64" s="54" t="s">
        <v>8870</v>
      </c>
      <c r="H64" s="55" t="s">
        <v>3049</v>
      </c>
      <c r="I64" s="57">
        <v>44760</v>
      </c>
      <c r="J64" s="57">
        <v>45491</v>
      </c>
      <c r="K64" s="55" t="s">
        <v>65</v>
      </c>
      <c r="L64" s="54" t="s">
        <v>84</v>
      </c>
      <c r="M64" s="54">
        <v>3</v>
      </c>
    </row>
    <row r="65" spans="1:13" x14ac:dyDescent="0.25">
      <c r="A65" s="55" t="s">
        <v>3051</v>
      </c>
      <c r="B65" s="54" t="s">
        <v>1</v>
      </c>
      <c r="C65" s="56">
        <v>94661255</v>
      </c>
      <c r="D65" s="55" t="s">
        <v>2930</v>
      </c>
      <c r="E65" s="55">
        <v>1631</v>
      </c>
      <c r="F65" s="54" t="s">
        <v>8894</v>
      </c>
      <c r="G65" s="54" t="s">
        <v>8870</v>
      </c>
      <c r="H65" s="55" t="s">
        <v>3052</v>
      </c>
      <c r="I65" s="57">
        <v>44725</v>
      </c>
      <c r="J65" s="57">
        <v>45456</v>
      </c>
      <c r="K65" s="55" t="s">
        <v>65</v>
      </c>
      <c r="L65" s="54" t="s">
        <v>37</v>
      </c>
      <c r="M65" s="54">
        <v>13</v>
      </c>
    </row>
    <row r="66" spans="1:13" x14ac:dyDescent="0.25">
      <c r="A66" s="55" t="s">
        <v>1491</v>
      </c>
      <c r="B66" s="54" t="s">
        <v>1</v>
      </c>
      <c r="C66" s="56">
        <v>18855189</v>
      </c>
      <c r="D66" s="55" t="s">
        <v>179</v>
      </c>
      <c r="E66" s="55">
        <v>595</v>
      </c>
      <c r="F66" s="54" t="s">
        <v>8895</v>
      </c>
      <c r="G66" s="54" t="s">
        <v>8870</v>
      </c>
      <c r="H66" s="55" t="s">
        <v>3054</v>
      </c>
      <c r="I66" s="57">
        <v>44735</v>
      </c>
      <c r="J66" s="57">
        <v>45466</v>
      </c>
      <c r="K66" s="55" t="s">
        <v>65</v>
      </c>
      <c r="L66" s="54" t="s">
        <v>51</v>
      </c>
      <c r="M66" s="54">
        <v>1</v>
      </c>
    </row>
    <row r="67" spans="1:13" x14ac:dyDescent="0.25">
      <c r="A67" s="55" t="s">
        <v>2404</v>
      </c>
      <c r="B67" s="54" t="s">
        <v>1</v>
      </c>
      <c r="C67" s="56">
        <v>14788127</v>
      </c>
      <c r="D67" s="55" t="s">
        <v>3060</v>
      </c>
      <c r="E67" s="55">
        <v>995</v>
      </c>
      <c r="F67" s="54" t="s">
        <v>8896</v>
      </c>
      <c r="G67" s="54" t="s">
        <v>8870</v>
      </c>
      <c r="H67" s="55" t="s">
        <v>3061</v>
      </c>
      <c r="I67" s="57">
        <v>44799</v>
      </c>
      <c r="J67" s="57">
        <v>45530</v>
      </c>
      <c r="K67" s="55" t="s">
        <v>65</v>
      </c>
      <c r="L67" s="54" t="s">
        <v>31</v>
      </c>
      <c r="M67" s="54">
        <v>14</v>
      </c>
    </row>
    <row r="68" spans="1:13" x14ac:dyDescent="0.25">
      <c r="A68" s="55" t="s">
        <v>201</v>
      </c>
      <c r="B68" s="54" t="s">
        <v>1</v>
      </c>
      <c r="C68" s="56">
        <v>18392031</v>
      </c>
      <c r="D68" s="55" t="s">
        <v>83</v>
      </c>
      <c r="E68" s="55">
        <v>4719</v>
      </c>
      <c r="F68" s="54" t="s">
        <v>8897</v>
      </c>
      <c r="G68" s="54" t="s">
        <v>8870</v>
      </c>
      <c r="H68" s="55" t="s">
        <v>3063</v>
      </c>
      <c r="I68" s="57">
        <v>44838</v>
      </c>
      <c r="J68" s="57">
        <v>45569</v>
      </c>
      <c r="K68" s="55" t="s">
        <v>65</v>
      </c>
      <c r="L68" s="54" t="s">
        <v>103</v>
      </c>
      <c r="M68" s="54">
        <v>6</v>
      </c>
    </row>
    <row r="69" spans="1:13" x14ac:dyDescent="0.25">
      <c r="A69" s="55" t="s">
        <v>3065</v>
      </c>
      <c r="B69" s="54" t="s">
        <v>1</v>
      </c>
      <c r="C69" s="56" t="s">
        <v>1815</v>
      </c>
      <c r="D69" s="55" t="s">
        <v>114</v>
      </c>
      <c r="E69" s="55">
        <v>7191</v>
      </c>
      <c r="F69" s="54" t="s">
        <v>8898</v>
      </c>
      <c r="G69" s="54" t="s">
        <v>8870</v>
      </c>
      <c r="H69" s="55" t="s">
        <v>3066</v>
      </c>
      <c r="I69" s="57">
        <v>44753</v>
      </c>
      <c r="J69" s="57">
        <v>45484</v>
      </c>
      <c r="K69" s="55" t="s">
        <v>65</v>
      </c>
      <c r="L69" s="54" t="s">
        <v>115</v>
      </c>
      <c r="M69" s="54">
        <v>9</v>
      </c>
    </row>
    <row r="70" spans="1:13" x14ac:dyDescent="0.25">
      <c r="A70" s="55" t="s">
        <v>3068</v>
      </c>
      <c r="B70" s="54" t="s">
        <v>1</v>
      </c>
      <c r="C70" s="56" t="s">
        <v>3069</v>
      </c>
      <c r="D70" s="55" t="s">
        <v>1351</v>
      </c>
      <c r="E70" s="55">
        <v>3398</v>
      </c>
      <c r="F70" s="54" t="s">
        <v>8899</v>
      </c>
      <c r="G70" s="54" t="s">
        <v>8870</v>
      </c>
      <c r="H70" s="55" t="s">
        <v>3070</v>
      </c>
      <c r="I70" s="57">
        <v>44743</v>
      </c>
      <c r="J70" s="57">
        <v>46569</v>
      </c>
      <c r="K70" s="55" t="s">
        <v>65</v>
      </c>
      <c r="L70" s="54" t="s">
        <v>127</v>
      </c>
      <c r="M70" s="54">
        <v>11</v>
      </c>
    </row>
    <row r="71" spans="1:13" x14ac:dyDescent="0.25">
      <c r="A71" s="55" t="s">
        <v>3072</v>
      </c>
      <c r="B71" s="54" t="s">
        <v>1</v>
      </c>
      <c r="C71" s="56" t="s">
        <v>214</v>
      </c>
      <c r="D71" s="55" t="s">
        <v>176</v>
      </c>
      <c r="E71" s="55">
        <v>3415</v>
      </c>
      <c r="F71" s="54" t="s">
        <v>8900</v>
      </c>
      <c r="G71" s="54" t="s">
        <v>8870</v>
      </c>
      <c r="H71" s="55" t="s">
        <v>3074</v>
      </c>
      <c r="I71" s="57">
        <v>45020</v>
      </c>
      <c r="J71" s="57">
        <v>45751</v>
      </c>
      <c r="K71" s="55" t="s">
        <v>65</v>
      </c>
      <c r="L71" s="54" t="s">
        <v>37</v>
      </c>
      <c r="M71" s="54">
        <v>13</v>
      </c>
    </row>
    <row r="72" spans="1:13" x14ac:dyDescent="0.25">
      <c r="A72" s="55" t="s">
        <v>3076</v>
      </c>
      <c r="B72" s="54" t="s">
        <v>1</v>
      </c>
      <c r="C72" s="56">
        <v>14120498</v>
      </c>
      <c r="D72" s="55" t="s">
        <v>206</v>
      </c>
      <c r="E72" s="55">
        <v>285</v>
      </c>
      <c r="F72" s="54" t="s">
        <v>8901</v>
      </c>
      <c r="G72" s="54" t="s">
        <v>8870</v>
      </c>
      <c r="H72" s="55" t="s">
        <v>3077</v>
      </c>
      <c r="I72" s="57">
        <v>44860</v>
      </c>
      <c r="J72" s="57">
        <v>45591</v>
      </c>
      <c r="K72" s="55" t="s">
        <v>65</v>
      </c>
      <c r="L72" s="54" t="s">
        <v>207</v>
      </c>
      <c r="M72" s="54">
        <v>4</v>
      </c>
    </row>
    <row r="73" spans="1:13" x14ac:dyDescent="0.25">
      <c r="A73" s="55" t="s">
        <v>3079</v>
      </c>
      <c r="B73" s="54" t="s">
        <v>1</v>
      </c>
      <c r="C73" s="56">
        <v>40398674</v>
      </c>
      <c r="D73" s="55" t="s">
        <v>782</v>
      </c>
      <c r="E73" s="55">
        <v>875</v>
      </c>
      <c r="F73" s="54" t="s">
        <v>8902</v>
      </c>
      <c r="G73" s="54" t="s">
        <v>8870</v>
      </c>
      <c r="H73" s="55" t="s">
        <v>3080</v>
      </c>
      <c r="I73" s="57">
        <v>44778</v>
      </c>
      <c r="J73" s="57">
        <v>45509</v>
      </c>
      <c r="K73" s="55" t="s">
        <v>65</v>
      </c>
      <c r="L73" s="54" t="s">
        <v>783</v>
      </c>
      <c r="M73" s="54">
        <v>4</v>
      </c>
    </row>
    <row r="74" spans="1:13" x14ac:dyDescent="0.25">
      <c r="A74" s="55" t="s">
        <v>3090</v>
      </c>
      <c r="B74" s="54" t="s">
        <v>1</v>
      </c>
      <c r="C74" s="56">
        <v>95315483</v>
      </c>
      <c r="D74" s="55" t="s">
        <v>50</v>
      </c>
      <c r="E74" s="55">
        <v>570</v>
      </c>
      <c r="F74" s="54" t="s">
        <v>8903</v>
      </c>
      <c r="G74" s="54" t="s">
        <v>8870</v>
      </c>
      <c r="H74" s="55" t="s">
        <v>3091</v>
      </c>
      <c r="I74" s="57">
        <v>44792</v>
      </c>
      <c r="J74" s="57">
        <v>45523</v>
      </c>
      <c r="K74" s="55" t="s">
        <v>65</v>
      </c>
      <c r="L74" s="54" t="s">
        <v>51</v>
      </c>
      <c r="M74" s="54">
        <v>1</v>
      </c>
    </row>
    <row r="75" spans="1:13" x14ac:dyDescent="0.25">
      <c r="A75" s="55" t="s">
        <v>3093</v>
      </c>
      <c r="B75" s="54" t="s">
        <v>1</v>
      </c>
      <c r="C75" s="56">
        <v>3101031</v>
      </c>
      <c r="D75" s="55" t="s">
        <v>2930</v>
      </c>
      <c r="E75" s="55">
        <v>2055</v>
      </c>
      <c r="F75" s="54" t="s">
        <v>8904</v>
      </c>
      <c r="G75" s="54" t="s">
        <v>8870</v>
      </c>
      <c r="H75" s="55" t="s">
        <v>3094</v>
      </c>
      <c r="I75" s="57">
        <v>44993</v>
      </c>
      <c r="J75" s="57">
        <v>45724</v>
      </c>
      <c r="K75" s="55" t="s">
        <v>65</v>
      </c>
      <c r="L75" s="54" t="s">
        <v>37</v>
      </c>
      <c r="M75" s="54">
        <v>13</v>
      </c>
    </row>
    <row r="76" spans="1:13" x14ac:dyDescent="0.25">
      <c r="A76" s="55" t="s">
        <v>3096</v>
      </c>
      <c r="B76" s="54" t="s">
        <v>1</v>
      </c>
      <c r="C76" s="56" t="s">
        <v>965</v>
      </c>
      <c r="D76" s="55" t="s">
        <v>966</v>
      </c>
      <c r="E76" s="55">
        <v>1000</v>
      </c>
      <c r="F76" s="54" t="s">
        <v>8905</v>
      </c>
      <c r="G76" s="54" t="s">
        <v>8870</v>
      </c>
      <c r="H76" s="55" t="s">
        <v>3097</v>
      </c>
      <c r="I76" s="57">
        <v>44860</v>
      </c>
      <c r="J76" s="57">
        <v>45591</v>
      </c>
      <c r="K76" s="55" t="s">
        <v>65</v>
      </c>
      <c r="L76" s="54" t="s">
        <v>207</v>
      </c>
      <c r="M76" s="54">
        <v>4</v>
      </c>
    </row>
    <row r="77" spans="1:13" x14ac:dyDescent="0.25">
      <c r="A77" s="55" t="s">
        <v>3099</v>
      </c>
      <c r="B77" s="54" t="s">
        <v>1</v>
      </c>
      <c r="C77" s="56">
        <v>93380782</v>
      </c>
      <c r="D77" s="55" t="s">
        <v>523</v>
      </c>
      <c r="E77" s="55">
        <v>699</v>
      </c>
      <c r="F77" s="54" t="s">
        <v>8906</v>
      </c>
      <c r="G77" s="54" t="s">
        <v>8870</v>
      </c>
      <c r="H77" s="55" t="s">
        <v>3100</v>
      </c>
      <c r="I77" s="57">
        <v>44784</v>
      </c>
      <c r="J77" s="57">
        <v>45515</v>
      </c>
      <c r="K77" s="55" t="s">
        <v>65</v>
      </c>
      <c r="L77" s="54" t="s">
        <v>99</v>
      </c>
      <c r="M77" s="54">
        <v>1</v>
      </c>
    </row>
    <row r="78" spans="1:13" x14ac:dyDescent="0.25">
      <c r="A78" s="55" t="s">
        <v>1409</v>
      </c>
      <c r="B78" s="54" t="s">
        <v>1</v>
      </c>
      <c r="C78" s="56">
        <v>20004690</v>
      </c>
      <c r="D78" s="55" t="s">
        <v>768</v>
      </c>
      <c r="E78" s="55">
        <v>833</v>
      </c>
      <c r="F78" s="54" t="s">
        <v>8907</v>
      </c>
      <c r="G78" s="54" t="s">
        <v>8870</v>
      </c>
      <c r="H78" s="55" t="s">
        <v>3102</v>
      </c>
      <c r="I78" s="57">
        <v>44867</v>
      </c>
      <c r="J78" s="57">
        <v>45598</v>
      </c>
      <c r="K78" s="55" t="s">
        <v>65</v>
      </c>
      <c r="L78" s="54" t="s">
        <v>46</v>
      </c>
      <c r="M78" s="54">
        <v>4</v>
      </c>
    </row>
    <row r="79" spans="1:13" x14ac:dyDescent="0.25">
      <c r="A79" s="55" t="s">
        <v>3104</v>
      </c>
      <c r="B79" s="54" t="s">
        <v>1</v>
      </c>
      <c r="C79" s="56">
        <v>6702715</v>
      </c>
      <c r="D79" s="55" t="s">
        <v>83</v>
      </c>
      <c r="E79" s="55">
        <v>2317</v>
      </c>
      <c r="F79" s="54" t="s">
        <v>8908</v>
      </c>
      <c r="G79" s="54" t="s">
        <v>8870</v>
      </c>
      <c r="H79" s="55" t="s">
        <v>3105</v>
      </c>
      <c r="I79" s="57">
        <v>44819</v>
      </c>
      <c r="J79" s="57">
        <v>45550</v>
      </c>
      <c r="K79" s="55" t="s">
        <v>65</v>
      </c>
      <c r="L79" s="54" t="s">
        <v>84</v>
      </c>
      <c r="M79" s="54">
        <v>3</v>
      </c>
    </row>
    <row r="80" spans="1:13" x14ac:dyDescent="0.25">
      <c r="A80" s="55" t="s">
        <v>3107</v>
      </c>
      <c r="B80" s="54" t="s">
        <v>1</v>
      </c>
      <c r="C80" s="56">
        <v>21648986</v>
      </c>
      <c r="D80" s="55" t="s">
        <v>3108</v>
      </c>
      <c r="E80" s="55">
        <v>1786</v>
      </c>
      <c r="F80" s="54" t="s">
        <v>8909</v>
      </c>
      <c r="G80" s="54" t="s">
        <v>8870</v>
      </c>
      <c r="H80" s="55" t="s">
        <v>3109</v>
      </c>
      <c r="I80" s="57">
        <v>44798</v>
      </c>
      <c r="J80" s="57">
        <v>45529</v>
      </c>
      <c r="K80" s="55" t="s">
        <v>65</v>
      </c>
      <c r="L80" s="54" t="s">
        <v>51</v>
      </c>
      <c r="M80" s="54">
        <v>1</v>
      </c>
    </row>
    <row r="81" spans="1:13" x14ac:dyDescent="0.25">
      <c r="A81" s="55" t="s">
        <v>3111</v>
      </c>
      <c r="B81" s="54" t="s">
        <v>1</v>
      </c>
      <c r="C81" s="56">
        <v>5380253</v>
      </c>
      <c r="D81" s="55" t="s">
        <v>2930</v>
      </c>
      <c r="E81" s="55">
        <v>4388</v>
      </c>
      <c r="F81" s="54" t="s">
        <v>8910</v>
      </c>
      <c r="G81" s="54" t="s">
        <v>8870</v>
      </c>
      <c r="H81" s="55" t="s">
        <v>3112</v>
      </c>
      <c r="I81" s="57">
        <v>44805</v>
      </c>
      <c r="J81" s="57">
        <v>45536</v>
      </c>
      <c r="K81" s="55" t="s">
        <v>65</v>
      </c>
      <c r="L81" s="54" t="s">
        <v>904</v>
      </c>
      <c r="M81" s="54">
        <v>12</v>
      </c>
    </row>
    <row r="82" spans="1:13" x14ac:dyDescent="0.25">
      <c r="A82" s="54" t="s">
        <v>3114</v>
      </c>
      <c r="B82" s="54" t="s">
        <v>1</v>
      </c>
      <c r="C82" s="56" t="s">
        <v>3115</v>
      </c>
      <c r="D82" s="55" t="s">
        <v>2930</v>
      </c>
      <c r="E82" s="55">
        <v>2939</v>
      </c>
      <c r="F82" s="54" t="s">
        <v>8911</v>
      </c>
      <c r="G82" s="54" t="s">
        <v>8870</v>
      </c>
      <c r="H82" s="55" t="s">
        <v>3116</v>
      </c>
      <c r="I82" s="57">
        <v>45061</v>
      </c>
      <c r="J82" s="57">
        <v>45792</v>
      </c>
      <c r="K82" s="55" t="s">
        <v>65</v>
      </c>
      <c r="L82" s="54" t="s">
        <v>1419</v>
      </c>
      <c r="M82" s="54">
        <v>13</v>
      </c>
    </row>
    <row r="83" spans="1:13" x14ac:dyDescent="0.25">
      <c r="A83" s="55" t="s">
        <v>3118</v>
      </c>
      <c r="B83" s="54" t="s">
        <v>1</v>
      </c>
      <c r="C83" s="56" t="s">
        <v>1605</v>
      </c>
      <c r="D83" s="55" t="s">
        <v>1606</v>
      </c>
      <c r="E83" s="55">
        <v>416</v>
      </c>
      <c r="F83" s="54" t="s">
        <v>8912</v>
      </c>
      <c r="G83" s="54" t="s">
        <v>8870</v>
      </c>
      <c r="H83" s="55" t="s">
        <v>3119</v>
      </c>
      <c r="I83" s="57">
        <v>44952</v>
      </c>
      <c r="J83" s="57">
        <v>45683</v>
      </c>
      <c r="K83" s="55" t="s">
        <v>65</v>
      </c>
      <c r="L83" s="54" t="s">
        <v>51</v>
      </c>
      <c r="M83" s="54">
        <v>1</v>
      </c>
    </row>
    <row r="84" spans="1:13" x14ac:dyDescent="0.25">
      <c r="A84" s="55" t="s">
        <v>3121</v>
      </c>
      <c r="B84" s="54" t="s">
        <v>1</v>
      </c>
      <c r="C84" s="56" t="s">
        <v>3122</v>
      </c>
      <c r="D84" s="55" t="s">
        <v>83</v>
      </c>
      <c r="E84" s="55">
        <v>2370</v>
      </c>
      <c r="F84" s="54" t="s">
        <v>8913</v>
      </c>
      <c r="G84" s="54" t="s">
        <v>8870</v>
      </c>
      <c r="H84" s="55" t="s">
        <v>3123</v>
      </c>
      <c r="I84" s="57">
        <v>44819</v>
      </c>
      <c r="J84" s="57">
        <v>45550</v>
      </c>
      <c r="K84" s="55" t="s">
        <v>65</v>
      </c>
      <c r="L84" s="54" t="s">
        <v>84</v>
      </c>
      <c r="M84" s="54">
        <v>3</v>
      </c>
    </row>
    <row r="85" spans="1:13" x14ac:dyDescent="0.25">
      <c r="A85" s="55" t="s">
        <v>3127</v>
      </c>
      <c r="B85" s="54" t="s">
        <v>1</v>
      </c>
      <c r="C85" s="56" t="s">
        <v>3128</v>
      </c>
      <c r="D85" s="55" t="s">
        <v>3129</v>
      </c>
      <c r="E85" s="55">
        <v>690</v>
      </c>
      <c r="F85" s="54" t="s">
        <v>8914</v>
      </c>
      <c r="G85" s="54" t="s">
        <v>8870</v>
      </c>
      <c r="H85" s="55" t="s">
        <v>3130</v>
      </c>
      <c r="I85" s="57">
        <v>44916</v>
      </c>
      <c r="J85" s="57"/>
      <c r="K85" s="55" t="s">
        <v>1528</v>
      </c>
      <c r="L85" s="54" t="s">
        <v>31</v>
      </c>
      <c r="M85" s="54">
        <v>14</v>
      </c>
    </row>
    <row r="86" spans="1:13" x14ac:dyDescent="0.25">
      <c r="A86" s="55" t="s">
        <v>3132</v>
      </c>
      <c r="B86" s="54" t="s">
        <v>1</v>
      </c>
      <c r="C86" s="56">
        <v>94424155</v>
      </c>
      <c r="D86" s="55" t="s">
        <v>56</v>
      </c>
      <c r="E86" s="55">
        <v>770</v>
      </c>
      <c r="F86" s="54" t="s">
        <v>8915</v>
      </c>
      <c r="G86" s="54" t="s">
        <v>8870</v>
      </c>
      <c r="H86" s="55" t="s">
        <v>3133</v>
      </c>
      <c r="I86" s="57">
        <v>44825</v>
      </c>
      <c r="J86" s="57">
        <v>45556</v>
      </c>
      <c r="K86" s="55" t="s">
        <v>65</v>
      </c>
      <c r="L86" s="54" t="s">
        <v>22</v>
      </c>
      <c r="M86" s="54">
        <v>1</v>
      </c>
    </row>
    <row r="87" spans="1:13" x14ac:dyDescent="0.25">
      <c r="A87" s="55" t="s">
        <v>3135</v>
      </c>
      <c r="B87" s="54" t="s">
        <v>1</v>
      </c>
      <c r="C87" s="56">
        <v>94238984</v>
      </c>
      <c r="D87" s="55" t="s">
        <v>56</v>
      </c>
      <c r="E87" s="55">
        <v>5782</v>
      </c>
      <c r="F87" s="54" t="s">
        <v>8916</v>
      </c>
      <c r="G87" s="54" t="s">
        <v>8870</v>
      </c>
      <c r="H87" s="55" t="s">
        <v>3136</v>
      </c>
      <c r="I87" s="57">
        <v>44839</v>
      </c>
      <c r="J87" s="57"/>
      <c r="K87" s="55" t="s">
        <v>1528</v>
      </c>
      <c r="L87" s="54" t="s">
        <v>153</v>
      </c>
      <c r="M87" s="54">
        <v>15</v>
      </c>
    </row>
    <row r="88" spans="1:13" x14ac:dyDescent="0.25">
      <c r="A88" s="55" t="s">
        <v>124</v>
      </c>
      <c r="B88" s="54" t="s">
        <v>1</v>
      </c>
      <c r="C88" s="56" t="s">
        <v>125</v>
      </c>
      <c r="D88" s="55" t="s">
        <v>126</v>
      </c>
      <c r="E88" s="55">
        <v>3156</v>
      </c>
      <c r="F88" s="54" t="s">
        <v>8917</v>
      </c>
      <c r="G88" s="54" t="s">
        <v>8870</v>
      </c>
      <c r="H88" s="55" t="s">
        <v>3140</v>
      </c>
      <c r="I88" s="57">
        <v>44839</v>
      </c>
      <c r="J88" s="57">
        <v>45570</v>
      </c>
      <c r="K88" s="55" t="s">
        <v>65</v>
      </c>
      <c r="L88" s="54" t="s">
        <v>127</v>
      </c>
      <c r="M88" s="54">
        <v>11</v>
      </c>
    </row>
    <row r="89" spans="1:13" x14ac:dyDescent="0.25">
      <c r="A89" s="55" t="s">
        <v>43</v>
      </c>
      <c r="B89" s="54" t="s">
        <v>1</v>
      </c>
      <c r="C89" s="56">
        <v>92152747</v>
      </c>
      <c r="D89" s="55" t="s">
        <v>3142</v>
      </c>
      <c r="E89" s="55">
        <v>473</v>
      </c>
      <c r="F89" s="54" t="s">
        <v>8918</v>
      </c>
      <c r="G89" s="54" t="s">
        <v>8870</v>
      </c>
      <c r="H89" s="55" t="s">
        <v>3143</v>
      </c>
      <c r="I89" s="57">
        <v>44887</v>
      </c>
      <c r="J89" s="57">
        <v>45618</v>
      </c>
      <c r="K89" s="55" t="s">
        <v>65</v>
      </c>
      <c r="L89" s="54" t="s">
        <v>46</v>
      </c>
      <c r="M89" s="54">
        <v>4</v>
      </c>
    </row>
    <row r="90" spans="1:13" x14ac:dyDescent="0.25">
      <c r="A90" s="55" t="s">
        <v>3147</v>
      </c>
      <c r="B90" s="54" t="s">
        <v>1</v>
      </c>
      <c r="C90" s="56">
        <v>37000101</v>
      </c>
      <c r="D90" s="55" t="s">
        <v>236</v>
      </c>
      <c r="E90" s="55">
        <v>1760</v>
      </c>
      <c r="F90" s="54" t="s">
        <v>8919</v>
      </c>
      <c r="G90" s="54" t="s">
        <v>8870</v>
      </c>
      <c r="H90" s="55" t="s">
        <v>3148</v>
      </c>
      <c r="I90" s="57">
        <v>44888</v>
      </c>
      <c r="J90" s="57">
        <v>45619</v>
      </c>
      <c r="K90" s="55" t="s">
        <v>65</v>
      </c>
      <c r="L90" s="54" t="s">
        <v>14</v>
      </c>
      <c r="M90" s="54">
        <v>2</v>
      </c>
    </row>
    <row r="91" spans="1:13" x14ac:dyDescent="0.25">
      <c r="A91" s="55" t="s">
        <v>2137</v>
      </c>
      <c r="B91" s="54" t="s">
        <v>1</v>
      </c>
      <c r="C91" s="56" t="s">
        <v>515</v>
      </c>
      <c r="D91" s="55" t="s">
        <v>516</v>
      </c>
      <c r="E91" s="55">
        <v>763</v>
      </c>
      <c r="F91" s="54" t="s">
        <v>8920</v>
      </c>
      <c r="G91" s="54" t="s">
        <v>8870</v>
      </c>
      <c r="H91" s="55" t="s">
        <v>3150</v>
      </c>
      <c r="I91" s="57">
        <v>44859</v>
      </c>
      <c r="J91" s="57">
        <v>45590</v>
      </c>
      <c r="K91" s="55" t="s">
        <v>65</v>
      </c>
      <c r="L91" s="54" t="s">
        <v>22</v>
      </c>
      <c r="M91" s="54">
        <v>1</v>
      </c>
    </row>
    <row r="92" spans="1:13" x14ac:dyDescent="0.25">
      <c r="A92" s="55" t="s">
        <v>3155</v>
      </c>
      <c r="B92" s="54" t="s">
        <v>1</v>
      </c>
      <c r="C92" s="56">
        <v>18314832</v>
      </c>
      <c r="D92" s="55" t="s">
        <v>550</v>
      </c>
      <c r="E92" s="55">
        <v>2417</v>
      </c>
      <c r="F92" s="54" t="s">
        <v>8921</v>
      </c>
      <c r="G92" s="54" t="s">
        <v>8870</v>
      </c>
      <c r="H92" s="55" t="s">
        <v>3156</v>
      </c>
      <c r="I92" s="57">
        <v>44888</v>
      </c>
      <c r="J92" s="57">
        <v>45619</v>
      </c>
      <c r="K92" s="55" t="s">
        <v>65</v>
      </c>
      <c r="L92" s="54" t="s">
        <v>14</v>
      </c>
      <c r="M92" s="54">
        <v>2</v>
      </c>
    </row>
    <row r="93" spans="1:13" x14ac:dyDescent="0.25">
      <c r="A93" s="55" t="s">
        <v>3158</v>
      </c>
      <c r="B93" s="54" t="s">
        <v>1</v>
      </c>
      <c r="C93" s="56">
        <v>17711218</v>
      </c>
      <c r="D93" s="55" t="s">
        <v>996</v>
      </c>
      <c r="E93" s="55">
        <v>2486</v>
      </c>
      <c r="F93" s="54" t="s">
        <v>8922</v>
      </c>
      <c r="G93" s="54" t="s">
        <v>8870</v>
      </c>
      <c r="H93" s="55" t="s">
        <v>3159</v>
      </c>
      <c r="I93" s="57">
        <v>45089</v>
      </c>
      <c r="J93" s="57">
        <v>45820</v>
      </c>
      <c r="K93" s="55" t="s">
        <v>65</v>
      </c>
      <c r="L93" s="54" t="s">
        <v>31</v>
      </c>
      <c r="M93" s="54">
        <v>14</v>
      </c>
    </row>
    <row r="94" spans="1:13" x14ac:dyDescent="0.25">
      <c r="A94" s="55" t="s">
        <v>3161</v>
      </c>
      <c r="B94" s="54" t="s">
        <v>1</v>
      </c>
      <c r="C94" s="56">
        <v>20675024</v>
      </c>
      <c r="D94" s="55" t="s">
        <v>3162</v>
      </c>
      <c r="E94" s="55">
        <v>3176</v>
      </c>
      <c r="F94" s="54" t="s">
        <v>8923</v>
      </c>
      <c r="G94" s="54" t="s">
        <v>8870</v>
      </c>
      <c r="H94" s="55" t="s">
        <v>3163</v>
      </c>
      <c r="I94" s="57">
        <v>44945</v>
      </c>
      <c r="J94" s="57">
        <v>45676</v>
      </c>
      <c r="K94" s="55" t="s">
        <v>65</v>
      </c>
      <c r="L94" s="54" t="s">
        <v>1163</v>
      </c>
      <c r="M94" s="54">
        <v>13</v>
      </c>
    </row>
    <row r="95" spans="1:13" x14ac:dyDescent="0.25">
      <c r="A95" s="55" t="s">
        <v>34</v>
      </c>
      <c r="B95" s="54" t="s">
        <v>1</v>
      </c>
      <c r="C95" s="56">
        <v>31158169</v>
      </c>
      <c r="D95" s="55" t="s">
        <v>36</v>
      </c>
      <c r="E95" s="55">
        <v>1787</v>
      </c>
      <c r="F95" s="54" t="s">
        <v>8924</v>
      </c>
      <c r="G95" s="54" t="s">
        <v>8870</v>
      </c>
      <c r="H95" s="55" t="s">
        <v>3165</v>
      </c>
      <c r="I95" s="57">
        <v>44945</v>
      </c>
      <c r="J95" s="57">
        <v>45676</v>
      </c>
      <c r="K95" s="55" t="s">
        <v>65</v>
      </c>
      <c r="L95" s="54" t="s">
        <v>37</v>
      </c>
      <c r="M95" s="54">
        <v>13</v>
      </c>
    </row>
    <row r="96" spans="1:13" x14ac:dyDescent="0.25">
      <c r="A96" s="55" t="s">
        <v>405</v>
      </c>
      <c r="B96" s="54" t="s">
        <v>1</v>
      </c>
      <c r="C96" s="56">
        <v>18290825</v>
      </c>
      <c r="D96" s="55" t="s">
        <v>336</v>
      </c>
      <c r="E96" s="55">
        <v>180</v>
      </c>
      <c r="F96" s="54" t="s">
        <v>8925</v>
      </c>
      <c r="G96" s="54" t="s">
        <v>8870</v>
      </c>
      <c r="H96" s="55" t="s">
        <v>3167</v>
      </c>
      <c r="I96" s="57">
        <v>44894</v>
      </c>
      <c r="J96" s="57">
        <v>45625</v>
      </c>
      <c r="K96" s="55" t="s">
        <v>65</v>
      </c>
      <c r="L96" s="54" t="s">
        <v>103</v>
      </c>
      <c r="M96" s="54">
        <v>6</v>
      </c>
    </row>
    <row r="97" spans="1:13" x14ac:dyDescent="0.25">
      <c r="A97" s="55" t="s">
        <v>2750</v>
      </c>
      <c r="B97" s="54" t="s">
        <v>1</v>
      </c>
      <c r="C97" s="56">
        <v>11513408</v>
      </c>
      <c r="D97" s="55" t="s">
        <v>206</v>
      </c>
      <c r="E97" s="55">
        <v>271</v>
      </c>
      <c r="F97" s="54" t="s">
        <v>8926</v>
      </c>
      <c r="G97" s="54" t="s">
        <v>8870</v>
      </c>
      <c r="H97" s="62" t="s">
        <v>3170</v>
      </c>
      <c r="I97" s="57">
        <v>45008</v>
      </c>
      <c r="J97" s="57">
        <v>45739</v>
      </c>
      <c r="K97" s="55" t="s">
        <v>65</v>
      </c>
      <c r="L97" s="54" t="s">
        <v>207</v>
      </c>
      <c r="M97" s="54">
        <v>4</v>
      </c>
    </row>
    <row r="98" spans="1:13" x14ac:dyDescent="0.25">
      <c r="A98" s="54" t="s">
        <v>3174</v>
      </c>
      <c r="B98" s="54" t="s">
        <v>1</v>
      </c>
      <c r="C98" s="56">
        <v>20425346</v>
      </c>
      <c r="D98" s="55" t="s">
        <v>3175</v>
      </c>
      <c r="E98" s="55">
        <v>4200</v>
      </c>
      <c r="F98" s="54" t="s">
        <v>8927</v>
      </c>
      <c r="G98" s="54" t="s">
        <v>8870</v>
      </c>
      <c r="H98" s="55" t="s">
        <v>3176</v>
      </c>
      <c r="I98" s="57">
        <v>44918</v>
      </c>
      <c r="J98" s="57">
        <v>45649</v>
      </c>
      <c r="K98" s="55" t="s">
        <v>65</v>
      </c>
      <c r="L98" s="54" t="s">
        <v>922</v>
      </c>
      <c r="M98" s="54">
        <v>12</v>
      </c>
    </row>
    <row r="99" spans="1:13" x14ac:dyDescent="0.25">
      <c r="A99" s="55" t="s">
        <v>456</v>
      </c>
      <c r="B99" s="54" t="s">
        <v>1</v>
      </c>
      <c r="C99" s="56">
        <v>26919572</v>
      </c>
      <c r="D99" s="55" t="s">
        <v>21</v>
      </c>
      <c r="E99" s="55">
        <v>793</v>
      </c>
      <c r="F99" s="54" t="s">
        <v>8928</v>
      </c>
      <c r="G99" s="54" t="s">
        <v>8929</v>
      </c>
      <c r="H99" s="55" t="s">
        <v>3180</v>
      </c>
      <c r="I99" s="57">
        <v>44953</v>
      </c>
      <c r="J99" s="57">
        <v>45684</v>
      </c>
      <c r="K99" s="55" t="s">
        <v>65</v>
      </c>
      <c r="L99" s="54" t="s">
        <v>22</v>
      </c>
      <c r="M99" s="54">
        <v>1</v>
      </c>
    </row>
    <row r="100" spans="1:13" x14ac:dyDescent="0.25">
      <c r="A100" s="55" t="s">
        <v>2111</v>
      </c>
      <c r="B100" s="54" t="s">
        <v>1</v>
      </c>
      <c r="C100" s="56">
        <v>10988582</v>
      </c>
      <c r="D100" s="55" t="s">
        <v>3183</v>
      </c>
      <c r="E100" s="55">
        <v>306</v>
      </c>
      <c r="F100" s="54" t="s">
        <v>8930</v>
      </c>
      <c r="G100" s="54" t="s">
        <v>8870</v>
      </c>
      <c r="H100" s="55" t="s">
        <v>3184</v>
      </c>
      <c r="I100" s="57">
        <v>44938</v>
      </c>
      <c r="J100" s="57">
        <v>45669</v>
      </c>
      <c r="K100" s="55" t="s">
        <v>65</v>
      </c>
      <c r="L100" s="54" t="s">
        <v>153</v>
      </c>
      <c r="M100" s="54">
        <v>15</v>
      </c>
    </row>
    <row r="101" spans="1:13" x14ac:dyDescent="0.25">
      <c r="A101" s="55" t="s">
        <v>1230</v>
      </c>
      <c r="B101" s="54" t="s">
        <v>1</v>
      </c>
      <c r="C101" s="56" t="s">
        <v>1231</v>
      </c>
      <c r="D101" s="55" t="s">
        <v>3186</v>
      </c>
      <c r="E101" s="55">
        <v>2133</v>
      </c>
      <c r="F101" s="54" t="s">
        <v>8931</v>
      </c>
      <c r="G101" s="54" t="s">
        <v>8870</v>
      </c>
      <c r="H101" s="55" t="s">
        <v>3187</v>
      </c>
      <c r="I101" s="57">
        <v>44938</v>
      </c>
      <c r="J101" s="57">
        <v>45669</v>
      </c>
      <c r="K101" s="55" t="s">
        <v>65</v>
      </c>
      <c r="L101" s="54" t="s">
        <v>153</v>
      </c>
      <c r="M101" s="54">
        <v>15</v>
      </c>
    </row>
    <row r="102" spans="1:13" x14ac:dyDescent="0.25">
      <c r="A102" s="55" t="s">
        <v>3189</v>
      </c>
      <c r="B102" s="54" t="s">
        <v>1</v>
      </c>
      <c r="C102" s="56">
        <v>95747894</v>
      </c>
      <c r="D102" s="55" t="s">
        <v>158</v>
      </c>
      <c r="E102" s="55">
        <v>2989</v>
      </c>
      <c r="F102" s="54" t="s">
        <v>8932</v>
      </c>
      <c r="G102" s="54" t="s">
        <v>8929</v>
      </c>
      <c r="H102" s="55" t="s">
        <v>3190</v>
      </c>
      <c r="I102" s="57">
        <v>45063</v>
      </c>
      <c r="J102" s="57">
        <v>45794</v>
      </c>
      <c r="K102" s="55" t="s">
        <v>65</v>
      </c>
      <c r="L102" s="54" t="s">
        <v>31</v>
      </c>
      <c r="M102" s="54">
        <v>14</v>
      </c>
    </row>
    <row r="103" spans="1:13" x14ac:dyDescent="0.25">
      <c r="A103" s="55" t="s">
        <v>1858</v>
      </c>
      <c r="B103" s="54" t="s">
        <v>1</v>
      </c>
      <c r="C103" s="56">
        <v>13350432</v>
      </c>
      <c r="D103" s="54" t="s">
        <v>3194</v>
      </c>
      <c r="E103" s="55">
        <v>420</v>
      </c>
      <c r="F103" s="54" t="s">
        <v>8933</v>
      </c>
      <c r="G103" s="54" t="s">
        <v>8929</v>
      </c>
      <c r="H103" s="55" t="s">
        <v>3195</v>
      </c>
      <c r="I103" s="57">
        <v>44952</v>
      </c>
      <c r="J103" s="57">
        <v>45683</v>
      </c>
      <c r="K103" s="55" t="s">
        <v>65</v>
      </c>
      <c r="L103" s="54" t="s">
        <v>51</v>
      </c>
      <c r="M103" s="54">
        <v>1</v>
      </c>
    </row>
    <row r="104" spans="1:13" x14ac:dyDescent="0.25">
      <c r="A104" s="55" t="s">
        <v>2177</v>
      </c>
      <c r="B104" s="54" t="s">
        <v>1</v>
      </c>
      <c r="C104" s="56">
        <v>29434350</v>
      </c>
      <c r="D104" s="55" t="s">
        <v>1328</v>
      </c>
      <c r="E104" s="55">
        <v>5106</v>
      </c>
      <c r="F104" s="54" t="s">
        <v>8934</v>
      </c>
      <c r="G104" s="54" t="s">
        <v>8929</v>
      </c>
      <c r="H104" s="55" t="s">
        <v>3197</v>
      </c>
      <c r="I104" s="57">
        <v>44946</v>
      </c>
      <c r="J104" s="57">
        <v>45677</v>
      </c>
      <c r="K104" s="55" t="s">
        <v>65</v>
      </c>
      <c r="L104" s="54" t="s">
        <v>922</v>
      </c>
      <c r="M104" s="54">
        <v>12</v>
      </c>
    </row>
    <row r="105" spans="1:13" x14ac:dyDescent="0.25">
      <c r="A105" s="55" t="s">
        <v>2174</v>
      </c>
      <c r="B105" s="54" t="s">
        <v>1</v>
      </c>
      <c r="C105" s="56">
        <v>13165774</v>
      </c>
      <c r="D105" s="55" t="s">
        <v>3199</v>
      </c>
      <c r="E105" s="55">
        <v>795</v>
      </c>
      <c r="F105" s="54" t="s">
        <v>8935</v>
      </c>
      <c r="G105" s="54" t="s">
        <v>8929</v>
      </c>
      <c r="H105" s="55" t="s">
        <v>3200</v>
      </c>
      <c r="I105" s="57">
        <v>45063</v>
      </c>
      <c r="J105" s="57">
        <v>45794</v>
      </c>
      <c r="K105" s="55" t="s">
        <v>65</v>
      </c>
      <c r="L105" s="54" t="s">
        <v>207</v>
      </c>
      <c r="M105" s="54">
        <v>4</v>
      </c>
    </row>
    <row r="106" spans="1:13" x14ac:dyDescent="0.25">
      <c r="A106" s="55" t="s">
        <v>3202</v>
      </c>
      <c r="B106" s="54" t="s">
        <v>1</v>
      </c>
      <c r="C106" s="56">
        <v>24030326</v>
      </c>
      <c r="D106" s="55" t="s">
        <v>3203</v>
      </c>
      <c r="E106" s="55">
        <v>357</v>
      </c>
      <c r="F106" s="54" t="s">
        <v>8936</v>
      </c>
      <c r="G106" s="54" t="s">
        <v>8929</v>
      </c>
      <c r="H106" s="55" t="s">
        <v>3204</v>
      </c>
      <c r="I106" s="57">
        <v>45014</v>
      </c>
      <c r="J106" s="57">
        <v>46841</v>
      </c>
      <c r="K106" s="55" t="s">
        <v>65</v>
      </c>
      <c r="L106" s="54" t="s">
        <v>103</v>
      </c>
      <c r="M106" s="54">
        <v>6</v>
      </c>
    </row>
    <row r="107" spans="1:13" x14ac:dyDescent="0.25">
      <c r="A107" s="55" t="s">
        <v>3206</v>
      </c>
      <c r="B107" s="54" t="s">
        <v>1</v>
      </c>
      <c r="C107" s="56">
        <v>13461165</v>
      </c>
      <c r="D107" s="55" t="s">
        <v>3207</v>
      </c>
      <c r="E107" s="55">
        <v>3901</v>
      </c>
      <c r="F107" s="54" t="s">
        <v>8937</v>
      </c>
      <c r="G107" s="54" t="s">
        <v>8929</v>
      </c>
      <c r="H107" s="55" t="s">
        <v>3208</v>
      </c>
      <c r="I107" s="57">
        <v>45001</v>
      </c>
      <c r="J107" s="57">
        <v>45732</v>
      </c>
      <c r="K107" s="55" t="s">
        <v>65</v>
      </c>
      <c r="L107" s="54" t="s">
        <v>1419</v>
      </c>
      <c r="M107" s="54">
        <v>13</v>
      </c>
    </row>
    <row r="108" spans="1:13" x14ac:dyDescent="0.25">
      <c r="A108" s="55" t="s">
        <v>2268</v>
      </c>
      <c r="B108" s="54" t="s">
        <v>1</v>
      </c>
      <c r="C108" s="56">
        <v>32789714</v>
      </c>
      <c r="D108" s="55" t="s">
        <v>3211</v>
      </c>
      <c r="E108" s="55">
        <v>4498</v>
      </c>
      <c r="F108" s="54" t="s">
        <v>8938</v>
      </c>
      <c r="G108" s="54" t="s">
        <v>8870</v>
      </c>
      <c r="H108" s="55" t="s">
        <v>3212</v>
      </c>
      <c r="I108" s="57">
        <v>44953</v>
      </c>
      <c r="J108" s="57">
        <v>45684</v>
      </c>
      <c r="K108" s="55" t="s">
        <v>65</v>
      </c>
      <c r="L108" s="54" t="s">
        <v>1158</v>
      </c>
      <c r="M108" s="54">
        <v>15</v>
      </c>
    </row>
    <row r="109" spans="1:13" x14ac:dyDescent="0.25">
      <c r="A109" s="55" t="s">
        <v>3214</v>
      </c>
      <c r="B109" s="54" t="s">
        <v>1</v>
      </c>
      <c r="C109" s="56">
        <v>95020749</v>
      </c>
      <c r="D109" s="55" t="s">
        <v>3215</v>
      </c>
      <c r="E109" s="55">
        <v>743</v>
      </c>
      <c r="F109" s="54" t="s">
        <v>8939</v>
      </c>
      <c r="G109" s="54" t="s">
        <v>8929</v>
      </c>
      <c r="H109" s="55" t="s">
        <v>3216</v>
      </c>
      <c r="I109" s="57">
        <v>45005</v>
      </c>
      <c r="J109" s="57">
        <v>45736</v>
      </c>
      <c r="K109" s="55" t="s">
        <v>65</v>
      </c>
      <c r="L109" s="54" t="s">
        <v>22</v>
      </c>
      <c r="M109" s="54">
        <v>1</v>
      </c>
    </row>
    <row r="110" spans="1:13" x14ac:dyDescent="0.25">
      <c r="A110" s="55" t="s">
        <v>985</v>
      </c>
      <c r="B110" s="54" t="s">
        <v>1</v>
      </c>
      <c r="C110" s="56">
        <v>93989908</v>
      </c>
      <c r="D110" s="55" t="s">
        <v>2957</v>
      </c>
      <c r="E110" s="55">
        <v>2647</v>
      </c>
      <c r="F110" s="54" t="s">
        <v>8940</v>
      </c>
      <c r="G110" s="54" t="s">
        <v>8929</v>
      </c>
      <c r="H110" s="55" t="s">
        <v>3218</v>
      </c>
      <c r="I110" s="57">
        <v>45000</v>
      </c>
      <c r="J110" s="57">
        <v>45731</v>
      </c>
      <c r="K110" s="55" t="s">
        <v>65</v>
      </c>
      <c r="L110" s="54" t="s">
        <v>37</v>
      </c>
      <c r="M110" s="54">
        <v>13</v>
      </c>
    </row>
    <row r="111" spans="1:13" x14ac:dyDescent="0.25">
      <c r="A111" s="55" t="s">
        <v>950</v>
      </c>
      <c r="B111" s="54" t="s">
        <v>1</v>
      </c>
      <c r="C111" s="56">
        <v>25091132</v>
      </c>
      <c r="D111" s="55" t="s">
        <v>2957</v>
      </c>
      <c r="E111" s="55">
        <v>2300</v>
      </c>
      <c r="F111" s="54" t="s">
        <v>8941</v>
      </c>
      <c r="G111" s="54" t="s">
        <v>8929</v>
      </c>
      <c r="H111" s="55" t="s">
        <v>3220</v>
      </c>
      <c r="I111" s="57">
        <v>45019</v>
      </c>
      <c r="J111" s="57">
        <v>45750</v>
      </c>
      <c r="K111" s="55" t="s">
        <v>65</v>
      </c>
      <c r="L111" s="54" t="s">
        <v>37</v>
      </c>
      <c r="M111" s="54">
        <v>13</v>
      </c>
    </row>
    <row r="112" spans="1:13" x14ac:dyDescent="0.25">
      <c r="A112" s="55" t="s">
        <v>3222</v>
      </c>
      <c r="B112" s="54" t="s">
        <v>1</v>
      </c>
      <c r="C112" s="56">
        <v>13367554</v>
      </c>
      <c r="D112" s="55" t="s">
        <v>467</v>
      </c>
      <c r="E112" s="55">
        <v>1790</v>
      </c>
      <c r="F112" s="54" t="s">
        <v>8942</v>
      </c>
      <c r="G112" s="54" t="s">
        <v>8929</v>
      </c>
      <c r="H112" s="55" t="s">
        <v>3223</v>
      </c>
      <c r="I112" s="57">
        <v>45005</v>
      </c>
      <c r="J112" s="57">
        <v>45736</v>
      </c>
      <c r="K112" s="55" t="s">
        <v>65</v>
      </c>
      <c r="L112" s="54" t="s">
        <v>22</v>
      </c>
      <c r="M112" s="54">
        <v>1</v>
      </c>
    </row>
    <row r="113" spans="1:13" x14ac:dyDescent="0.25">
      <c r="A113" s="55" t="s">
        <v>3227</v>
      </c>
      <c r="B113" s="54" t="s">
        <v>1</v>
      </c>
      <c r="C113" s="56">
        <v>8549658</v>
      </c>
      <c r="D113" s="55" t="s">
        <v>2930</v>
      </c>
      <c r="E113" s="55">
        <v>3432</v>
      </c>
      <c r="F113" s="54" t="s">
        <v>8943</v>
      </c>
      <c r="G113" s="54" t="s">
        <v>8929</v>
      </c>
      <c r="H113" s="55" t="s">
        <v>3228</v>
      </c>
      <c r="I113" s="57">
        <v>45001</v>
      </c>
      <c r="J113" s="57">
        <v>45742</v>
      </c>
      <c r="K113" s="55" t="s">
        <v>65</v>
      </c>
      <c r="L113" s="54" t="s">
        <v>1419</v>
      </c>
      <c r="M113" s="54">
        <v>13</v>
      </c>
    </row>
    <row r="114" spans="1:13" x14ac:dyDescent="0.25">
      <c r="A114" s="55" t="s">
        <v>3230</v>
      </c>
      <c r="B114" s="54" t="s">
        <v>1</v>
      </c>
      <c r="C114" s="56">
        <v>94048835</v>
      </c>
      <c r="D114" s="55" t="s">
        <v>50</v>
      </c>
      <c r="E114" s="55">
        <v>624</v>
      </c>
      <c r="F114" s="54" t="s">
        <v>8944</v>
      </c>
      <c r="G114" s="54" t="s">
        <v>8929</v>
      </c>
      <c r="H114" s="55" t="s">
        <v>3231</v>
      </c>
      <c r="I114" s="57">
        <v>45005</v>
      </c>
      <c r="J114" s="57">
        <v>45736</v>
      </c>
      <c r="K114" s="55" t="s">
        <v>65</v>
      </c>
      <c r="L114" s="54" t="s">
        <v>51</v>
      </c>
      <c r="M114" s="54">
        <v>1</v>
      </c>
    </row>
    <row r="115" spans="1:13" x14ac:dyDescent="0.25">
      <c r="A115" s="55" t="s">
        <v>3233</v>
      </c>
      <c r="B115" s="54" t="s">
        <v>1</v>
      </c>
      <c r="C115" s="56">
        <v>21055463</v>
      </c>
      <c r="D115" s="55" t="s">
        <v>3211</v>
      </c>
      <c r="E115" s="55">
        <v>3390</v>
      </c>
      <c r="F115" s="54" t="s">
        <v>8945</v>
      </c>
      <c r="G115" s="54" t="s">
        <v>8929</v>
      </c>
      <c r="H115" s="55" t="s">
        <v>3234</v>
      </c>
      <c r="I115" s="57">
        <v>45000</v>
      </c>
      <c r="J115" s="57">
        <v>45731</v>
      </c>
      <c r="K115" s="55" t="s">
        <v>65</v>
      </c>
      <c r="L115" s="54" t="s">
        <v>1163</v>
      </c>
      <c r="M115" s="54">
        <v>13</v>
      </c>
    </row>
    <row r="116" spans="1:13" x14ac:dyDescent="0.25">
      <c r="A116" s="55" t="s">
        <v>1177</v>
      </c>
      <c r="B116" s="54" t="s">
        <v>1</v>
      </c>
      <c r="C116" s="56">
        <v>22964708</v>
      </c>
      <c r="D116" s="55" t="s">
        <v>3236</v>
      </c>
      <c r="E116" s="55">
        <v>630</v>
      </c>
      <c r="F116" s="54" t="s">
        <v>8946</v>
      </c>
      <c r="G116" s="54" t="s">
        <v>8929</v>
      </c>
      <c r="H116" s="55" t="s">
        <v>3237</v>
      </c>
      <c r="I116" s="57">
        <v>45002</v>
      </c>
      <c r="J116" s="57">
        <v>45733</v>
      </c>
      <c r="K116" s="55" t="s">
        <v>65</v>
      </c>
      <c r="L116" s="54" t="s">
        <v>79</v>
      </c>
      <c r="M116" s="54">
        <v>15</v>
      </c>
    </row>
    <row r="117" spans="1:13" x14ac:dyDescent="0.25">
      <c r="A117" s="55" t="s">
        <v>308</v>
      </c>
      <c r="B117" s="54" t="s">
        <v>1</v>
      </c>
      <c r="C117" s="56">
        <v>20024381</v>
      </c>
      <c r="D117" s="55" t="s">
        <v>3239</v>
      </c>
      <c r="E117" s="55" t="s">
        <v>3240</v>
      </c>
      <c r="F117" s="54" t="s">
        <v>8947</v>
      </c>
      <c r="G117" s="54" t="s">
        <v>8929</v>
      </c>
      <c r="H117" s="55" t="s">
        <v>3241</v>
      </c>
      <c r="I117" s="57">
        <v>45021</v>
      </c>
      <c r="J117" s="57">
        <v>45752</v>
      </c>
      <c r="K117" s="55" t="s">
        <v>65</v>
      </c>
      <c r="L117" s="54" t="s">
        <v>103</v>
      </c>
      <c r="M117" s="54">
        <v>6</v>
      </c>
    </row>
    <row r="118" spans="1:13" x14ac:dyDescent="0.25">
      <c r="A118" s="55" t="s">
        <v>3243</v>
      </c>
      <c r="B118" s="54" t="s">
        <v>1</v>
      </c>
      <c r="C118" s="56">
        <v>93996415</v>
      </c>
      <c r="D118" s="54" t="s">
        <v>3244</v>
      </c>
      <c r="E118" s="55">
        <v>547</v>
      </c>
      <c r="F118" s="54" t="s">
        <v>8948</v>
      </c>
      <c r="G118" s="54" t="s">
        <v>8929</v>
      </c>
      <c r="H118" s="55" t="s">
        <v>3245</v>
      </c>
      <c r="I118" s="57">
        <v>45005</v>
      </c>
      <c r="J118" s="57">
        <v>45736</v>
      </c>
      <c r="K118" s="55" t="s">
        <v>65</v>
      </c>
      <c r="L118" s="54" t="s">
        <v>22</v>
      </c>
      <c r="M118" s="54">
        <v>1</v>
      </c>
    </row>
    <row r="119" spans="1:13" x14ac:dyDescent="0.25">
      <c r="A119" s="55" t="s">
        <v>3247</v>
      </c>
      <c r="B119" s="54" t="s">
        <v>1</v>
      </c>
      <c r="C119" s="56">
        <v>20270385</v>
      </c>
      <c r="D119" s="55" t="s">
        <v>3248</v>
      </c>
      <c r="E119" s="55">
        <v>630</v>
      </c>
      <c r="F119" s="54" t="s">
        <v>8949</v>
      </c>
      <c r="G119" s="54" t="s">
        <v>8929</v>
      </c>
      <c r="H119" s="55" t="s">
        <v>3249</v>
      </c>
      <c r="I119" s="57">
        <v>44991</v>
      </c>
      <c r="J119" s="57">
        <v>45722</v>
      </c>
      <c r="K119" s="55" t="s">
        <v>65</v>
      </c>
      <c r="L119" s="54" t="s">
        <v>79</v>
      </c>
      <c r="M119" s="54">
        <v>15</v>
      </c>
    </row>
    <row r="120" spans="1:13" x14ac:dyDescent="0.25">
      <c r="A120" s="55" t="s">
        <v>3251</v>
      </c>
      <c r="B120" s="54" t="s">
        <v>1</v>
      </c>
      <c r="C120" s="56">
        <v>23703787</v>
      </c>
      <c r="D120" s="55" t="s">
        <v>3215</v>
      </c>
      <c r="E120" s="55">
        <v>559</v>
      </c>
      <c r="F120" s="54" t="s">
        <v>8950</v>
      </c>
      <c r="G120" s="54" t="s">
        <v>8929</v>
      </c>
      <c r="H120" s="55" t="s">
        <v>3252</v>
      </c>
      <c r="I120" s="57">
        <v>44972</v>
      </c>
      <c r="J120" s="57">
        <v>45703</v>
      </c>
      <c r="K120" s="55" t="s">
        <v>65</v>
      </c>
      <c r="L120" s="54" t="s">
        <v>22</v>
      </c>
      <c r="M120" s="54">
        <v>1</v>
      </c>
    </row>
    <row r="121" spans="1:13" x14ac:dyDescent="0.25">
      <c r="A121" s="55" t="s">
        <v>1222</v>
      </c>
      <c r="B121" s="54" t="s">
        <v>1</v>
      </c>
      <c r="C121" s="56" t="s">
        <v>1223</v>
      </c>
      <c r="D121" s="55" t="s">
        <v>3254</v>
      </c>
      <c r="E121" s="55">
        <v>4550</v>
      </c>
      <c r="F121" s="54" t="s">
        <v>8951</v>
      </c>
      <c r="G121" s="54" t="s">
        <v>8929</v>
      </c>
      <c r="H121" s="55" t="s">
        <v>3255</v>
      </c>
      <c r="I121" s="57">
        <v>45002</v>
      </c>
      <c r="J121" s="57">
        <v>45733</v>
      </c>
      <c r="K121" s="55" t="s">
        <v>65</v>
      </c>
      <c r="L121" s="54" t="s">
        <v>79</v>
      </c>
      <c r="M121" s="54">
        <v>15</v>
      </c>
    </row>
    <row r="122" spans="1:13" x14ac:dyDescent="0.25">
      <c r="A122" s="55" t="s">
        <v>3257</v>
      </c>
      <c r="B122" s="54" t="s">
        <v>1</v>
      </c>
      <c r="C122" s="56">
        <v>18005976</v>
      </c>
      <c r="D122" s="55" t="s">
        <v>3258</v>
      </c>
      <c r="E122" s="55">
        <v>630</v>
      </c>
      <c r="F122" s="54" t="s">
        <v>8952</v>
      </c>
      <c r="G122" s="54" t="s">
        <v>8929</v>
      </c>
      <c r="H122" s="55" t="s">
        <v>3259</v>
      </c>
      <c r="I122" s="57">
        <v>44999</v>
      </c>
      <c r="J122" s="57">
        <v>45730</v>
      </c>
      <c r="K122" s="55" t="s">
        <v>65</v>
      </c>
      <c r="L122" s="54" t="s">
        <v>79</v>
      </c>
      <c r="M122" s="54">
        <v>15</v>
      </c>
    </row>
    <row r="123" spans="1:13" x14ac:dyDescent="0.25">
      <c r="A123" s="55" t="s">
        <v>3261</v>
      </c>
      <c r="B123" s="54" t="s">
        <v>1</v>
      </c>
      <c r="C123" s="56">
        <v>17481707</v>
      </c>
      <c r="D123" s="55" t="s">
        <v>2957</v>
      </c>
      <c r="E123" s="55">
        <v>2009</v>
      </c>
      <c r="F123" s="54" t="s">
        <v>8953</v>
      </c>
      <c r="G123" s="54" t="s">
        <v>8929</v>
      </c>
      <c r="H123" s="55" t="s">
        <v>3262</v>
      </c>
      <c r="I123" s="57">
        <v>44993</v>
      </c>
      <c r="J123" s="57">
        <v>45724</v>
      </c>
      <c r="K123" s="55" t="s">
        <v>65</v>
      </c>
      <c r="L123" s="54" t="s">
        <v>37</v>
      </c>
      <c r="M123" s="54">
        <v>13</v>
      </c>
    </row>
    <row r="124" spans="1:13" x14ac:dyDescent="0.25">
      <c r="A124" s="55" t="s">
        <v>3265</v>
      </c>
      <c r="B124" s="54" t="s">
        <v>1</v>
      </c>
      <c r="C124" s="56">
        <v>93797184</v>
      </c>
      <c r="D124" s="55" t="s">
        <v>3266</v>
      </c>
      <c r="E124" s="55">
        <v>890</v>
      </c>
      <c r="F124" s="54" t="s">
        <v>8954</v>
      </c>
      <c r="G124" s="54" t="s">
        <v>8929</v>
      </c>
      <c r="H124" s="55" t="s">
        <v>3267</v>
      </c>
      <c r="I124" s="57">
        <v>45061</v>
      </c>
      <c r="J124" s="57">
        <v>45792</v>
      </c>
      <c r="K124" s="55" t="s">
        <v>65</v>
      </c>
      <c r="L124" s="54" t="s">
        <v>79</v>
      </c>
      <c r="M124" s="54">
        <v>15</v>
      </c>
    </row>
    <row r="125" spans="1:13" x14ac:dyDescent="0.25">
      <c r="A125" s="55" t="s">
        <v>3269</v>
      </c>
      <c r="B125" s="54" t="s">
        <v>1</v>
      </c>
      <c r="C125" s="56">
        <v>93363923</v>
      </c>
      <c r="D125" s="55" t="s">
        <v>56</v>
      </c>
      <c r="E125" s="55">
        <v>423</v>
      </c>
      <c r="F125" s="54" t="s">
        <v>8955</v>
      </c>
      <c r="G125" s="54" t="s">
        <v>8929</v>
      </c>
      <c r="H125" s="55" t="s">
        <v>3270</v>
      </c>
      <c r="I125" s="57">
        <v>45005</v>
      </c>
      <c r="J125" s="57">
        <v>45736</v>
      </c>
      <c r="K125" s="55" t="s">
        <v>65</v>
      </c>
      <c r="L125" s="54" t="s">
        <v>22</v>
      </c>
      <c r="M125" s="54">
        <v>1</v>
      </c>
    </row>
    <row r="126" spans="1:13" x14ac:dyDescent="0.25">
      <c r="A126" s="55" t="s">
        <v>3272</v>
      </c>
      <c r="B126" s="54" t="s">
        <v>1</v>
      </c>
      <c r="C126" s="56">
        <v>93941334</v>
      </c>
      <c r="D126" s="55" t="s">
        <v>2930</v>
      </c>
      <c r="E126" s="55">
        <v>2702</v>
      </c>
      <c r="F126" s="54" t="s">
        <v>8956</v>
      </c>
      <c r="G126" s="54" t="s">
        <v>8929</v>
      </c>
      <c r="H126" s="55" t="s">
        <v>3273</v>
      </c>
      <c r="I126" s="57">
        <v>45001</v>
      </c>
      <c r="J126" s="57">
        <v>45732</v>
      </c>
      <c r="K126" s="55" t="s">
        <v>65</v>
      </c>
      <c r="L126" s="54" t="s">
        <v>37</v>
      </c>
      <c r="M126" s="54">
        <v>13</v>
      </c>
    </row>
    <row r="127" spans="1:13" x14ac:dyDescent="0.25">
      <c r="A127" s="55" t="s">
        <v>3275</v>
      </c>
      <c r="B127" s="54" t="s">
        <v>1</v>
      </c>
      <c r="C127" s="56">
        <v>92405627</v>
      </c>
      <c r="D127" s="55" t="s">
        <v>944</v>
      </c>
      <c r="E127" s="55">
        <v>2151</v>
      </c>
      <c r="F127" s="54" t="s">
        <v>8957</v>
      </c>
      <c r="G127" s="54" t="s">
        <v>8929</v>
      </c>
      <c r="H127" s="55" t="s">
        <v>3276</v>
      </c>
      <c r="I127" s="57">
        <v>45008</v>
      </c>
      <c r="J127" s="57">
        <v>45739</v>
      </c>
      <c r="K127" s="55" t="s">
        <v>65</v>
      </c>
      <c r="L127" s="54" t="s">
        <v>37</v>
      </c>
      <c r="M127" s="54">
        <v>13</v>
      </c>
    </row>
    <row r="128" spans="1:13" x14ac:dyDescent="0.25">
      <c r="A128" s="55" t="s">
        <v>3278</v>
      </c>
      <c r="B128" s="54" t="s">
        <v>1</v>
      </c>
      <c r="C128" s="56">
        <v>93730785</v>
      </c>
      <c r="D128" s="55" t="s">
        <v>3279</v>
      </c>
      <c r="E128" s="55">
        <v>4882</v>
      </c>
      <c r="F128" s="54" t="s">
        <v>8958</v>
      </c>
      <c r="G128" s="54" t="s">
        <v>8870</v>
      </c>
      <c r="H128" s="55" t="s">
        <v>3280</v>
      </c>
      <c r="I128" s="57">
        <v>44974</v>
      </c>
      <c r="J128" s="57">
        <v>45705</v>
      </c>
      <c r="K128" s="55" t="s">
        <v>65</v>
      </c>
      <c r="L128" s="54" t="s">
        <v>922</v>
      </c>
      <c r="M128" s="54">
        <v>12</v>
      </c>
    </row>
    <row r="129" spans="1:13" x14ac:dyDescent="0.25">
      <c r="A129" s="55" t="s">
        <v>907</v>
      </c>
      <c r="B129" s="54" t="s">
        <v>1</v>
      </c>
      <c r="C129" s="56">
        <v>16181974</v>
      </c>
      <c r="D129" s="55" t="s">
        <v>2930</v>
      </c>
      <c r="E129" s="55">
        <v>3812</v>
      </c>
      <c r="F129" s="54" t="s">
        <v>8959</v>
      </c>
      <c r="G129" s="54" t="s">
        <v>8870</v>
      </c>
      <c r="H129" s="55" t="s">
        <v>3282</v>
      </c>
      <c r="I129" s="57">
        <v>44973</v>
      </c>
      <c r="J129" s="57">
        <v>45704</v>
      </c>
      <c r="K129" s="55" t="s">
        <v>65</v>
      </c>
      <c r="L129" s="54" t="s">
        <v>904</v>
      </c>
      <c r="M129" s="54">
        <v>12</v>
      </c>
    </row>
    <row r="130" spans="1:13" x14ac:dyDescent="0.25">
      <c r="A130" s="55" t="s">
        <v>1942</v>
      </c>
      <c r="B130" s="54" t="s">
        <v>1</v>
      </c>
      <c r="C130" s="56">
        <v>93913067</v>
      </c>
      <c r="D130" s="55" t="s">
        <v>3284</v>
      </c>
      <c r="E130" s="55">
        <v>5109</v>
      </c>
      <c r="F130" s="54" t="s">
        <v>8960</v>
      </c>
      <c r="G130" s="54" t="s">
        <v>8870</v>
      </c>
      <c r="H130" s="55" t="s">
        <v>3285</v>
      </c>
      <c r="I130" s="57">
        <v>44973</v>
      </c>
      <c r="J130" s="57">
        <v>45704</v>
      </c>
      <c r="K130" s="55" t="s">
        <v>65</v>
      </c>
      <c r="L130" s="54" t="s">
        <v>922</v>
      </c>
      <c r="M130" s="54">
        <v>12</v>
      </c>
    </row>
    <row r="131" spans="1:13" x14ac:dyDescent="0.25">
      <c r="A131" s="55" t="s">
        <v>1169</v>
      </c>
      <c r="B131" s="54" t="s">
        <v>1</v>
      </c>
      <c r="C131" s="56">
        <v>5465608</v>
      </c>
      <c r="D131" s="55" t="s">
        <v>3287</v>
      </c>
      <c r="E131" s="55">
        <v>707</v>
      </c>
      <c r="F131" s="54" t="s">
        <v>8961</v>
      </c>
      <c r="G131" s="54" t="s">
        <v>8870</v>
      </c>
      <c r="H131" s="55" t="s">
        <v>3288</v>
      </c>
      <c r="I131" s="57">
        <v>44987</v>
      </c>
      <c r="J131" s="57">
        <v>45718</v>
      </c>
      <c r="K131" s="55" t="s">
        <v>65</v>
      </c>
      <c r="L131" s="54" t="s">
        <v>153</v>
      </c>
      <c r="M131" s="54">
        <v>15</v>
      </c>
    </row>
    <row r="132" spans="1:13" x14ac:dyDescent="0.25">
      <c r="A132" s="55" t="s">
        <v>2129</v>
      </c>
      <c r="B132" s="54" t="s">
        <v>1</v>
      </c>
      <c r="C132" s="56">
        <v>14195110</v>
      </c>
      <c r="D132" s="55" t="s">
        <v>3290</v>
      </c>
      <c r="E132" s="55">
        <v>1600</v>
      </c>
      <c r="F132" s="54" t="s">
        <v>8962</v>
      </c>
      <c r="G132" s="54" t="s">
        <v>8870</v>
      </c>
      <c r="H132" s="55" t="s">
        <v>3291</v>
      </c>
      <c r="I132" s="57">
        <v>45008</v>
      </c>
      <c r="J132" s="57">
        <v>45739</v>
      </c>
      <c r="K132" s="55" t="s">
        <v>65</v>
      </c>
      <c r="L132" s="54" t="s">
        <v>46</v>
      </c>
      <c r="M132" s="54">
        <v>4</v>
      </c>
    </row>
    <row r="133" spans="1:13" x14ac:dyDescent="0.25">
      <c r="A133" s="55" t="s">
        <v>3293</v>
      </c>
      <c r="B133" s="54" t="s">
        <v>1</v>
      </c>
      <c r="C133" s="56">
        <v>11854381</v>
      </c>
      <c r="D133" s="55" t="s">
        <v>2957</v>
      </c>
      <c r="E133" s="55">
        <v>1694</v>
      </c>
      <c r="F133" s="54" t="s">
        <v>8963</v>
      </c>
      <c r="G133" s="54" t="s">
        <v>8964</v>
      </c>
      <c r="H133" s="55" t="s">
        <v>3294</v>
      </c>
      <c r="I133" s="57">
        <v>45015</v>
      </c>
      <c r="J133" s="57">
        <v>45746</v>
      </c>
      <c r="K133" s="55" t="s">
        <v>65</v>
      </c>
      <c r="L133" s="54" t="s">
        <v>37</v>
      </c>
      <c r="M133" s="54">
        <v>13</v>
      </c>
    </row>
    <row r="134" spans="1:13" x14ac:dyDescent="0.25">
      <c r="A134" s="55" t="s">
        <v>3296</v>
      </c>
      <c r="B134" s="54" t="s">
        <v>1</v>
      </c>
      <c r="C134" s="56">
        <v>8629218</v>
      </c>
      <c r="D134" s="55" t="s">
        <v>3297</v>
      </c>
      <c r="E134" s="55">
        <v>1785</v>
      </c>
      <c r="F134" s="54" t="s">
        <v>8965</v>
      </c>
      <c r="G134" s="54" t="s">
        <v>8929</v>
      </c>
      <c r="H134" s="55" t="s">
        <v>3298</v>
      </c>
      <c r="I134" s="57">
        <v>45015</v>
      </c>
      <c r="J134" s="57">
        <v>45746</v>
      </c>
      <c r="K134" s="55" t="s">
        <v>65</v>
      </c>
      <c r="L134" s="54" t="s">
        <v>37</v>
      </c>
      <c r="M134" s="54">
        <v>13</v>
      </c>
    </row>
    <row r="135" spans="1:13" x14ac:dyDescent="0.25">
      <c r="A135" s="55" t="s">
        <v>3300</v>
      </c>
      <c r="B135" s="54" t="s">
        <v>1</v>
      </c>
      <c r="C135" s="56">
        <v>95071479</v>
      </c>
      <c r="D135" s="55" t="s">
        <v>3301</v>
      </c>
      <c r="E135" s="55">
        <v>195</v>
      </c>
      <c r="F135" s="54" t="s">
        <v>8966</v>
      </c>
      <c r="G135" s="54" t="s">
        <v>8929</v>
      </c>
      <c r="H135" s="55" t="s">
        <v>3302</v>
      </c>
      <c r="I135" s="57">
        <v>45014</v>
      </c>
      <c r="J135" s="57">
        <v>45745</v>
      </c>
      <c r="K135" s="55" t="s">
        <v>65</v>
      </c>
      <c r="L135" s="54" t="s">
        <v>103</v>
      </c>
      <c r="M135" s="54">
        <v>6</v>
      </c>
    </row>
    <row r="136" spans="1:13" x14ac:dyDescent="0.25">
      <c r="A136" s="55" t="s">
        <v>3304</v>
      </c>
      <c r="B136" s="54" t="s">
        <v>1</v>
      </c>
      <c r="C136" s="56">
        <v>16040011</v>
      </c>
      <c r="D136" s="55" t="s">
        <v>3305</v>
      </c>
      <c r="E136" s="55">
        <v>2193</v>
      </c>
      <c r="F136" s="54" t="s">
        <v>8967</v>
      </c>
      <c r="G136" s="54" t="s">
        <v>8968</v>
      </c>
      <c r="H136" s="55" t="s">
        <v>3306</v>
      </c>
      <c r="I136" s="57">
        <v>45021</v>
      </c>
      <c r="J136" s="57">
        <v>45752</v>
      </c>
      <c r="K136" s="55" t="s">
        <v>65</v>
      </c>
      <c r="L136" s="54" t="s">
        <v>37</v>
      </c>
      <c r="M136" s="54">
        <v>13</v>
      </c>
    </row>
    <row r="137" spans="1:13" x14ac:dyDescent="0.25">
      <c r="A137" s="55" t="s">
        <v>3308</v>
      </c>
      <c r="B137" s="54" t="s">
        <v>1</v>
      </c>
      <c r="C137" s="56">
        <v>10746055</v>
      </c>
      <c r="D137" s="55" t="s">
        <v>3309</v>
      </c>
      <c r="E137" s="55">
        <v>400</v>
      </c>
      <c r="F137" s="54" t="s">
        <v>8969</v>
      </c>
      <c r="G137" s="54" t="s">
        <v>8929</v>
      </c>
      <c r="H137" s="55" t="s">
        <v>3310</v>
      </c>
      <c r="I137" s="57">
        <v>45015</v>
      </c>
      <c r="J137" s="57">
        <v>45746</v>
      </c>
      <c r="K137" s="55" t="s">
        <v>65</v>
      </c>
      <c r="L137" s="54" t="s">
        <v>103</v>
      </c>
      <c r="M137" s="54">
        <v>6</v>
      </c>
    </row>
    <row r="138" spans="1:13" x14ac:dyDescent="0.25">
      <c r="A138" s="55" t="s">
        <v>2353</v>
      </c>
      <c r="B138" s="54" t="s">
        <v>1</v>
      </c>
      <c r="C138" s="56">
        <v>94186553</v>
      </c>
      <c r="D138" s="55" t="s">
        <v>3305</v>
      </c>
      <c r="E138" s="55">
        <v>2896</v>
      </c>
      <c r="F138" s="54" t="s">
        <v>8970</v>
      </c>
      <c r="G138" s="54" t="s">
        <v>8971</v>
      </c>
      <c r="H138" s="55" t="s">
        <v>3312</v>
      </c>
      <c r="I138" s="57">
        <v>45037</v>
      </c>
      <c r="J138" s="57">
        <v>45768</v>
      </c>
      <c r="K138" s="55" t="s">
        <v>65</v>
      </c>
      <c r="L138" s="54" t="s">
        <v>37</v>
      </c>
      <c r="M138" s="54">
        <v>13</v>
      </c>
    </row>
    <row r="139" spans="1:13" x14ac:dyDescent="0.25">
      <c r="A139" s="55" t="s">
        <v>3314</v>
      </c>
      <c r="B139" s="54" t="s">
        <v>1</v>
      </c>
      <c r="C139" s="56">
        <v>16037618</v>
      </c>
      <c r="D139" s="55" t="s">
        <v>3315</v>
      </c>
      <c r="E139" s="55">
        <v>2223</v>
      </c>
      <c r="F139" s="54" t="s">
        <v>8972</v>
      </c>
      <c r="G139" s="54" t="s">
        <v>8929</v>
      </c>
      <c r="H139" s="55" t="s">
        <v>3316</v>
      </c>
      <c r="I139" s="57">
        <v>44994</v>
      </c>
      <c r="J139" s="57">
        <v>45725</v>
      </c>
      <c r="K139" s="55" t="s">
        <v>65</v>
      </c>
      <c r="L139" s="54" t="s">
        <v>14</v>
      </c>
      <c r="M139" s="54">
        <v>2</v>
      </c>
    </row>
    <row r="140" spans="1:13" x14ac:dyDescent="0.25">
      <c r="A140" s="55" t="s">
        <v>1707</v>
      </c>
      <c r="B140" s="54" t="s">
        <v>1</v>
      </c>
      <c r="C140" s="56">
        <v>8608998</v>
      </c>
      <c r="D140" s="55" t="s">
        <v>3305</v>
      </c>
      <c r="E140" s="55">
        <v>1965</v>
      </c>
      <c r="F140" s="54" t="s">
        <v>8973</v>
      </c>
      <c r="G140" s="54" t="s">
        <v>8929</v>
      </c>
      <c r="H140" s="55" t="s">
        <v>3318</v>
      </c>
      <c r="I140" s="57">
        <v>45037</v>
      </c>
      <c r="J140" s="57">
        <v>45859</v>
      </c>
      <c r="K140" s="55" t="s">
        <v>65</v>
      </c>
      <c r="L140" s="54" t="s">
        <v>37</v>
      </c>
      <c r="M140" s="54">
        <v>13</v>
      </c>
    </row>
    <row r="141" spans="1:13" x14ac:dyDescent="0.25">
      <c r="A141" s="55" t="s">
        <v>2383</v>
      </c>
      <c r="B141" s="54" t="s">
        <v>1</v>
      </c>
      <c r="C141" s="56">
        <v>94065704</v>
      </c>
      <c r="D141" s="55" t="s">
        <v>36</v>
      </c>
      <c r="E141" s="55">
        <v>1862</v>
      </c>
      <c r="F141" s="54" t="s">
        <v>8974</v>
      </c>
      <c r="G141" s="54" t="s">
        <v>8929</v>
      </c>
      <c r="H141" s="55" t="s">
        <v>3320</v>
      </c>
      <c r="I141" s="57">
        <v>45037</v>
      </c>
      <c r="J141" s="58">
        <v>45768</v>
      </c>
      <c r="K141" s="55" t="s">
        <v>65</v>
      </c>
      <c r="L141" s="54" t="s">
        <v>37</v>
      </c>
      <c r="M141" s="54">
        <v>13</v>
      </c>
    </row>
    <row r="142" spans="1:13" x14ac:dyDescent="0.25">
      <c r="A142" s="55" t="s">
        <v>3322</v>
      </c>
      <c r="B142" s="54" t="s">
        <v>1</v>
      </c>
      <c r="C142" s="56">
        <v>20468588</v>
      </c>
      <c r="D142" s="55" t="s">
        <v>3305</v>
      </c>
      <c r="E142" s="55">
        <v>1589</v>
      </c>
      <c r="F142" s="54" t="s">
        <v>8975</v>
      </c>
      <c r="G142" s="54" t="s">
        <v>8929</v>
      </c>
      <c r="H142" s="55" t="s">
        <v>3323</v>
      </c>
      <c r="I142" s="57">
        <v>45037</v>
      </c>
      <c r="J142" s="57">
        <v>45768</v>
      </c>
      <c r="K142" s="55" t="s">
        <v>65</v>
      </c>
      <c r="L142" s="54" t="s">
        <v>37</v>
      </c>
      <c r="M142" s="54">
        <v>13</v>
      </c>
    </row>
    <row r="143" spans="1:13" x14ac:dyDescent="0.25">
      <c r="A143" s="55" t="s">
        <v>1496</v>
      </c>
      <c r="B143" s="54" t="s">
        <v>1</v>
      </c>
      <c r="C143" s="56">
        <v>24663373</v>
      </c>
      <c r="D143" s="55" t="s">
        <v>83</v>
      </c>
      <c r="E143" s="55">
        <v>4532</v>
      </c>
      <c r="F143" s="54" t="s">
        <v>8976</v>
      </c>
      <c r="G143" s="54" t="s">
        <v>8929</v>
      </c>
      <c r="H143" s="55" t="s">
        <v>3325</v>
      </c>
      <c r="I143" s="57">
        <v>45040</v>
      </c>
      <c r="J143" s="57">
        <v>45771</v>
      </c>
      <c r="K143" s="55" t="s">
        <v>65</v>
      </c>
      <c r="L143" s="54" t="s">
        <v>103</v>
      </c>
      <c r="M143" s="54">
        <v>6</v>
      </c>
    </row>
    <row r="144" spans="1:13" x14ac:dyDescent="0.25">
      <c r="A144" s="55" t="s">
        <v>3327</v>
      </c>
      <c r="B144" s="54" t="s">
        <v>1</v>
      </c>
      <c r="C144" s="56">
        <v>42255267</v>
      </c>
      <c r="D144" s="55" t="s">
        <v>3328</v>
      </c>
      <c r="E144" s="55">
        <v>909</v>
      </c>
      <c r="F144" s="54" t="s">
        <v>8977</v>
      </c>
      <c r="G144" s="54" t="s">
        <v>8870</v>
      </c>
      <c r="H144" s="55" t="s">
        <v>3329</v>
      </c>
      <c r="I144" s="57">
        <v>44986</v>
      </c>
      <c r="J144" s="57">
        <v>46813</v>
      </c>
      <c r="K144" s="55" t="s">
        <v>65</v>
      </c>
      <c r="L144" s="54" t="s">
        <v>22</v>
      </c>
      <c r="M144" s="54">
        <v>1</v>
      </c>
    </row>
    <row r="145" spans="1:13" x14ac:dyDescent="0.25">
      <c r="A145" s="55" t="s">
        <v>3331</v>
      </c>
      <c r="B145" s="54" t="s">
        <v>1</v>
      </c>
      <c r="C145" s="56">
        <v>14038054</v>
      </c>
      <c r="D145" s="55" t="s">
        <v>3332</v>
      </c>
      <c r="E145" s="55">
        <v>654</v>
      </c>
      <c r="F145" s="54" t="s">
        <v>8978</v>
      </c>
      <c r="G145" s="54" t="s">
        <v>8929</v>
      </c>
      <c r="H145" s="55" t="s">
        <v>3333</v>
      </c>
      <c r="I145" s="57">
        <v>45056</v>
      </c>
      <c r="J145" s="57">
        <v>45787</v>
      </c>
      <c r="K145" s="55" t="s">
        <v>65</v>
      </c>
      <c r="L145" s="54" t="s">
        <v>51</v>
      </c>
      <c r="M145" s="54">
        <v>1</v>
      </c>
    </row>
    <row r="146" spans="1:13" x14ac:dyDescent="0.25">
      <c r="A146" s="55" t="s">
        <v>1213</v>
      </c>
      <c r="B146" s="54" t="s">
        <v>1</v>
      </c>
      <c r="C146" s="56" t="s">
        <v>1214</v>
      </c>
      <c r="D146" s="55" t="s">
        <v>3335</v>
      </c>
      <c r="E146" s="55">
        <v>4550</v>
      </c>
      <c r="F146" s="54" t="s">
        <v>8979</v>
      </c>
      <c r="G146" s="54" t="s">
        <v>8929</v>
      </c>
      <c r="H146" s="55" t="s">
        <v>3336</v>
      </c>
      <c r="I146" s="57">
        <v>45070</v>
      </c>
      <c r="J146" s="57">
        <v>45801</v>
      </c>
      <c r="K146" s="55" t="s">
        <v>65</v>
      </c>
      <c r="L146" s="54" t="s">
        <v>79</v>
      </c>
      <c r="M146" s="54">
        <v>15</v>
      </c>
    </row>
    <row r="147" spans="1:13" x14ac:dyDescent="0.25">
      <c r="A147" s="55" t="s">
        <v>28</v>
      </c>
      <c r="B147" s="54" t="s">
        <v>1</v>
      </c>
      <c r="C147" s="56">
        <v>8597781</v>
      </c>
      <c r="D147" s="55" t="s">
        <v>3338</v>
      </c>
      <c r="E147" s="55" t="s">
        <v>3339</v>
      </c>
      <c r="F147" s="54" t="s">
        <v>8980</v>
      </c>
      <c r="G147" s="54" t="s">
        <v>8929</v>
      </c>
      <c r="H147" s="55" t="s">
        <v>3340</v>
      </c>
      <c r="I147" s="57">
        <v>45036</v>
      </c>
      <c r="J147" s="57">
        <v>45767</v>
      </c>
      <c r="K147" s="55" t="s">
        <v>65</v>
      </c>
      <c r="L147" s="54" t="s">
        <v>31</v>
      </c>
      <c r="M147" s="54">
        <v>14</v>
      </c>
    </row>
    <row r="148" spans="1:13" x14ac:dyDescent="0.25">
      <c r="A148" s="55" t="s">
        <v>3135</v>
      </c>
      <c r="B148" s="54" t="s">
        <v>1</v>
      </c>
      <c r="C148" s="56">
        <v>94238984</v>
      </c>
      <c r="D148" s="55" t="s">
        <v>56</v>
      </c>
      <c r="E148" s="55">
        <v>5782</v>
      </c>
      <c r="F148" s="54" t="s">
        <v>8981</v>
      </c>
      <c r="G148" s="54" t="s">
        <v>8929</v>
      </c>
      <c r="H148" s="55" t="s">
        <v>3342</v>
      </c>
      <c r="I148" s="57">
        <v>45082</v>
      </c>
      <c r="J148" s="57">
        <v>45813</v>
      </c>
      <c r="K148" s="55" t="s">
        <v>65</v>
      </c>
      <c r="L148" s="54" t="s">
        <v>153</v>
      </c>
      <c r="M148" s="54">
        <v>15</v>
      </c>
    </row>
    <row r="149" spans="1:13" x14ac:dyDescent="0.25">
      <c r="A149" s="55" t="s">
        <v>3344</v>
      </c>
      <c r="B149" s="54" t="s">
        <v>1</v>
      </c>
      <c r="C149" s="56">
        <v>29636868</v>
      </c>
      <c r="D149" s="55" t="s">
        <v>83</v>
      </c>
      <c r="E149" s="55">
        <v>6611</v>
      </c>
      <c r="F149" s="54" t="s">
        <v>8982</v>
      </c>
      <c r="G149" s="54" t="s">
        <v>8929</v>
      </c>
      <c r="H149" s="55" t="s">
        <v>3345</v>
      </c>
      <c r="I149" s="57">
        <v>45044</v>
      </c>
      <c r="J149" s="57">
        <v>45775</v>
      </c>
      <c r="K149" s="55" t="s">
        <v>65</v>
      </c>
      <c r="L149" s="54" t="s">
        <v>18</v>
      </c>
      <c r="M149" s="54">
        <v>7</v>
      </c>
    </row>
    <row r="150" spans="1:13" x14ac:dyDescent="0.25">
      <c r="A150" s="55" t="s">
        <v>2071</v>
      </c>
      <c r="B150" s="54" t="s">
        <v>1</v>
      </c>
      <c r="C150" s="56">
        <v>93317920</v>
      </c>
      <c r="D150" s="55" t="s">
        <v>13</v>
      </c>
      <c r="E150" s="55">
        <v>890</v>
      </c>
      <c r="F150" s="54" t="s">
        <v>8983</v>
      </c>
      <c r="G150" s="54" t="s">
        <v>8929</v>
      </c>
      <c r="H150" s="55" t="s">
        <v>3347</v>
      </c>
      <c r="I150" s="57">
        <v>45019</v>
      </c>
      <c r="J150" s="57">
        <v>45750</v>
      </c>
      <c r="K150" s="55" t="s">
        <v>65</v>
      </c>
      <c r="L150" s="54" t="s">
        <v>99</v>
      </c>
      <c r="M150" s="54">
        <v>1</v>
      </c>
    </row>
    <row r="151" spans="1:13" x14ac:dyDescent="0.25">
      <c r="A151" s="55" t="s">
        <v>3349</v>
      </c>
      <c r="B151" s="54" t="s">
        <v>1</v>
      </c>
      <c r="C151" s="56" t="s">
        <v>1218</v>
      </c>
      <c r="D151" s="55" t="s">
        <v>3350</v>
      </c>
      <c r="E151" s="55">
        <v>4554</v>
      </c>
      <c r="F151" s="54" t="s">
        <v>8984</v>
      </c>
      <c r="G151" s="54" t="s">
        <v>8929</v>
      </c>
      <c r="H151" s="55" t="s">
        <v>3351</v>
      </c>
      <c r="I151" s="57">
        <v>45069</v>
      </c>
      <c r="J151" s="57">
        <v>45800</v>
      </c>
      <c r="K151" s="55" t="s">
        <v>65</v>
      </c>
      <c r="L151" s="54" t="s">
        <v>79</v>
      </c>
      <c r="M151" s="54">
        <v>15</v>
      </c>
    </row>
    <row r="152" spans="1:13" x14ac:dyDescent="0.25">
      <c r="A152" s="55" t="s">
        <v>1192</v>
      </c>
      <c r="B152" s="54" t="s">
        <v>1</v>
      </c>
      <c r="C152" s="56">
        <v>13071272</v>
      </c>
      <c r="D152" s="55" t="s">
        <v>3353</v>
      </c>
      <c r="E152" s="55">
        <v>630</v>
      </c>
      <c r="F152" s="54" t="s">
        <v>8985</v>
      </c>
      <c r="G152" s="54" t="s">
        <v>8929</v>
      </c>
      <c r="H152" s="55" t="s">
        <v>3354</v>
      </c>
      <c r="I152" s="57">
        <v>45002</v>
      </c>
      <c r="J152" s="57">
        <v>45733</v>
      </c>
      <c r="K152" s="55" t="s">
        <v>65</v>
      </c>
      <c r="L152" s="54" t="s">
        <v>79</v>
      </c>
      <c r="M152" s="54">
        <v>15</v>
      </c>
    </row>
    <row r="153" spans="1:13" x14ac:dyDescent="0.25">
      <c r="A153" s="55" t="s">
        <v>334</v>
      </c>
      <c r="B153" s="54" t="s">
        <v>1</v>
      </c>
      <c r="C153" s="56">
        <v>17958861</v>
      </c>
      <c r="D153" s="55" t="s">
        <v>336</v>
      </c>
      <c r="E153" s="55">
        <v>462</v>
      </c>
      <c r="F153" s="54" t="s">
        <v>8986</v>
      </c>
      <c r="G153" s="54" t="s">
        <v>8929</v>
      </c>
      <c r="H153" s="55" t="s">
        <v>3356</v>
      </c>
      <c r="I153" s="57">
        <v>45040</v>
      </c>
      <c r="J153" s="57">
        <v>45771</v>
      </c>
      <c r="K153" s="55" t="s">
        <v>65</v>
      </c>
      <c r="L153" s="54" t="s">
        <v>103</v>
      </c>
      <c r="M153" s="54">
        <v>6</v>
      </c>
    </row>
    <row r="154" spans="1:13" x14ac:dyDescent="0.25">
      <c r="A154" s="55" t="s">
        <v>3358</v>
      </c>
      <c r="B154" s="54" t="s">
        <v>1</v>
      </c>
      <c r="C154" s="56">
        <v>94014517</v>
      </c>
      <c r="D154" s="55" t="s">
        <v>3359</v>
      </c>
      <c r="E154" s="55">
        <v>1740</v>
      </c>
      <c r="F154" s="54" t="s">
        <v>8987</v>
      </c>
      <c r="G154" s="54" t="s">
        <v>8971</v>
      </c>
      <c r="H154" s="55" t="s">
        <v>3360</v>
      </c>
      <c r="I154" s="57">
        <v>45121</v>
      </c>
      <c r="J154" s="57">
        <v>45852</v>
      </c>
      <c r="K154" s="55" t="s">
        <v>65</v>
      </c>
      <c r="L154" s="54" t="s">
        <v>37</v>
      </c>
      <c r="M154" s="54">
        <v>13</v>
      </c>
    </row>
    <row r="155" spans="1:13" x14ac:dyDescent="0.25">
      <c r="A155" s="55" t="s">
        <v>3362</v>
      </c>
      <c r="B155" s="54" t="s">
        <v>1</v>
      </c>
      <c r="C155" s="56">
        <v>34151048</v>
      </c>
      <c r="D155" s="55" t="s">
        <v>3363</v>
      </c>
      <c r="E155" s="55">
        <v>915</v>
      </c>
      <c r="F155" s="54" t="s">
        <v>8988</v>
      </c>
      <c r="G155" s="54" t="s">
        <v>8929</v>
      </c>
      <c r="H155" s="55" t="s">
        <v>3364</v>
      </c>
      <c r="I155" s="57">
        <v>45062</v>
      </c>
      <c r="J155" s="59">
        <v>45793</v>
      </c>
      <c r="K155" s="55" t="s">
        <v>65</v>
      </c>
      <c r="L155" s="54" t="s">
        <v>99</v>
      </c>
      <c r="M155" s="54">
        <v>1</v>
      </c>
    </row>
    <row r="156" spans="1:13" x14ac:dyDescent="0.25">
      <c r="A156" s="55" t="s">
        <v>2450</v>
      </c>
      <c r="B156" s="54" t="s">
        <v>1</v>
      </c>
      <c r="C156" s="56">
        <v>45037840</v>
      </c>
      <c r="D156" s="55" t="s">
        <v>13</v>
      </c>
      <c r="E156" s="55">
        <v>911</v>
      </c>
      <c r="F156" s="54" t="s">
        <v>8989</v>
      </c>
      <c r="G156" s="54" t="s">
        <v>8929</v>
      </c>
      <c r="H156" s="55" t="s">
        <v>3366</v>
      </c>
      <c r="I156" s="57">
        <v>45013</v>
      </c>
      <c r="J156" s="57">
        <v>45744</v>
      </c>
      <c r="K156" s="55" t="s">
        <v>65</v>
      </c>
      <c r="L156" s="54" t="s">
        <v>99</v>
      </c>
      <c r="M156" s="54">
        <v>1</v>
      </c>
    </row>
    <row r="157" spans="1:13" x14ac:dyDescent="0.25">
      <c r="A157" s="55" t="s">
        <v>2614</v>
      </c>
      <c r="B157" s="54" t="s">
        <v>1</v>
      </c>
      <c r="C157" s="56">
        <v>31146316</v>
      </c>
      <c r="D157" s="55" t="s">
        <v>3368</v>
      </c>
      <c r="E157" s="55">
        <v>1709</v>
      </c>
      <c r="F157" s="54" t="s">
        <v>8990</v>
      </c>
      <c r="G157" s="54" t="s">
        <v>8929</v>
      </c>
      <c r="H157" s="55" t="s">
        <v>3369</v>
      </c>
      <c r="I157" s="57">
        <v>45021</v>
      </c>
      <c r="J157" s="57">
        <v>45752</v>
      </c>
      <c r="K157" s="55" t="s">
        <v>65</v>
      </c>
      <c r="L157" s="54" t="s">
        <v>37</v>
      </c>
      <c r="M157" s="54">
        <v>13</v>
      </c>
    </row>
    <row r="158" spans="1:13" x14ac:dyDescent="0.25">
      <c r="A158" s="55" t="s">
        <v>1576</v>
      </c>
      <c r="B158" s="54" t="s">
        <v>1</v>
      </c>
      <c r="C158" s="56">
        <v>94904421</v>
      </c>
      <c r="D158" s="55" t="s">
        <v>3371</v>
      </c>
      <c r="E158" s="55">
        <v>2101</v>
      </c>
      <c r="F158" s="54" t="s">
        <v>8991</v>
      </c>
      <c r="G158" s="54" t="s">
        <v>8929</v>
      </c>
      <c r="H158" s="55" t="s">
        <v>3372</v>
      </c>
      <c r="I158" s="55" t="s">
        <v>3373</v>
      </c>
      <c r="J158" s="57">
        <v>45877</v>
      </c>
      <c r="K158" s="55" t="s">
        <v>65</v>
      </c>
      <c r="L158" s="54" t="s">
        <v>37</v>
      </c>
      <c r="M158" s="54">
        <v>13</v>
      </c>
    </row>
    <row r="159" spans="1:13" x14ac:dyDescent="0.25">
      <c r="A159" s="55" t="s">
        <v>2326</v>
      </c>
      <c r="B159" s="54" t="s">
        <v>1</v>
      </c>
      <c r="C159" s="56">
        <v>92382531</v>
      </c>
      <c r="D159" s="55" t="s">
        <v>83</v>
      </c>
      <c r="E159" s="55">
        <v>5132</v>
      </c>
      <c r="F159" s="54" t="s">
        <v>8992</v>
      </c>
      <c r="G159" s="54" t="s">
        <v>8929</v>
      </c>
      <c r="H159" s="55" t="s">
        <v>3375</v>
      </c>
      <c r="I159" s="57">
        <v>45057</v>
      </c>
      <c r="J159" s="57">
        <v>45788</v>
      </c>
      <c r="K159" s="55" t="s">
        <v>65</v>
      </c>
      <c r="L159" s="54" t="s">
        <v>103</v>
      </c>
      <c r="M159" s="54">
        <v>6</v>
      </c>
    </row>
    <row r="160" spans="1:13" x14ac:dyDescent="0.25">
      <c r="A160" s="55" t="s">
        <v>1600</v>
      </c>
      <c r="B160" s="54" t="s">
        <v>1</v>
      </c>
      <c r="C160" s="56">
        <v>28107030</v>
      </c>
      <c r="D160" s="55" t="s">
        <v>3377</v>
      </c>
      <c r="E160" s="55">
        <v>2897</v>
      </c>
      <c r="F160" s="54" t="s">
        <v>8993</v>
      </c>
      <c r="G160" s="54" t="s">
        <v>8929</v>
      </c>
      <c r="H160" s="55" t="s">
        <v>3378</v>
      </c>
      <c r="I160" s="57">
        <v>45036</v>
      </c>
      <c r="J160" s="57">
        <v>45767</v>
      </c>
      <c r="K160" s="55" t="s">
        <v>65</v>
      </c>
      <c r="L160" s="54" t="s">
        <v>166</v>
      </c>
      <c r="M160" s="54">
        <v>11</v>
      </c>
    </row>
    <row r="161" spans="1:13" x14ac:dyDescent="0.25">
      <c r="A161" s="55" t="s">
        <v>3381</v>
      </c>
      <c r="B161" s="54" t="s">
        <v>1</v>
      </c>
      <c r="C161" s="56">
        <v>11472404</v>
      </c>
      <c r="D161" s="55" t="s">
        <v>3382</v>
      </c>
      <c r="E161" s="55">
        <v>630</v>
      </c>
      <c r="F161" s="54" t="s">
        <v>8994</v>
      </c>
      <c r="G161" s="54" t="s">
        <v>8929</v>
      </c>
      <c r="H161" s="55" t="s">
        <v>3383</v>
      </c>
      <c r="I161" s="57">
        <v>45013</v>
      </c>
      <c r="J161" s="57">
        <v>45744</v>
      </c>
      <c r="K161" s="55" t="s">
        <v>65</v>
      </c>
      <c r="L161" s="54" t="s">
        <v>79</v>
      </c>
      <c r="M161" s="54">
        <v>15</v>
      </c>
    </row>
    <row r="162" spans="1:13" x14ac:dyDescent="0.25">
      <c r="A162" s="55" t="s">
        <v>2454</v>
      </c>
      <c r="B162" s="54" t="s">
        <v>1</v>
      </c>
      <c r="C162" s="56">
        <v>43072335</v>
      </c>
      <c r="D162" s="55" t="s">
        <v>3385</v>
      </c>
      <c r="E162" s="55">
        <v>171</v>
      </c>
      <c r="F162" s="54" t="s">
        <v>8995</v>
      </c>
      <c r="G162" s="54" t="s">
        <v>8929</v>
      </c>
      <c r="H162" s="55" t="s">
        <v>3386</v>
      </c>
      <c r="I162" s="57">
        <v>45015</v>
      </c>
      <c r="J162" s="57">
        <v>45746</v>
      </c>
      <c r="K162" s="55" t="s">
        <v>65</v>
      </c>
      <c r="L162" s="54" t="s">
        <v>103</v>
      </c>
      <c r="M162" s="54">
        <v>6</v>
      </c>
    </row>
    <row r="163" spans="1:13" x14ac:dyDescent="0.25">
      <c r="A163" s="55" t="s">
        <v>3388</v>
      </c>
      <c r="B163" s="54" t="s">
        <v>1</v>
      </c>
      <c r="C163" s="56">
        <v>16936505</v>
      </c>
      <c r="D163" s="55" t="s">
        <v>1379</v>
      </c>
      <c r="E163" s="55">
        <v>3990</v>
      </c>
      <c r="F163" s="54" t="s">
        <v>8996</v>
      </c>
      <c r="G163" s="54" t="s">
        <v>8929</v>
      </c>
      <c r="H163" s="55" t="s">
        <v>3389</v>
      </c>
      <c r="I163" s="57">
        <v>45012</v>
      </c>
      <c r="J163" s="57">
        <v>45743</v>
      </c>
      <c r="K163" s="55" t="s">
        <v>65</v>
      </c>
      <c r="L163" s="54" t="s">
        <v>1253</v>
      </c>
      <c r="M163" s="54">
        <v>11</v>
      </c>
    </row>
    <row r="164" spans="1:13" x14ac:dyDescent="0.25">
      <c r="A164" s="55" t="s">
        <v>977</v>
      </c>
      <c r="B164" s="54" t="s">
        <v>1</v>
      </c>
      <c r="C164" s="56">
        <v>94263049</v>
      </c>
      <c r="D164" s="55" t="s">
        <v>979</v>
      </c>
      <c r="E164" s="55">
        <v>2072</v>
      </c>
      <c r="F164" s="54" t="s">
        <v>8997</v>
      </c>
      <c r="G164" s="54" t="s">
        <v>8929</v>
      </c>
      <c r="H164" s="55" t="s">
        <v>3391</v>
      </c>
      <c r="I164" s="57">
        <v>45013</v>
      </c>
      <c r="J164" s="57">
        <v>45744</v>
      </c>
      <c r="K164" s="55" t="s">
        <v>65</v>
      </c>
      <c r="L164" s="54" t="s">
        <v>37</v>
      </c>
      <c r="M164" s="54">
        <v>13</v>
      </c>
    </row>
    <row r="165" spans="1:13" x14ac:dyDescent="0.25">
      <c r="A165" s="55" t="s">
        <v>1586</v>
      </c>
      <c r="B165" s="54" t="s">
        <v>1</v>
      </c>
      <c r="C165" s="56">
        <v>22066050</v>
      </c>
      <c r="D165" s="55" t="s">
        <v>83</v>
      </c>
      <c r="E165" s="55">
        <v>6211</v>
      </c>
      <c r="F165" s="54" t="s">
        <v>8998</v>
      </c>
      <c r="G165" s="54" t="s">
        <v>8929</v>
      </c>
      <c r="H165" s="55" t="s">
        <v>3393</v>
      </c>
      <c r="I165" s="57">
        <v>45058</v>
      </c>
      <c r="J165" s="57">
        <v>45789</v>
      </c>
      <c r="K165" s="55" t="s">
        <v>65</v>
      </c>
      <c r="L165" s="54" t="s">
        <v>18</v>
      </c>
      <c r="M165" s="54">
        <v>7</v>
      </c>
    </row>
    <row r="166" spans="1:13" x14ac:dyDescent="0.25">
      <c r="A166" s="55" t="s">
        <v>3395</v>
      </c>
      <c r="B166" s="54" t="s">
        <v>1</v>
      </c>
      <c r="C166" s="56">
        <v>92405627</v>
      </c>
      <c r="D166" s="55" t="s">
        <v>2957</v>
      </c>
      <c r="E166" s="55">
        <v>2153</v>
      </c>
      <c r="F166" s="54" t="s">
        <v>8999</v>
      </c>
      <c r="G166" s="54" t="s">
        <v>8929</v>
      </c>
      <c r="H166" s="55" t="s">
        <v>3396</v>
      </c>
      <c r="I166" s="57">
        <v>45019</v>
      </c>
      <c r="J166" s="57">
        <v>45750</v>
      </c>
      <c r="K166" s="55" t="s">
        <v>65</v>
      </c>
      <c r="L166" s="54" t="s">
        <v>37</v>
      </c>
      <c r="M166" s="54">
        <v>13</v>
      </c>
    </row>
    <row r="167" spans="1:13" x14ac:dyDescent="0.25">
      <c r="A167" s="55" t="s">
        <v>1808</v>
      </c>
      <c r="B167" s="54" t="s">
        <v>1</v>
      </c>
      <c r="C167" s="56">
        <v>31533472</v>
      </c>
      <c r="D167" s="55" t="s">
        <v>3399</v>
      </c>
      <c r="E167" s="55">
        <v>1957</v>
      </c>
      <c r="F167" s="54" t="s">
        <v>9000</v>
      </c>
      <c r="G167" s="54" t="s">
        <v>8929</v>
      </c>
      <c r="H167" s="55" t="s">
        <v>3400</v>
      </c>
      <c r="I167" s="60">
        <v>45265</v>
      </c>
      <c r="J167" s="60">
        <v>45996</v>
      </c>
      <c r="K167" s="55" t="s">
        <v>65</v>
      </c>
      <c r="L167" s="54" t="s">
        <v>922</v>
      </c>
      <c r="M167" s="54">
        <v>12</v>
      </c>
    </row>
    <row r="168" spans="1:13" x14ac:dyDescent="0.25">
      <c r="A168" s="55" t="s">
        <v>1919</v>
      </c>
      <c r="B168" s="54" t="s">
        <v>1</v>
      </c>
      <c r="C168" s="56">
        <v>36154557</v>
      </c>
      <c r="D168" s="55" t="s">
        <v>336</v>
      </c>
      <c r="E168" s="65">
        <v>613</v>
      </c>
      <c r="F168" s="54" t="s">
        <v>9001</v>
      </c>
      <c r="G168" s="54" t="s">
        <v>8929</v>
      </c>
      <c r="H168" s="55" t="s">
        <v>3402</v>
      </c>
      <c r="I168" s="57">
        <v>45404</v>
      </c>
      <c r="J168" s="57"/>
      <c r="K168" s="55" t="s">
        <v>2697</v>
      </c>
      <c r="L168" s="54" t="s">
        <v>103</v>
      </c>
      <c r="M168" s="54">
        <v>6</v>
      </c>
    </row>
    <row r="169" spans="1:13" x14ac:dyDescent="0.25">
      <c r="A169" s="55" t="s">
        <v>3404</v>
      </c>
      <c r="B169" s="54" t="s">
        <v>1</v>
      </c>
      <c r="C169" s="56">
        <v>26568849</v>
      </c>
      <c r="D169" s="55" t="s">
        <v>3405</v>
      </c>
      <c r="E169" s="55">
        <v>1316</v>
      </c>
      <c r="F169" s="54" t="s">
        <v>9002</v>
      </c>
      <c r="G169" s="54" t="s">
        <v>8929</v>
      </c>
      <c r="H169" s="55" t="s">
        <v>3406</v>
      </c>
      <c r="I169" s="57">
        <v>45050</v>
      </c>
      <c r="J169" s="57">
        <v>45781</v>
      </c>
      <c r="K169" s="55" t="s">
        <v>65</v>
      </c>
      <c r="L169" s="54" t="s">
        <v>99</v>
      </c>
      <c r="M169" s="54">
        <v>1</v>
      </c>
    </row>
    <row r="170" spans="1:13" x14ac:dyDescent="0.25">
      <c r="A170" s="55" t="s">
        <v>3408</v>
      </c>
      <c r="B170" s="54" t="s">
        <v>1</v>
      </c>
      <c r="C170" s="56">
        <v>93704784</v>
      </c>
      <c r="D170" s="55" t="s">
        <v>3305</v>
      </c>
      <c r="E170" s="55">
        <v>2980</v>
      </c>
      <c r="F170" s="54" t="s">
        <v>9003</v>
      </c>
      <c r="G170" s="54" t="s">
        <v>8929</v>
      </c>
      <c r="H170" s="55" t="s">
        <v>3409</v>
      </c>
      <c r="I170" s="57">
        <v>45231</v>
      </c>
      <c r="J170" s="57">
        <v>45962</v>
      </c>
      <c r="K170" s="55" t="s">
        <v>65</v>
      </c>
      <c r="L170" s="54" t="s">
        <v>1419</v>
      </c>
      <c r="M170" s="54">
        <v>13</v>
      </c>
    </row>
    <row r="171" spans="1:13" x14ac:dyDescent="0.25">
      <c r="A171" s="55" t="s">
        <v>2766</v>
      </c>
      <c r="B171" s="54" t="s">
        <v>1</v>
      </c>
      <c r="C171" s="56">
        <v>20469515</v>
      </c>
      <c r="D171" s="55" t="s">
        <v>2957</v>
      </c>
      <c r="E171" s="55">
        <v>2568</v>
      </c>
      <c r="F171" s="54" t="s">
        <v>9004</v>
      </c>
      <c r="G171" s="54" t="s">
        <v>8929</v>
      </c>
      <c r="H171" s="55" t="s">
        <v>3412</v>
      </c>
      <c r="I171" s="57">
        <v>45051</v>
      </c>
      <c r="J171" s="57">
        <v>45782</v>
      </c>
      <c r="K171" s="55" t="s">
        <v>65</v>
      </c>
      <c r="L171" s="54" t="s">
        <v>37</v>
      </c>
      <c r="M171" s="54">
        <v>13</v>
      </c>
    </row>
    <row r="172" spans="1:13" x14ac:dyDescent="0.25">
      <c r="A172" s="55" t="s">
        <v>3414</v>
      </c>
      <c r="B172" s="54" t="s">
        <v>1</v>
      </c>
      <c r="C172" s="56">
        <v>17968748</v>
      </c>
      <c r="D172" s="55" t="s">
        <v>3207</v>
      </c>
      <c r="E172" s="55">
        <v>2240</v>
      </c>
      <c r="F172" s="54" t="s">
        <v>9005</v>
      </c>
      <c r="G172" s="54" t="s">
        <v>8929</v>
      </c>
      <c r="H172" s="55" t="s">
        <v>3415</v>
      </c>
      <c r="I172" s="57">
        <v>45051</v>
      </c>
      <c r="J172" s="57">
        <v>45782</v>
      </c>
      <c r="K172" s="55" t="s">
        <v>65</v>
      </c>
      <c r="L172" s="54" t="s">
        <v>37</v>
      </c>
      <c r="M172" s="54">
        <v>13</v>
      </c>
    </row>
    <row r="173" spans="1:13" x14ac:dyDescent="0.25">
      <c r="A173" s="55" t="s">
        <v>250</v>
      </c>
      <c r="B173" s="54" t="s">
        <v>1</v>
      </c>
      <c r="C173" s="56">
        <v>5652181</v>
      </c>
      <c r="D173" s="55" t="s">
        <v>244</v>
      </c>
      <c r="E173" s="55">
        <v>890</v>
      </c>
      <c r="F173" s="54" t="s">
        <v>9006</v>
      </c>
      <c r="G173" s="54" t="s">
        <v>8929</v>
      </c>
      <c r="H173" s="55" t="s">
        <v>3417</v>
      </c>
      <c r="I173" s="57">
        <v>45056</v>
      </c>
      <c r="J173" s="57">
        <v>45787</v>
      </c>
      <c r="K173" s="55" t="s">
        <v>65</v>
      </c>
      <c r="L173" s="54" t="s">
        <v>245</v>
      </c>
      <c r="M173" s="54">
        <v>5</v>
      </c>
    </row>
    <row r="174" spans="1:13" x14ac:dyDescent="0.25">
      <c r="A174" s="55" t="s">
        <v>3423</v>
      </c>
      <c r="B174" s="54" t="s">
        <v>1</v>
      </c>
      <c r="C174" s="56">
        <v>94634769</v>
      </c>
      <c r="D174" s="55" t="s">
        <v>83</v>
      </c>
      <c r="E174" s="55">
        <v>2486</v>
      </c>
      <c r="F174" s="54" t="s">
        <v>9007</v>
      </c>
      <c r="G174" s="54" t="s">
        <v>8929</v>
      </c>
      <c r="H174" s="55" t="s">
        <v>3424</v>
      </c>
      <c r="I174" s="57">
        <v>45040</v>
      </c>
      <c r="J174" s="57">
        <v>45771</v>
      </c>
      <c r="K174" s="55" t="s">
        <v>65</v>
      </c>
      <c r="L174" s="54" t="s">
        <v>84</v>
      </c>
      <c r="M174" s="54">
        <v>3</v>
      </c>
    </row>
    <row r="175" spans="1:13" x14ac:dyDescent="0.25">
      <c r="A175" s="55" t="s">
        <v>1049</v>
      </c>
      <c r="B175" s="54" t="s">
        <v>1</v>
      </c>
      <c r="C175" s="56">
        <v>93923334</v>
      </c>
      <c r="D175" s="55" t="s">
        <v>1051</v>
      </c>
      <c r="E175" s="55">
        <v>3101</v>
      </c>
      <c r="F175" s="54" t="s">
        <v>9008</v>
      </c>
      <c r="G175" s="54" t="s">
        <v>8929</v>
      </c>
      <c r="H175" s="55" t="s">
        <v>3426</v>
      </c>
      <c r="I175" s="57">
        <v>45083</v>
      </c>
      <c r="J175" s="57">
        <v>45814</v>
      </c>
      <c r="K175" s="55" t="s">
        <v>65</v>
      </c>
      <c r="L175" s="54" t="s">
        <v>31</v>
      </c>
      <c r="M175" s="54">
        <v>14</v>
      </c>
    </row>
    <row r="176" spans="1:13" x14ac:dyDescent="0.25">
      <c r="A176" s="55" t="s">
        <v>2469</v>
      </c>
      <c r="B176" s="54" t="s">
        <v>1</v>
      </c>
      <c r="C176" s="56">
        <v>94057525</v>
      </c>
      <c r="D176" s="55" t="s">
        <v>83</v>
      </c>
      <c r="E176" s="55">
        <v>3896</v>
      </c>
      <c r="F176" s="54" t="s">
        <v>9009</v>
      </c>
      <c r="G176" s="54" t="s">
        <v>8929</v>
      </c>
      <c r="H176" s="55" t="s">
        <v>3428</v>
      </c>
      <c r="I176" s="57">
        <v>45061</v>
      </c>
      <c r="J176" s="57">
        <v>45792</v>
      </c>
      <c r="K176" s="55" t="s">
        <v>65</v>
      </c>
      <c r="L176" s="54" t="s">
        <v>256</v>
      </c>
      <c r="M176" s="54">
        <v>5</v>
      </c>
    </row>
    <row r="177" spans="1:13" x14ac:dyDescent="0.25">
      <c r="A177" s="55" t="s">
        <v>288</v>
      </c>
      <c r="B177" s="54" t="s">
        <v>1</v>
      </c>
      <c r="C177" s="56">
        <v>22498419</v>
      </c>
      <c r="D177" s="55" t="s">
        <v>83</v>
      </c>
      <c r="E177" s="55">
        <v>3659</v>
      </c>
      <c r="F177" s="54" t="s">
        <v>9010</v>
      </c>
      <c r="G177" s="54" t="s">
        <v>8929</v>
      </c>
      <c r="H177" s="55" t="s">
        <v>3430</v>
      </c>
      <c r="I177" s="57">
        <v>45061</v>
      </c>
      <c r="J177" s="57">
        <v>45792</v>
      </c>
      <c r="K177" s="55" t="s">
        <v>65</v>
      </c>
      <c r="L177" s="54" t="s">
        <v>256</v>
      </c>
      <c r="M177" s="54">
        <v>5</v>
      </c>
    </row>
    <row r="178" spans="1:13" x14ac:dyDescent="0.25">
      <c r="A178" s="55" t="s">
        <v>3434</v>
      </c>
      <c r="B178" s="54" t="s">
        <v>1</v>
      </c>
      <c r="C178" s="56">
        <v>94195209</v>
      </c>
      <c r="D178" s="55" t="s">
        <v>3435</v>
      </c>
      <c r="E178" s="55" t="s">
        <v>3436</v>
      </c>
      <c r="F178" s="54" t="s">
        <v>9011</v>
      </c>
      <c r="G178" s="54" t="s">
        <v>8929</v>
      </c>
      <c r="H178" s="55" t="s">
        <v>3437</v>
      </c>
      <c r="I178" s="57">
        <v>45065</v>
      </c>
      <c r="J178" s="57">
        <v>45796</v>
      </c>
      <c r="K178" s="55" t="s">
        <v>65</v>
      </c>
      <c r="L178" s="54" t="s">
        <v>31</v>
      </c>
      <c r="M178" s="54">
        <v>14</v>
      </c>
    </row>
    <row r="179" spans="1:13" x14ac:dyDescent="0.25">
      <c r="A179" s="55" t="s">
        <v>2662</v>
      </c>
      <c r="B179" s="54" t="s">
        <v>1</v>
      </c>
      <c r="C179" s="56">
        <v>93725714</v>
      </c>
      <c r="D179" s="55" t="s">
        <v>114</v>
      </c>
      <c r="E179" s="55">
        <v>2200</v>
      </c>
      <c r="F179" s="54" t="s">
        <v>9012</v>
      </c>
      <c r="G179" s="54" t="s">
        <v>8929</v>
      </c>
      <c r="H179" s="55" t="s">
        <v>3440</v>
      </c>
      <c r="I179" s="57">
        <v>45331</v>
      </c>
      <c r="J179" s="57">
        <v>46062</v>
      </c>
      <c r="K179" s="55" t="s">
        <v>65</v>
      </c>
      <c r="L179" s="54" t="s">
        <v>18</v>
      </c>
      <c r="M179" s="54">
        <v>7</v>
      </c>
    </row>
    <row r="180" spans="1:13" x14ac:dyDescent="0.25">
      <c r="A180" s="55" t="s">
        <v>3444</v>
      </c>
      <c r="B180" s="54" t="s">
        <v>1</v>
      </c>
      <c r="C180" s="56">
        <v>14284065</v>
      </c>
      <c r="D180" s="55" t="s">
        <v>3445</v>
      </c>
      <c r="E180" s="55">
        <v>630</v>
      </c>
      <c r="F180" s="54" t="s">
        <v>9013</v>
      </c>
      <c r="G180" s="54" t="s">
        <v>8929</v>
      </c>
      <c r="H180" s="55" t="s">
        <v>3446</v>
      </c>
      <c r="I180" s="57">
        <v>45058</v>
      </c>
      <c r="J180" s="57">
        <v>45789</v>
      </c>
      <c r="K180" s="55" t="s">
        <v>65</v>
      </c>
      <c r="L180" s="54" t="s">
        <v>79</v>
      </c>
      <c r="M180" s="54">
        <v>15</v>
      </c>
    </row>
    <row r="181" spans="1:13" x14ac:dyDescent="0.25">
      <c r="A181" s="55" t="s">
        <v>3448</v>
      </c>
      <c r="B181" s="54" t="s">
        <v>1</v>
      </c>
      <c r="C181" s="56">
        <v>23974591</v>
      </c>
      <c r="D181" s="55" t="s">
        <v>3449</v>
      </c>
      <c r="E181" s="55">
        <v>4800</v>
      </c>
      <c r="F181" s="54" t="s">
        <v>9014</v>
      </c>
      <c r="G181" s="54" t="s">
        <v>8929</v>
      </c>
      <c r="H181" s="55" t="s">
        <v>3450</v>
      </c>
      <c r="I181" s="57">
        <v>45082</v>
      </c>
      <c r="J181" s="57">
        <v>45813</v>
      </c>
      <c r="K181" s="55" t="s">
        <v>65</v>
      </c>
      <c r="L181" s="54" t="s">
        <v>79</v>
      </c>
      <c r="M181" s="54">
        <v>15</v>
      </c>
    </row>
    <row r="182" spans="1:13" x14ac:dyDescent="0.25">
      <c r="A182" s="55" t="s">
        <v>3452</v>
      </c>
      <c r="B182" s="54" t="s">
        <v>1</v>
      </c>
      <c r="C182" s="56">
        <v>27011056</v>
      </c>
      <c r="D182" s="55" t="s">
        <v>3453</v>
      </c>
      <c r="E182" s="55">
        <v>2875</v>
      </c>
      <c r="F182" s="54" t="s">
        <v>9015</v>
      </c>
      <c r="G182" s="54" t="s">
        <v>8870</v>
      </c>
      <c r="H182" s="55" t="s">
        <v>3454</v>
      </c>
      <c r="I182" s="57">
        <v>45140</v>
      </c>
      <c r="J182" s="57">
        <v>45871</v>
      </c>
      <c r="K182" s="55" t="s">
        <v>65</v>
      </c>
      <c r="L182" s="54" t="s">
        <v>31</v>
      </c>
      <c r="M182" s="54">
        <v>14</v>
      </c>
    </row>
    <row r="183" spans="1:13" x14ac:dyDescent="0.25">
      <c r="A183" s="55" t="s">
        <v>3458</v>
      </c>
      <c r="B183" s="54" t="s">
        <v>1</v>
      </c>
      <c r="C183" s="56">
        <v>36159891</v>
      </c>
      <c r="D183" s="55" t="s">
        <v>3459</v>
      </c>
      <c r="E183" s="65">
        <v>4570</v>
      </c>
      <c r="F183" s="54" t="s">
        <v>9016</v>
      </c>
      <c r="G183" s="54" t="s">
        <v>8929</v>
      </c>
      <c r="H183" s="55" t="s">
        <v>3460</v>
      </c>
      <c r="I183" s="57">
        <v>45076</v>
      </c>
      <c r="J183" s="57">
        <v>45807</v>
      </c>
      <c r="K183" s="55" t="s">
        <v>65</v>
      </c>
      <c r="L183" s="54" t="s">
        <v>1158</v>
      </c>
      <c r="M183" s="54">
        <v>15</v>
      </c>
    </row>
    <row r="184" spans="1:13" x14ac:dyDescent="0.25">
      <c r="A184" s="55" t="s">
        <v>3462</v>
      </c>
      <c r="B184" s="54" t="s">
        <v>1</v>
      </c>
      <c r="C184" s="56">
        <v>10285085</v>
      </c>
      <c r="D184" s="55" t="s">
        <v>3459</v>
      </c>
      <c r="E184" s="55">
        <v>4570</v>
      </c>
      <c r="F184" s="54" t="s">
        <v>9017</v>
      </c>
      <c r="G184" s="54" t="s">
        <v>8929</v>
      </c>
      <c r="H184" s="55" t="s">
        <v>3463</v>
      </c>
      <c r="I184" s="57">
        <v>45077</v>
      </c>
      <c r="J184" s="57">
        <v>45808</v>
      </c>
      <c r="K184" s="55" t="s">
        <v>65</v>
      </c>
      <c r="L184" s="54" t="s">
        <v>1158</v>
      </c>
      <c r="M184" s="54">
        <v>15</v>
      </c>
    </row>
    <row r="185" spans="1:13" x14ac:dyDescent="0.25">
      <c r="A185" s="55" t="s">
        <v>915</v>
      </c>
      <c r="B185" s="54" t="s">
        <v>1</v>
      </c>
      <c r="C185" s="56">
        <v>24459217</v>
      </c>
      <c r="D185" s="55" t="s">
        <v>3465</v>
      </c>
      <c r="E185" s="55">
        <v>2863</v>
      </c>
      <c r="F185" s="54" t="s">
        <v>9018</v>
      </c>
      <c r="G185" s="54" t="s">
        <v>8929</v>
      </c>
      <c r="H185" s="55" t="s">
        <v>3466</v>
      </c>
      <c r="I185" s="57">
        <v>45089</v>
      </c>
      <c r="J185" s="57">
        <v>45820</v>
      </c>
      <c r="K185" s="55" t="s">
        <v>65</v>
      </c>
      <c r="L185" s="54" t="s">
        <v>141</v>
      </c>
      <c r="M185" s="54">
        <v>12</v>
      </c>
    </row>
    <row r="186" spans="1:13" x14ac:dyDescent="0.25">
      <c r="A186" s="55" t="s">
        <v>856</v>
      </c>
      <c r="B186" s="54" t="s">
        <v>1</v>
      </c>
      <c r="C186" s="56">
        <v>92879411</v>
      </c>
      <c r="D186" s="55" t="s">
        <v>83</v>
      </c>
      <c r="E186" s="55">
        <v>6777</v>
      </c>
      <c r="F186" s="54" t="s">
        <v>9019</v>
      </c>
      <c r="G186" s="54" t="s">
        <v>8929</v>
      </c>
      <c r="H186" s="55" t="s">
        <v>3468</v>
      </c>
      <c r="I186" s="57">
        <v>45082</v>
      </c>
      <c r="J186" s="57">
        <v>45813</v>
      </c>
      <c r="K186" s="55" t="s">
        <v>65</v>
      </c>
      <c r="L186" s="54" t="s">
        <v>18</v>
      </c>
      <c r="M186" s="54">
        <v>7</v>
      </c>
    </row>
    <row r="187" spans="1:13" x14ac:dyDescent="0.25">
      <c r="A187" s="55" t="s">
        <v>3470</v>
      </c>
      <c r="B187" s="54" t="s">
        <v>1</v>
      </c>
      <c r="C187" s="56">
        <v>10263222</v>
      </c>
      <c r="D187" s="55" t="s">
        <v>244</v>
      </c>
      <c r="E187" s="55">
        <v>777</v>
      </c>
      <c r="F187" s="54" t="s">
        <v>9020</v>
      </c>
      <c r="G187" s="54" t="s">
        <v>8929</v>
      </c>
      <c r="H187" s="55" t="s">
        <v>3471</v>
      </c>
      <c r="I187" s="57">
        <v>45092</v>
      </c>
      <c r="J187" s="57"/>
      <c r="K187" s="55" t="s">
        <v>1528</v>
      </c>
      <c r="L187" s="54" t="s">
        <v>245</v>
      </c>
      <c r="M187" s="54">
        <v>5</v>
      </c>
    </row>
    <row r="188" spans="1:13" x14ac:dyDescent="0.25">
      <c r="A188" s="55" t="s">
        <v>254</v>
      </c>
      <c r="B188" s="54" t="s">
        <v>1</v>
      </c>
      <c r="C188" s="56">
        <v>20891846</v>
      </c>
      <c r="D188" s="55" t="s">
        <v>244</v>
      </c>
      <c r="E188" s="55">
        <v>292</v>
      </c>
      <c r="F188" s="54" t="s">
        <v>9021</v>
      </c>
      <c r="G188" s="54" t="s">
        <v>8929</v>
      </c>
      <c r="H188" s="55" t="s">
        <v>3473</v>
      </c>
      <c r="I188" s="57">
        <v>45065</v>
      </c>
      <c r="J188" s="57">
        <v>45796</v>
      </c>
      <c r="K188" s="55" t="s">
        <v>65</v>
      </c>
      <c r="L188" s="54" t="s">
        <v>256</v>
      </c>
      <c r="M188" s="54">
        <v>5</v>
      </c>
    </row>
    <row r="189" spans="1:13" x14ac:dyDescent="0.25">
      <c r="A189" s="55" t="s">
        <v>2693</v>
      </c>
      <c r="B189" s="54" t="s">
        <v>1</v>
      </c>
      <c r="C189" s="56">
        <v>18064799</v>
      </c>
      <c r="D189" s="55" t="s">
        <v>3338</v>
      </c>
      <c r="E189" s="55">
        <v>4191</v>
      </c>
      <c r="F189" s="54" t="s">
        <v>9022</v>
      </c>
      <c r="G189" s="54" t="s">
        <v>8929</v>
      </c>
      <c r="H189" s="55" t="s">
        <v>3475</v>
      </c>
      <c r="I189" s="57">
        <v>45076</v>
      </c>
      <c r="J189" s="57">
        <v>45807</v>
      </c>
      <c r="K189" s="55" t="s">
        <v>65</v>
      </c>
      <c r="L189" s="54" t="s">
        <v>79</v>
      </c>
      <c r="M189" s="54">
        <v>15</v>
      </c>
    </row>
    <row r="190" spans="1:13" x14ac:dyDescent="0.25">
      <c r="A190" s="55" t="s">
        <v>296</v>
      </c>
      <c r="B190" s="54" t="s">
        <v>1</v>
      </c>
      <c r="C190" s="56">
        <v>20696227</v>
      </c>
      <c r="D190" s="55" t="s">
        <v>3477</v>
      </c>
      <c r="E190" s="55">
        <v>3594</v>
      </c>
      <c r="F190" s="54" t="s">
        <v>9023</v>
      </c>
      <c r="G190" s="54" t="s">
        <v>8929</v>
      </c>
      <c r="H190" s="55" t="s">
        <v>3478</v>
      </c>
      <c r="I190" s="57">
        <v>45077</v>
      </c>
      <c r="J190" s="57">
        <v>45808</v>
      </c>
      <c r="K190" s="55" t="s">
        <v>65</v>
      </c>
      <c r="L190" s="54" t="s">
        <v>245</v>
      </c>
      <c r="M190" s="54">
        <v>5</v>
      </c>
    </row>
    <row r="191" spans="1:13" x14ac:dyDescent="0.25">
      <c r="A191" s="55" t="s">
        <v>2309</v>
      </c>
      <c r="B191" s="54" t="s">
        <v>1</v>
      </c>
      <c r="C191" s="56">
        <v>17067934</v>
      </c>
      <c r="D191" s="55" t="s">
        <v>3480</v>
      </c>
      <c r="E191" s="55">
        <v>5</v>
      </c>
      <c r="F191" s="54" t="s">
        <v>9024</v>
      </c>
      <c r="G191" s="54" t="s">
        <v>8929</v>
      </c>
      <c r="H191" s="55" t="s">
        <v>3481</v>
      </c>
      <c r="I191" s="57">
        <v>45075</v>
      </c>
      <c r="J191" s="57">
        <v>45806</v>
      </c>
      <c r="K191" s="55" t="s">
        <v>65</v>
      </c>
      <c r="L191" s="54" t="s">
        <v>18</v>
      </c>
      <c r="M191" s="54">
        <v>7</v>
      </c>
    </row>
    <row r="192" spans="1:13" x14ac:dyDescent="0.25">
      <c r="A192" s="55" t="s">
        <v>3483</v>
      </c>
      <c r="B192" s="54" t="s">
        <v>1</v>
      </c>
      <c r="C192" s="56">
        <v>16232611</v>
      </c>
      <c r="D192" s="55" t="s">
        <v>50</v>
      </c>
      <c r="E192" s="55">
        <v>1109</v>
      </c>
      <c r="F192" s="54" t="s">
        <v>9025</v>
      </c>
      <c r="G192" s="54" t="s">
        <v>8929</v>
      </c>
      <c r="H192" s="55" t="s">
        <v>3484</v>
      </c>
      <c r="I192" s="57">
        <v>45077</v>
      </c>
      <c r="J192" s="57">
        <v>45808</v>
      </c>
      <c r="K192" s="55" t="s">
        <v>65</v>
      </c>
      <c r="L192" s="54" t="s">
        <v>51</v>
      </c>
      <c r="M192" s="54">
        <v>1</v>
      </c>
    </row>
    <row r="193" spans="1:13" x14ac:dyDescent="0.25">
      <c r="A193" s="55" t="s">
        <v>2789</v>
      </c>
      <c r="B193" s="54" t="s">
        <v>1</v>
      </c>
      <c r="C193" s="56">
        <v>30158014</v>
      </c>
      <c r="D193" s="55" t="s">
        <v>140</v>
      </c>
      <c r="E193" s="55">
        <v>5</v>
      </c>
      <c r="F193" s="54" t="s">
        <v>9026</v>
      </c>
      <c r="G193" s="54" t="s">
        <v>8929</v>
      </c>
      <c r="H193" s="55" t="s">
        <v>3489</v>
      </c>
      <c r="I193" s="57">
        <v>45078</v>
      </c>
      <c r="J193" s="57">
        <v>45809</v>
      </c>
      <c r="K193" s="55" t="s">
        <v>65</v>
      </c>
      <c r="L193" s="54" t="s">
        <v>18</v>
      </c>
      <c r="M193" s="54">
        <v>7</v>
      </c>
    </row>
    <row r="194" spans="1:13" x14ac:dyDescent="0.25">
      <c r="A194" s="55" t="s">
        <v>3491</v>
      </c>
      <c r="B194" s="54" t="s">
        <v>1</v>
      </c>
      <c r="C194" s="56">
        <v>94423212</v>
      </c>
      <c r="D194" s="55" t="s">
        <v>83</v>
      </c>
      <c r="E194" s="65">
        <v>4370</v>
      </c>
      <c r="F194" s="54" t="s">
        <v>9027</v>
      </c>
      <c r="G194" s="54" t="s">
        <v>8929</v>
      </c>
      <c r="H194" s="55" t="s">
        <v>3492</v>
      </c>
      <c r="I194" s="57">
        <v>45082</v>
      </c>
      <c r="J194" s="57">
        <v>45813</v>
      </c>
      <c r="K194" s="55" t="s">
        <v>65</v>
      </c>
      <c r="L194" s="54" t="s">
        <v>256</v>
      </c>
      <c r="M194" s="54">
        <v>5</v>
      </c>
    </row>
    <row r="195" spans="1:13" x14ac:dyDescent="0.25">
      <c r="A195" s="55" t="s">
        <v>1531</v>
      </c>
      <c r="B195" s="54" t="s">
        <v>1</v>
      </c>
      <c r="C195" s="56">
        <v>8327048</v>
      </c>
      <c r="D195" s="55" t="s">
        <v>13</v>
      </c>
      <c r="E195" s="55">
        <v>1310</v>
      </c>
      <c r="F195" s="54" t="s">
        <v>9028</v>
      </c>
      <c r="G195" s="54" t="s">
        <v>8929</v>
      </c>
      <c r="H195" s="55" t="s">
        <v>3494</v>
      </c>
      <c r="I195" s="57">
        <v>45092</v>
      </c>
      <c r="J195" s="57">
        <v>45823</v>
      </c>
      <c r="K195" s="55" t="s">
        <v>65</v>
      </c>
      <c r="L195" s="54" t="s">
        <v>99</v>
      </c>
      <c r="M195" s="54">
        <v>1</v>
      </c>
    </row>
    <row r="196" spans="1:13" x14ac:dyDescent="0.25">
      <c r="A196" s="55" t="s">
        <v>3496</v>
      </c>
      <c r="B196" s="54" t="s">
        <v>1</v>
      </c>
      <c r="C196" s="56">
        <v>22407897</v>
      </c>
      <c r="D196" s="55" t="s">
        <v>3497</v>
      </c>
      <c r="E196" s="55">
        <v>1211</v>
      </c>
      <c r="F196" s="54" t="s">
        <v>9029</v>
      </c>
      <c r="G196" s="54" t="s">
        <v>8929</v>
      </c>
      <c r="H196" s="55" t="s">
        <v>3498</v>
      </c>
      <c r="I196" s="57">
        <v>45106</v>
      </c>
      <c r="J196" s="57">
        <v>45837</v>
      </c>
      <c r="K196" s="55" t="s">
        <v>65</v>
      </c>
      <c r="L196" s="54" t="s">
        <v>51</v>
      </c>
      <c r="M196" s="54">
        <v>1</v>
      </c>
    </row>
    <row r="197" spans="1:13" x14ac:dyDescent="0.25">
      <c r="A197" s="55" t="s">
        <v>2691</v>
      </c>
      <c r="B197" s="54" t="s">
        <v>1</v>
      </c>
      <c r="C197" s="56">
        <v>30703006</v>
      </c>
      <c r="D197" s="55" t="s">
        <v>3500</v>
      </c>
      <c r="E197" s="55">
        <v>795</v>
      </c>
      <c r="F197" s="54" t="s">
        <v>9030</v>
      </c>
      <c r="G197" s="54" t="s">
        <v>8929</v>
      </c>
      <c r="H197" s="55" t="s">
        <v>3501</v>
      </c>
      <c r="I197" s="57">
        <v>45089</v>
      </c>
      <c r="J197" s="57">
        <v>45820</v>
      </c>
      <c r="K197" s="55" t="s">
        <v>65</v>
      </c>
      <c r="L197" s="54" t="s">
        <v>103</v>
      </c>
      <c r="M197" s="54">
        <v>6</v>
      </c>
    </row>
    <row r="198" spans="1:13" x14ac:dyDescent="0.25">
      <c r="A198" s="55" t="s">
        <v>2783</v>
      </c>
      <c r="B198" s="54" t="s">
        <v>1</v>
      </c>
      <c r="C198" s="56">
        <v>10177716</v>
      </c>
      <c r="D198" s="55" t="s">
        <v>83</v>
      </c>
      <c r="E198" s="55">
        <v>6226</v>
      </c>
      <c r="F198" s="54" t="s">
        <v>9031</v>
      </c>
      <c r="G198" s="54" t="s">
        <v>8929</v>
      </c>
      <c r="H198" s="55" t="s">
        <v>3503</v>
      </c>
      <c r="I198" s="57">
        <v>45099</v>
      </c>
      <c r="J198" s="57">
        <v>45830</v>
      </c>
      <c r="K198" s="55" t="s">
        <v>65</v>
      </c>
      <c r="L198" s="54" t="s">
        <v>18</v>
      </c>
      <c r="M198" s="54">
        <v>7</v>
      </c>
    </row>
    <row r="199" spans="1:13" x14ac:dyDescent="0.25">
      <c r="A199" s="55" t="s">
        <v>1392</v>
      </c>
      <c r="B199" s="54" t="s">
        <v>1</v>
      </c>
      <c r="C199" s="54">
        <v>94116100</v>
      </c>
      <c r="D199" s="55" t="s">
        <v>13</v>
      </c>
      <c r="E199" s="55">
        <v>3049</v>
      </c>
      <c r="F199" s="54" t="s">
        <v>9032</v>
      </c>
      <c r="G199" s="54" t="s">
        <v>8929</v>
      </c>
      <c r="H199" s="55" t="s">
        <v>3507</v>
      </c>
      <c r="I199" s="57">
        <v>45119</v>
      </c>
      <c r="J199" s="57">
        <v>45850</v>
      </c>
      <c r="K199" s="55" t="s">
        <v>65</v>
      </c>
      <c r="L199" s="54" t="s">
        <v>14</v>
      </c>
      <c r="M199" s="54">
        <v>2</v>
      </c>
    </row>
    <row r="200" spans="1:13" x14ac:dyDescent="0.25">
      <c r="A200" s="55" t="s">
        <v>557</v>
      </c>
      <c r="B200" s="54" t="s">
        <v>1</v>
      </c>
      <c r="C200" s="56">
        <v>12946967</v>
      </c>
      <c r="D200" s="55" t="s">
        <v>3509</v>
      </c>
      <c r="E200" s="55">
        <v>1242</v>
      </c>
      <c r="F200" s="54" t="s">
        <v>9033</v>
      </c>
      <c r="G200" s="54" t="s">
        <v>8929</v>
      </c>
      <c r="H200" s="55" t="s">
        <v>3510</v>
      </c>
      <c r="I200" s="57">
        <v>45127</v>
      </c>
      <c r="J200" s="57">
        <v>45858</v>
      </c>
      <c r="K200" s="55" t="s">
        <v>65</v>
      </c>
      <c r="L200" s="54" t="s">
        <v>14</v>
      </c>
      <c r="M200" s="54">
        <v>2</v>
      </c>
    </row>
    <row r="201" spans="1:13" x14ac:dyDescent="0.25">
      <c r="A201" s="55" t="s">
        <v>2076</v>
      </c>
      <c r="B201" s="54" t="s">
        <v>1</v>
      </c>
      <c r="C201" s="56">
        <v>14049046</v>
      </c>
      <c r="D201" s="55" t="s">
        <v>13</v>
      </c>
      <c r="E201" s="55">
        <v>2416</v>
      </c>
      <c r="F201" s="54" t="s">
        <v>9034</v>
      </c>
      <c r="G201" s="54" t="s">
        <v>8929</v>
      </c>
      <c r="H201" s="55" t="s">
        <v>3512</v>
      </c>
      <c r="I201" s="57">
        <v>45127</v>
      </c>
      <c r="J201" s="57">
        <v>45858</v>
      </c>
      <c r="K201" s="55" t="s">
        <v>65</v>
      </c>
      <c r="L201" s="54" t="s">
        <v>14</v>
      </c>
      <c r="M201" s="54">
        <v>2</v>
      </c>
    </row>
    <row r="202" spans="1:13" x14ac:dyDescent="0.25">
      <c r="A202" s="55" t="s">
        <v>2285</v>
      </c>
      <c r="B202" s="54" t="s">
        <v>1</v>
      </c>
      <c r="C202" s="56">
        <v>16477961</v>
      </c>
      <c r="D202" s="55" t="s">
        <v>56</v>
      </c>
      <c r="E202" s="55">
        <v>2128</v>
      </c>
      <c r="F202" s="54" t="s">
        <v>9035</v>
      </c>
      <c r="G202" s="54" t="s">
        <v>8929</v>
      </c>
      <c r="H202" s="55" t="s">
        <v>3514</v>
      </c>
      <c r="I202" s="57">
        <v>45121</v>
      </c>
      <c r="J202" s="57">
        <v>45852</v>
      </c>
      <c r="K202" s="55" t="s">
        <v>65</v>
      </c>
      <c r="L202" s="54" t="s">
        <v>84</v>
      </c>
      <c r="M202" s="54">
        <v>3</v>
      </c>
    </row>
    <row r="203" spans="1:13" x14ac:dyDescent="0.25">
      <c r="A203" s="55" t="s">
        <v>1939</v>
      </c>
      <c r="B203" s="54" t="s">
        <v>1</v>
      </c>
      <c r="C203" s="56">
        <v>21584177</v>
      </c>
      <c r="D203" s="55" t="s">
        <v>3284</v>
      </c>
      <c r="E203" s="55">
        <v>5336</v>
      </c>
      <c r="F203" s="54" t="s">
        <v>9036</v>
      </c>
      <c r="G203" s="54" t="s">
        <v>8929</v>
      </c>
      <c r="H203" s="55" t="s">
        <v>3517</v>
      </c>
      <c r="I203" s="57">
        <v>45138</v>
      </c>
      <c r="J203" s="57">
        <v>45869</v>
      </c>
      <c r="K203" s="55" t="s">
        <v>65</v>
      </c>
      <c r="L203" s="54" t="s">
        <v>922</v>
      </c>
      <c r="M203" s="54">
        <v>12</v>
      </c>
    </row>
    <row r="204" spans="1:13" x14ac:dyDescent="0.25">
      <c r="A204" s="55" t="s">
        <v>3519</v>
      </c>
      <c r="B204" s="54" t="s">
        <v>1</v>
      </c>
      <c r="C204" s="56">
        <v>7841175</v>
      </c>
      <c r="D204" s="55" t="s">
        <v>3520</v>
      </c>
      <c r="E204" s="55">
        <v>1107</v>
      </c>
      <c r="F204" s="54" t="s">
        <v>9037</v>
      </c>
      <c r="G204" s="54" t="s">
        <v>8929</v>
      </c>
      <c r="H204" s="55" t="s">
        <v>3521</v>
      </c>
      <c r="I204" s="57">
        <v>45106</v>
      </c>
      <c r="J204" s="57">
        <v>45837</v>
      </c>
      <c r="K204" s="55" t="s">
        <v>65</v>
      </c>
      <c r="L204" s="54" t="s">
        <v>180</v>
      </c>
      <c r="M204" s="54">
        <v>1</v>
      </c>
    </row>
    <row r="205" spans="1:13" x14ac:dyDescent="0.25">
      <c r="A205" s="55" t="s">
        <v>2517</v>
      </c>
      <c r="B205" s="54" t="s">
        <v>1</v>
      </c>
      <c r="C205" s="56">
        <v>17434253</v>
      </c>
      <c r="D205" s="55" t="s">
        <v>588</v>
      </c>
      <c r="E205" s="55">
        <v>2215</v>
      </c>
      <c r="F205" s="54" t="s">
        <v>9038</v>
      </c>
      <c r="G205" s="54" t="s">
        <v>8929</v>
      </c>
      <c r="H205" s="55" t="s">
        <v>3523</v>
      </c>
      <c r="I205" s="57">
        <v>45183</v>
      </c>
      <c r="J205" s="57">
        <v>45914</v>
      </c>
      <c r="K205" s="55" t="s">
        <v>65</v>
      </c>
      <c r="L205" s="54" t="s">
        <v>14</v>
      </c>
      <c r="M205" s="54">
        <v>2</v>
      </c>
    </row>
    <row r="206" spans="1:13" x14ac:dyDescent="0.25">
      <c r="A206" s="55" t="s">
        <v>1547</v>
      </c>
      <c r="B206" s="54" t="s">
        <v>1</v>
      </c>
      <c r="C206" s="56">
        <v>23348422</v>
      </c>
      <c r="D206" s="55" t="s">
        <v>13</v>
      </c>
      <c r="E206" s="55">
        <v>3192</v>
      </c>
      <c r="F206" s="54" t="s">
        <v>9039</v>
      </c>
      <c r="G206" s="54" t="s">
        <v>8929</v>
      </c>
      <c r="H206" s="55" t="s">
        <v>3525</v>
      </c>
      <c r="I206" s="57">
        <v>45128</v>
      </c>
      <c r="J206" s="57">
        <v>45859</v>
      </c>
      <c r="K206" s="55" t="s">
        <v>65</v>
      </c>
      <c r="L206" s="54" t="s">
        <v>14</v>
      </c>
      <c r="M206" s="54">
        <v>2</v>
      </c>
    </row>
    <row r="207" spans="1:13" x14ac:dyDescent="0.25">
      <c r="A207" s="55" t="s">
        <v>3527</v>
      </c>
      <c r="B207" s="54" t="s">
        <v>1</v>
      </c>
      <c r="C207" s="56">
        <v>93862402</v>
      </c>
      <c r="D207" s="55" t="s">
        <v>3528</v>
      </c>
      <c r="E207" s="55">
        <v>804</v>
      </c>
      <c r="F207" s="54" t="s">
        <v>9040</v>
      </c>
      <c r="G207" s="54" t="s">
        <v>8929</v>
      </c>
      <c r="H207" s="55" t="s">
        <v>3529</v>
      </c>
      <c r="I207" s="57">
        <v>45140</v>
      </c>
      <c r="J207" s="57">
        <v>45871</v>
      </c>
      <c r="K207" s="55" t="s">
        <v>65</v>
      </c>
      <c r="L207" s="54" t="s">
        <v>899</v>
      </c>
      <c r="M207" s="54">
        <v>10</v>
      </c>
    </row>
    <row r="208" spans="1:13" x14ac:dyDescent="0.25">
      <c r="A208" s="55" t="s">
        <v>726</v>
      </c>
      <c r="B208" s="54" t="s">
        <v>1</v>
      </c>
      <c r="C208" s="56">
        <v>17834256</v>
      </c>
      <c r="D208" s="55" t="s">
        <v>83</v>
      </c>
      <c r="E208" s="55">
        <v>2555</v>
      </c>
      <c r="F208" s="54" t="s">
        <v>9041</v>
      </c>
      <c r="G208" s="54" t="s">
        <v>8929</v>
      </c>
      <c r="H208" s="55" t="s">
        <v>3531</v>
      </c>
      <c r="I208" s="60">
        <v>45121</v>
      </c>
      <c r="J208" s="57">
        <v>45852</v>
      </c>
      <c r="K208" s="55" t="s">
        <v>65</v>
      </c>
      <c r="L208" s="54" t="s">
        <v>84</v>
      </c>
      <c r="M208" s="54">
        <v>3</v>
      </c>
    </row>
    <row r="209" spans="1:13" x14ac:dyDescent="0.25">
      <c r="A209" s="55" t="s">
        <v>1996</v>
      </c>
      <c r="B209" s="54" t="s">
        <v>1</v>
      </c>
      <c r="C209" s="56">
        <v>17954212</v>
      </c>
      <c r="D209" s="55" t="s">
        <v>83</v>
      </c>
      <c r="E209" s="55">
        <v>8427</v>
      </c>
      <c r="F209" s="54" t="s">
        <v>9042</v>
      </c>
      <c r="G209" s="54" t="s">
        <v>8929</v>
      </c>
      <c r="H209" s="55" t="s">
        <v>3533</v>
      </c>
      <c r="I209" s="57">
        <v>45140</v>
      </c>
      <c r="J209" s="57">
        <v>45871</v>
      </c>
      <c r="K209" s="55" t="s">
        <v>65</v>
      </c>
      <c r="L209" s="54" t="s">
        <v>778</v>
      </c>
      <c r="M209" s="54">
        <v>10</v>
      </c>
    </row>
    <row r="210" spans="1:13" x14ac:dyDescent="0.25">
      <c r="A210" s="55" t="s">
        <v>2472</v>
      </c>
      <c r="B210" s="54" t="s">
        <v>1</v>
      </c>
      <c r="C210" s="56">
        <v>94298649</v>
      </c>
      <c r="D210" s="55" t="s">
        <v>273</v>
      </c>
      <c r="E210" s="55">
        <v>1601</v>
      </c>
      <c r="F210" s="54" t="s">
        <v>9043</v>
      </c>
      <c r="G210" s="54" t="s">
        <v>8929</v>
      </c>
      <c r="H210" s="55" t="s">
        <v>3535</v>
      </c>
      <c r="I210" s="57">
        <v>45134</v>
      </c>
      <c r="J210" s="57">
        <v>45865</v>
      </c>
      <c r="K210" s="55" t="s">
        <v>65</v>
      </c>
      <c r="L210" s="54" t="s">
        <v>14</v>
      </c>
      <c r="M210" s="54">
        <v>2</v>
      </c>
    </row>
    <row r="211" spans="1:13" x14ac:dyDescent="0.25">
      <c r="A211" s="55" t="s">
        <v>2558</v>
      </c>
      <c r="B211" s="54" t="s">
        <v>1</v>
      </c>
      <c r="C211" s="56">
        <v>27574585</v>
      </c>
      <c r="D211" s="55" t="s">
        <v>13</v>
      </c>
      <c r="E211" s="55">
        <v>4310</v>
      </c>
      <c r="F211" s="54" t="s">
        <v>9044</v>
      </c>
      <c r="G211" s="54" t="s">
        <v>8929</v>
      </c>
      <c r="H211" s="55" t="s">
        <v>3537</v>
      </c>
      <c r="I211" s="57">
        <v>45124</v>
      </c>
      <c r="J211" s="57">
        <v>45855</v>
      </c>
      <c r="K211" s="55" t="s">
        <v>65</v>
      </c>
      <c r="L211" s="54" t="s">
        <v>31</v>
      </c>
      <c r="M211" s="54">
        <v>14</v>
      </c>
    </row>
    <row r="212" spans="1:13" x14ac:dyDescent="0.25">
      <c r="A212" s="55" t="s">
        <v>2514</v>
      </c>
      <c r="B212" s="54" t="s">
        <v>1</v>
      </c>
      <c r="C212" s="56">
        <v>16746081</v>
      </c>
      <c r="D212" s="55" t="s">
        <v>3539</v>
      </c>
      <c r="E212" s="55">
        <v>2300</v>
      </c>
      <c r="F212" s="54" t="s">
        <v>9045</v>
      </c>
      <c r="G212" s="54" t="s">
        <v>8929</v>
      </c>
      <c r="H212" s="55" t="s">
        <v>3540</v>
      </c>
      <c r="I212" s="57">
        <v>45134</v>
      </c>
      <c r="J212" s="57">
        <v>45865</v>
      </c>
      <c r="K212" s="55" t="s">
        <v>65</v>
      </c>
      <c r="L212" s="54" t="s">
        <v>14</v>
      </c>
      <c r="M212" s="54">
        <v>2</v>
      </c>
    </row>
    <row r="213" spans="1:13" x14ac:dyDescent="0.25">
      <c r="A213" s="55" t="s">
        <v>1073</v>
      </c>
      <c r="B213" s="54" t="s">
        <v>1</v>
      </c>
      <c r="C213" s="56" t="s">
        <v>1074</v>
      </c>
      <c r="D213" s="55" t="s">
        <v>13</v>
      </c>
      <c r="E213" s="55">
        <v>3233</v>
      </c>
      <c r="F213" s="54" t="s">
        <v>9046</v>
      </c>
      <c r="G213" s="54" t="s">
        <v>8929</v>
      </c>
      <c r="H213" s="55" t="s">
        <v>3542</v>
      </c>
      <c r="I213" s="57">
        <v>45173</v>
      </c>
      <c r="J213" s="57"/>
      <c r="K213" s="55" t="s">
        <v>2697</v>
      </c>
      <c r="L213" s="54" t="s">
        <v>31</v>
      </c>
      <c r="M213" s="54">
        <v>14</v>
      </c>
    </row>
    <row r="214" spans="1:13" x14ac:dyDescent="0.25">
      <c r="A214" s="55" t="s">
        <v>2079</v>
      </c>
      <c r="B214" s="54" t="s">
        <v>1</v>
      </c>
      <c r="C214" s="56">
        <v>12089715</v>
      </c>
      <c r="D214" s="55" t="s">
        <v>13</v>
      </c>
      <c r="E214" s="55">
        <v>2077</v>
      </c>
      <c r="F214" s="54" t="s">
        <v>9047</v>
      </c>
      <c r="G214" s="54" t="s">
        <v>8929</v>
      </c>
      <c r="H214" s="55" t="s">
        <v>3547</v>
      </c>
      <c r="I214" s="57">
        <v>45134</v>
      </c>
      <c r="J214" s="57">
        <v>45865</v>
      </c>
      <c r="K214" s="55" t="s">
        <v>65</v>
      </c>
      <c r="L214" s="54" t="s">
        <v>14</v>
      </c>
      <c r="M214" s="54">
        <v>2</v>
      </c>
    </row>
    <row r="215" spans="1:13" x14ac:dyDescent="0.25">
      <c r="A215" s="55" t="s">
        <v>1389</v>
      </c>
      <c r="B215" s="54" t="s">
        <v>1</v>
      </c>
      <c r="C215" s="56">
        <v>22109795</v>
      </c>
      <c r="D215" s="55" t="s">
        <v>13</v>
      </c>
      <c r="E215" s="55">
        <v>2695</v>
      </c>
      <c r="F215" s="54" t="s">
        <v>9048</v>
      </c>
      <c r="G215" s="54" t="s">
        <v>8929</v>
      </c>
      <c r="H215" s="55" t="s">
        <v>3549</v>
      </c>
      <c r="I215" s="57">
        <v>45134</v>
      </c>
      <c r="J215" s="57">
        <v>45865</v>
      </c>
      <c r="K215" s="55" t="s">
        <v>65</v>
      </c>
      <c r="L215" s="54" t="s">
        <v>14</v>
      </c>
      <c r="M215" s="54">
        <v>2</v>
      </c>
    </row>
    <row r="216" spans="1:13" x14ac:dyDescent="0.25">
      <c r="A216" s="55" t="s">
        <v>638</v>
      </c>
      <c r="B216" s="54" t="s">
        <v>1</v>
      </c>
      <c r="C216" s="56">
        <v>4480754</v>
      </c>
      <c r="D216" s="55" t="s">
        <v>13</v>
      </c>
      <c r="E216" s="55">
        <v>2726</v>
      </c>
      <c r="F216" s="54" t="s">
        <v>9049</v>
      </c>
      <c r="G216" s="54" t="s">
        <v>8929</v>
      </c>
      <c r="H216" s="55" t="s">
        <v>3551</v>
      </c>
      <c r="I216" s="57">
        <v>45134</v>
      </c>
      <c r="J216" s="57">
        <v>45865</v>
      </c>
      <c r="K216" s="55" t="s">
        <v>65</v>
      </c>
      <c r="L216" s="54" t="s">
        <v>14</v>
      </c>
      <c r="M216" s="54">
        <v>2</v>
      </c>
    </row>
    <row r="217" spans="1:13" x14ac:dyDescent="0.25">
      <c r="A217" s="55" t="s">
        <v>679</v>
      </c>
      <c r="B217" s="54" t="s">
        <v>1</v>
      </c>
      <c r="C217" s="56">
        <v>21525013</v>
      </c>
      <c r="D217" s="55" t="s">
        <v>13</v>
      </c>
      <c r="E217" s="55">
        <v>3112</v>
      </c>
      <c r="F217" s="54" t="s">
        <v>9050</v>
      </c>
      <c r="G217" s="54" t="s">
        <v>8929</v>
      </c>
      <c r="H217" s="55" t="s">
        <v>3553</v>
      </c>
      <c r="I217" s="57">
        <v>45134</v>
      </c>
      <c r="J217" s="57">
        <v>45865</v>
      </c>
      <c r="K217" s="55" t="s">
        <v>65</v>
      </c>
      <c r="L217" s="54" t="s">
        <v>14</v>
      </c>
      <c r="M217" s="54">
        <v>2</v>
      </c>
    </row>
    <row r="218" spans="1:13" x14ac:dyDescent="0.25">
      <c r="A218" s="55" t="s">
        <v>2700</v>
      </c>
      <c r="B218" s="54" t="s">
        <v>1</v>
      </c>
      <c r="C218" s="56">
        <v>22799469</v>
      </c>
      <c r="D218" s="55" t="s">
        <v>3555</v>
      </c>
      <c r="E218" s="55">
        <v>4615</v>
      </c>
      <c r="F218" s="54" t="s">
        <v>9051</v>
      </c>
      <c r="G218" s="54" t="s">
        <v>8929</v>
      </c>
      <c r="H218" s="55" t="s">
        <v>3556</v>
      </c>
      <c r="I218" s="57">
        <v>45110</v>
      </c>
      <c r="J218" s="57">
        <v>45841</v>
      </c>
      <c r="K218" s="55" t="s">
        <v>65</v>
      </c>
      <c r="L218" s="54" t="s">
        <v>1253</v>
      </c>
      <c r="M218" s="54">
        <v>11</v>
      </c>
    </row>
    <row r="219" spans="1:13" x14ac:dyDescent="0.25">
      <c r="A219" s="55" t="s">
        <v>3558</v>
      </c>
      <c r="B219" s="54" t="s">
        <v>1</v>
      </c>
      <c r="C219" s="56">
        <v>24273373</v>
      </c>
      <c r="D219" s="55" t="s">
        <v>13</v>
      </c>
      <c r="E219" s="55">
        <v>3694</v>
      </c>
      <c r="F219" s="54" t="s">
        <v>9052</v>
      </c>
      <c r="G219" s="54" t="s">
        <v>8929</v>
      </c>
      <c r="H219" s="55" t="s">
        <v>3559</v>
      </c>
      <c r="I219" s="57">
        <v>45146</v>
      </c>
      <c r="J219" s="57">
        <v>45877</v>
      </c>
      <c r="K219" s="55" t="s">
        <v>65</v>
      </c>
      <c r="L219" s="54" t="s">
        <v>31</v>
      </c>
      <c r="M219" s="54">
        <v>14</v>
      </c>
    </row>
    <row r="220" spans="1:13" x14ac:dyDescent="0.25">
      <c r="A220" s="55" t="s">
        <v>3561</v>
      </c>
      <c r="B220" s="54" t="s">
        <v>1</v>
      </c>
      <c r="C220" s="56">
        <v>93851348</v>
      </c>
      <c r="D220" s="55" t="s">
        <v>211</v>
      </c>
      <c r="E220" s="55">
        <v>2467</v>
      </c>
      <c r="F220" s="54" t="s">
        <v>9053</v>
      </c>
      <c r="G220" s="54" t="s">
        <v>8929</v>
      </c>
      <c r="H220" s="55" t="s">
        <v>3562</v>
      </c>
      <c r="I220" s="57">
        <v>45133</v>
      </c>
      <c r="J220" s="57">
        <v>45864</v>
      </c>
      <c r="K220" s="55" t="s">
        <v>65</v>
      </c>
      <c r="L220" s="54" t="s">
        <v>31</v>
      </c>
      <c r="M220" s="54">
        <v>14</v>
      </c>
    </row>
    <row r="221" spans="1:13" x14ac:dyDescent="0.25">
      <c r="A221" s="55" t="s">
        <v>2092</v>
      </c>
      <c r="B221" s="54" t="s">
        <v>1</v>
      </c>
      <c r="C221" s="56">
        <v>94930208</v>
      </c>
      <c r="D221" s="55" t="s">
        <v>13</v>
      </c>
      <c r="E221" s="55">
        <v>3394</v>
      </c>
      <c r="F221" s="54" t="s">
        <v>9054</v>
      </c>
      <c r="G221" s="54" t="s">
        <v>8929</v>
      </c>
      <c r="H221" s="55" t="s">
        <v>3564</v>
      </c>
      <c r="I221" s="57">
        <v>45161</v>
      </c>
      <c r="J221" s="58">
        <v>45892</v>
      </c>
      <c r="K221" s="55" t="s">
        <v>65</v>
      </c>
      <c r="L221" s="54" t="s">
        <v>31</v>
      </c>
      <c r="M221" s="54">
        <v>14</v>
      </c>
    </row>
    <row r="222" spans="1:13" x14ac:dyDescent="0.25">
      <c r="A222" s="55" t="s">
        <v>2331</v>
      </c>
      <c r="B222" s="54" t="s">
        <v>1</v>
      </c>
      <c r="C222" s="56">
        <v>14711700</v>
      </c>
      <c r="D222" s="55" t="s">
        <v>3566</v>
      </c>
      <c r="E222" s="55">
        <v>4720</v>
      </c>
      <c r="F222" s="54" t="s">
        <v>9055</v>
      </c>
      <c r="G222" s="54" t="s">
        <v>8929</v>
      </c>
      <c r="H222" s="55" t="s">
        <v>3567</v>
      </c>
      <c r="I222" s="57">
        <v>45146</v>
      </c>
      <c r="J222" s="57">
        <v>45877</v>
      </c>
      <c r="K222" s="55" t="s">
        <v>65</v>
      </c>
      <c r="L222" s="54" t="s">
        <v>31</v>
      </c>
      <c r="M222" s="54">
        <v>14</v>
      </c>
    </row>
    <row r="223" spans="1:13" x14ac:dyDescent="0.25">
      <c r="A223" s="55" t="s">
        <v>3569</v>
      </c>
      <c r="B223" s="54" t="s">
        <v>1</v>
      </c>
      <c r="C223" s="56">
        <v>24128291</v>
      </c>
      <c r="D223" s="55" t="s">
        <v>13</v>
      </c>
      <c r="E223" s="55">
        <v>1970</v>
      </c>
      <c r="F223" s="54" t="s">
        <v>9056</v>
      </c>
      <c r="G223" s="54" t="s">
        <v>8929</v>
      </c>
      <c r="H223" s="55" t="s">
        <v>3570</v>
      </c>
      <c r="I223" s="57">
        <v>45128</v>
      </c>
      <c r="J223" s="57">
        <v>45859</v>
      </c>
      <c r="K223" s="55" t="s">
        <v>65</v>
      </c>
      <c r="L223" s="54" t="s">
        <v>14</v>
      </c>
      <c r="M223" s="54">
        <v>2</v>
      </c>
    </row>
    <row r="224" spans="1:13" x14ac:dyDescent="0.25">
      <c r="A224" s="55" t="s">
        <v>3571</v>
      </c>
      <c r="B224" s="54" t="s">
        <v>1</v>
      </c>
      <c r="C224" s="56">
        <v>94660813</v>
      </c>
      <c r="D224" s="55" t="s">
        <v>3305</v>
      </c>
      <c r="E224" s="55">
        <v>1418</v>
      </c>
      <c r="F224" s="54" t="s">
        <v>9057</v>
      </c>
      <c r="G224" s="54" t="s">
        <v>8929</v>
      </c>
      <c r="H224" s="55" t="s">
        <v>3572</v>
      </c>
      <c r="I224" s="57">
        <v>45343</v>
      </c>
      <c r="J224" s="57">
        <v>46074</v>
      </c>
      <c r="K224" s="55" t="s">
        <v>65</v>
      </c>
      <c r="L224" s="54" t="s">
        <v>1163</v>
      </c>
      <c r="M224" s="54">
        <v>13</v>
      </c>
    </row>
    <row r="225" spans="1:13" x14ac:dyDescent="0.25">
      <c r="A225" s="55" t="s">
        <v>1063</v>
      </c>
      <c r="B225" s="54" t="s">
        <v>1</v>
      </c>
      <c r="C225" s="56">
        <v>95021736</v>
      </c>
      <c r="D225" s="55" t="s">
        <v>13</v>
      </c>
      <c r="E225" s="55">
        <v>4626</v>
      </c>
      <c r="F225" s="54" t="s">
        <v>9058</v>
      </c>
      <c r="G225" s="54" t="s">
        <v>8929</v>
      </c>
      <c r="H225" s="55" t="s">
        <v>3573</v>
      </c>
      <c r="I225" s="57">
        <v>45146</v>
      </c>
      <c r="J225" s="57">
        <v>45877</v>
      </c>
      <c r="K225" s="55" t="s">
        <v>65</v>
      </c>
      <c r="L225" s="54" t="s">
        <v>31</v>
      </c>
      <c r="M225" s="54">
        <v>14</v>
      </c>
    </row>
    <row r="226" spans="1:13" x14ac:dyDescent="0.25">
      <c r="A226" s="55" t="s">
        <v>3575</v>
      </c>
      <c r="B226" s="54" t="s">
        <v>1</v>
      </c>
      <c r="C226" s="56">
        <v>93724419</v>
      </c>
      <c r="D226" s="55" t="s">
        <v>13</v>
      </c>
      <c r="E226" s="55">
        <v>4102</v>
      </c>
      <c r="F226" s="54" t="s">
        <v>9059</v>
      </c>
      <c r="G226" s="54" t="s">
        <v>8929</v>
      </c>
      <c r="H226" s="55" t="s">
        <v>3576</v>
      </c>
      <c r="I226" s="57">
        <v>45146</v>
      </c>
      <c r="J226" s="57">
        <v>45877</v>
      </c>
      <c r="K226" s="55" t="s">
        <v>65</v>
      </c>
      <c r="L226" s="54" t="s">
        <v>31</v>
      </c>
      <c r="M226" s="54">
        <v>14</v>
      </c>
    </row>
    <row r="227" spans="1:13" x14ac:dyDescent="0.25">
      <c r="A227" s="55" t="s">
        <v>3577</v>
      </c>
      <c r="B227" s="54" t="s">
        <v>1</v>
      </c>
      <c r="C227" s="56">
        <v>94549431</v>
      </c>
      <c r="D227" s="55" t="s">
        <v>13</v>
      </c>
      <c r="E227" s="55">
        <v>1476</v>
      </c>
      <c r="F227" s="54" t="s">
        <v>9060</v>
      </c>
      <c r="G227" s="54" t="s">
        <v>8929</v>
      </c>
      <c r="H227" s="55" t="s">
        <v>3578</v>
      </c>
      <c r="I227" s="57">
        <v>45134</v>
      </c>
      <c r="J227" s="57">
        <v>45865</v>
      </c>
      <c r="K227" s="55" t="s">
        <v>65</v>
      </c>
      <c r="L227" s="54" t="s">
        <v>14</v>
      </c>
      <c r="M227" s="54">
        <v>2</v>
      </c>
    </row>
    <row r="228" spans="1:13" x14ac:dyDescent="0.25">
      <c r="A228" s="55" t="s">
        <v>156</v>
      </c>
      <c r="B228" s="54" t="s">
        <v>1</v>
      </c>
      <c r="C228" s="56">
        <v>11423490</v>
      </c>
      <c r="D228" s="55" t="s">
        <v>158</v>
      </c>
      <c r="E228" s="55">
        <v>1809</v>
      </c>
      <c r="F228" s="54" t="s">
        <v>9061</v>
      </c>
      <c r="G228" s="54" t="s">
        <v>8929</v>
      </c>
      <c r="H228" s="55" t="s">
        <v>3579</v>
      </c>
      <c r="I228" s="57">
        <v>45134</v>
      </c>
      <c r="J228" s="57">
        <v>45865</v>
      </c>
      <c r="K228" s="55" t="s">
        <v>65</v>
      </c>
      <c r="L228" s="54" t="s">
        <v>14</v>
      </c>
      <c r="M228" s="54">
        <v>2</v>
      </c>
    </row>
    <row r="229" spans="1:13" x14ac:dyDescent="0.25">
      <c r="A229" s="55" t="s">
        <v>2346</v>
      </c>
      <c r="B229" s="54" t="s">
        <v>1</v>
      </c>
      <c r="C229" s="56">
        <v>20907165</v>
      </c>
      <c r="D229" s="55" t="s">
        <v>3580</v>
      </c>
      <c r="E229" s="55">
        <v>3610</v>
      </c>
      <c r="F229" s="54" t="s">
        <v>9062</v>
      </c>
      <c r="G229" s="54" t="s">
        <v>8929</v>
      </c>
      <c r="H229" s="55" t="s">
        <v>3581</v>
      </c>
      <c r="I229" s="57">
        <v>45148</v>
      </c>
      <c r="J229" s="57">
        <v>45879</v>
      </c>
      <c r="K229" s="55" t="s">
        <v>65</v>
      </c>
      <c r="L229" s="54" t="s">
        <v>31</v>
      </c>
      <c r="M229" s="54">
        <v>14</v>
      </c>
    </row>
    <row r="230" spans="1:13" x14ac:dyDescent="0.25">
      <c r="A230" s="55" t="s">
        <v>3582</v>
      </c>
      <c r="B230" s="54" t="s">
        <v>1</v>
      </c>
      <c r="C230" s="56">
        <v>94500528</v>
      </c>
      <c r="D230" s="55" t="s">
        <v>211</v>
      </c>
      <c r="E230" s="55">
        <v>1632</v>
      </c>
      <c r="F230" s="54" t="s">
        <v>9063</v>
      </c>
      <c r="G230" s="54" t="s">
        <v>8929</v>
      </c>
      <c r="H230" s="55" t="s">
        <v>3583</v>
      </c>
      <c r="I230" s="57">
        <v>45148</v>
      </c>
      <c r="J230" s="57">
        <v>45879</v>
      </c>
      <c r="K230" s="55" t="s">
        <v>65</v>
      </c>
      <c r="L230" s="54" t="s">
        <v>31</v>
      </c>
      <c r="M230" s="54">
        <v>14</v>
      </c>
    </row>
    <row r="231" spans="1:13" x14ac:dyDescent="0.25">
      <c r="A231" s="61" t="s">
        <v>10</v>
      </c>
      <c r="B231" s="54" t="s">
        <v>1</v>
      </c>
      <c r="C231" s="62">
        <v>7602606</v>
      </c>
      <c r="D231" s="55" t="s">
        <v>13</v>
      </c>
      <c r="E231" s="55">
        <v>1860</v>
      </c>
      <c r="F231" s="54" t="s">
        <v>9064</v>
      </c>
      <c r="G231" s="54" t="s">
        <v>8929</v>
      </c>
      <c r="H231" s="55" t="s">
        <v>3584</v>
      </c>
      <c r="I231" s="57">
        <v>45134</v>
      </c>
      <c r="J231" s="57">
        <v>45865</v>
      </c>
      <c r="K231" s="55" t="s">
        <v>65</v>
      </c>
      <c r="L231" s="54" t="s">
        <v>14</v>
      </c>
      <c r="M231" s="54">
        <v>2</v>
      </c>
    </row>
    <row r="232" spans="1:13" x14ac:dyDescent="0.25">
      <c r="A232" s="55" t="s">
        <v>1365</v>
      </c>
      <c r="B232" s="54" t="s">
        <v>1</v>
      </c>
      <c r="C232" s="56">
        <v>13827521</v>
      </c>
      <c r="D232" s="55" t="s">
        <v>3555</v>
      </c>
      <c r="E232" s="55">
        <v>5405</v>
      </c>
      <c r="F232" s="54" t="s">
        <v>9065</v>
      </c>
      <c r="G232" s="54" t="s">
        <v>8929</v>
      </c>
      <c r="H232" s="55" t="s">
        <v>3585</v>
      </c>
      <c r="I232" s="57">
        <v>45146</v>
      </c>
      <c r="J232" s="57">
        <v>45877</v>
      </c>
      <c r="K232" s="55" t="s">
        <v>65</v>
      </c>
      <c r="L232" s="54" t="s">
        <v>1367</v>
      </c>
      <c r="M232" s="54">
        <v>10</v>
      </c>
    </row>
    <row r="233" spans="1:13" x14ac:dyDescent="0.25">
      <c r="A233" s="55" t="s">
        <v>3586</v>
      </c>
      <c r="B233" s="54" t="s">
        <v>1</v>
      </c>
      <c r="C233" s="56">
        <v>22522833</v>
      </c>
      <c r="D233" s="55" t="s">
        <v>3587</v>
      </c>
      <c r="E233" s="55">
        <v>2497</v>
      </c>
      <c r="F233" s="54" t="s">
        <v>9066</v>
      </c>
      <c r="G233" s="54" t="s">
        <v>8929</v>
      </c>
      <c r="H233" s="55" t="s">
        <v>3588</v>
      </c>
      <c r="I233" s="57">
        <v>45133</v>
      </c>
      <c r="J233" s="57">
        <v>45864</v>
      </c>
      <c r="K233" s="55" t="s">
        <v>65</v>
      </c>
      <c r="L233" s="54" t="s">
        <v>1163</v>
      </c>
      <c r="M233" s="54">
        <v>13</v>
      </c>
    </row>
    <row r="234" spans="1:13" x14ac:dyDescent="0.25">
      <c r="A234" s="55" t="s">
        <v>3589</v>
      </c>
      <c r="B234" s="54" t="s">
        <v>1</v>
      </c>
      <c r="C234" s="56">
        <v>25444209</v>
      </c>
      <c r="D234" s="55" t="s">
        <v>56</v>
      </c>
      <c r="E234" s="55">
        <v>1356</v>
      </c>
      <c r="F234" s="54" t="s">
        <v>9067</v>
      </c>
      <c r="G234" s="54" t="s">
        <v>8929</v>
      </c>
      <c r="H234" s="55" t="s">
        <v>3590</v>
      </c>
      <c r="I234" s="57">
        <v>45126</v>
      </c>
      <c r="J234" s="57">
        <v>45857</v>
      </c>
      <c r="K234" s="55" t="s">
        <v>65</v>
      </c>
      <c r="L234" s="54" t="s">
        <v>22</v>
      </c>
      <c r="M234" s="54">
        <v>1</v>
      </c>
    </row>
    <row r="235" spans="1:13" x14ac:dyDescent="0.25">
      <c r="A235" s="55" t="s">
        <v>3591</v>
      </c>
      <c r="B235" s="54" t="s">
        <v>1</v>
      </c>
      <c r="C235" s="56">
        <v>93870860</v>
      </c>
      <c r="D235" s="55" t="s">
        <v>1015</v>
      </c>
      <c r="E235" s="65">
        <v>1792</v>
      </c>
      <c r="F235" s="54" t="s">
        <v>9068</v>
      </c>
      <c r="G235" s="54" t="s">
        <v>8929</v>
      </c>
      <c r="H235" s="55" t="s">
        <v>3592</v>
      </c>
      <c r="I235" s="57">
        <v>45148</v>
      </c>
      <c r="J235" s="57">
        <v>45879</v>
      </c>
      <c r="K235" s="55" t="s">
        <v>65</v>
      </c>
      <c r="L235" s="54" t="s">
        <v>31</v>
      </c>
      <c r="M235" s="54">
        <v>14</v>
      </c>
    </row>
    <row r="236" spans="1:13" x14ac:dyDescent="0.25">
      <c r="A236" s="55" t="s">
        <v>2771</v>
      </c>
      <c r="B236" s="54" t="s">
        <v>1</v>
      </c>
      <c r="C236" s="56">
        <v>11593051</v>
      </c>
      <c r="D236" s="55" t="s">
        <v>3593</v>
      </c>
      <c r="E236" s="55">
        <v>1425</v>
      </c>
      <c r="F236" s="54" t="s">
        <v>9069</v>
      </c>
      <c r="G236" s="54" t="s">
        <v>8929</v>
      </c>
      <c r="H236" s="55" t="s">
        <v>3594</v>
      </c>
      <c r="I236" s="57">
        <v>45149</v>
      </c>
      <c r="J236" s="57">
        <v>45880</v>
      </c>
      <c r="K236" s="55" t="s">
        <v>65</v>
      </c>
      <c r="L236" s="54" t="s">
        <v>99</v>
      </c>
      <c r="M236" s="54">
        <v>1</v>
      </c>
    </row>
    <row r="237" spans="1:13" x14ac:dyDescent="0.25">
      <c r="A237" s="55" t="s">
        <v>1007</v>
      </c>
      <c r="B237" s="54" t="s">
        <v>1</v>
      </c>
      <c r="C237" s="56">
        <v>21831722</v>
      </c>
      <c r="D237" s="55" t="s">
        <v>3595</v>
      </c>
      <c r="E237" s="55">
        <v>14</v>
      </c>
      <c r="F237" s="54" t="s">
        <v>9070</v>
      </c>
      <c r="G237" s="54" t="s">
        <v>8929</v>
      </c>
      <c r="H237" s="55" t="s">
        <v>3596</v>
      </c>
      <c r="I237" s="57">
        <v>45148</v>
      </c>
      <c r="J237" s="57">
        <v>45879</v>
      </c>
      <c r="K237" s="55" t="s">
        <v>65</v>
      </c>
      <c r="L237" s="54" t="s">
        <v>31</v>
      </c>
      <c r="M237" s="54">
        <v>14</v>
      </c>
    </row>
    <row r="238" spans="1:13" x14ac:dyDescent="0.25">
      <c r="A238" s="55" t="s">
        <v>1058</v>
      </c>
      <c r="B238" s="54" t="s">
        <v>1</v>
      </c>
      <c r="C238" s="56">
        <v>14400041</v>
      </c>
      <c r="D238" s="55" t="s">
        <v>1060</v>
      </c>
      <c r="E238" s="55">
        <v>2908</v>
      </c>
      <c r="F238" s="54" t="s">
        <v>9071</v>
      </c>
      <c r="G238" s="54" t="s">
        <v>8929</v>
      </c>
      <c r="H238" s="55" t="s">
        <v>3597</v>
      </c>
      <c r="I238" s="57">
        <v>45148</v>
      </c>
      <c r="J238" s="57">
        <v>45879</v>
      </c>
      <c r="K238" s="55" t="s">
        <v>65</v>
      </c>
      <c r="L238" s="54" t="s">
        <v>31</v>
      </c>
      <c r="M238" s="54">
        <v>14</v>
      </c>
    </row>
    <row r="239" spans="1:13" x14ac:dyDescent="0.25">
      <c r="A239" s="55" t="s">
        <v>698</v>
      </c>
      <c r="B239" s="54" t="s">
        <v>1</v>
      </c>
      <c r="C239" s="56">
        <v>33259742</v>
      </c>
      <c r="D239" s="55" t="s">
        <v>162</v>
      </c>
      <c r="E239" s="55">
        <v>20</v>
      </c>
      <c r="F239" s="54" t="s">
        <v>9072</v>
      </c>
      <c r="G239" s="54" t="s">
        <v>8929</v>
      </c>
      <c r="H239" s="55" t="s">
        <v>3598</v>
      </c>
      <c r="I239" s="57">
        <v>45138</v>
      </c>
      <c r="J239" s="57">
        <v>45869</v>
      </c>
      <c r="K239" s="55" t="s">
        <v>65</v>
      </c>
      <c r="L239" s="54" t="s">
        <v>84</v>
      </c>
      <c r="M239" s="54">
        <v>3</v>
      </c>
    </row>
    <row r="240" spans="1:13" x14ac:dyDescent="0.25">
      <c r="A240" s="55" t="s">
        <v>1142</v>
      </c>
      <c r="B240" s="54" t="s">
        <v>1</v>
      </c>
      <c r="C240" s="56">
        <v>8532992</v>
      </c>
      <c r="D240" s="55" t="s">
        <v>56</v>
      </c>
      <c r="E240" s="55">
        <v>5594</v>
      </c>
      <c r="F240" s="54" t="s">
        <v>9073</v>
      </c>
      <c r="G240" s="54" t="s">
        <v>8929</v>
      </c>
      <c r="H240" s="55" t="s">
        <v>3599</v>
      </c>
      <c r="I240" s="57">
        <v>45138</v>
      </c>
      <c r="J240" s="57">
        <v>45869</v>
      </c>
      <c r="K240" s="55" t="s">
        <v>65</v>
      </c>
      <c r="L240" s="54" t="s">
        <v>153</v>
      </c>
      <c r="M240" s="54">
        <v>15</v>
      </c>
    </row>
    <row r="241" spans="1:13" x14ac:dyDescent="0.25">
      <c r="A241" s="55" t="s">
        <v>3600</v>
      </c>
      <c r="B241" s="54" t="s">
        <v>1</v>
      </c>
      <c r="C241" s="56">
        <v>39467052</v>
      </c>
      <c r="D241" s="55" t="s">
        <v>3601</v>
      </c>
      <c r="E241" s="55">
        <v>5055</v>
      </c>
      <c r="F241" s="54" t="s">
        <v>9074</v>
      </c>
      <c r="G241" s="54" t="s">
        <v>8929</v>
      </c>
      <c r="H241" s="55" t="s">
        <v>3602</v>
      </c>
      <c r="I241" s="57">
        <v>45138</v>
      </c>
      <c r="J241" s="57">
        <v>45869</v>
      </c>
      <c r="K241" s="55" t="s">
        <v>65</v>
      </c>
      <c r="L241" s="54" t="s">
        <v>922</v>
      </c>
      <c r="M241" s="54">
        <v>12</v>
      </c>
    </row>
    <row r="242" spans="1:13" x14ac:dyDescent="0.25">
      <c r="A242" s="55" t="s">
        <v>2566</v>
      </c>
      <c r="B242" s="54" t="s">
        <v>1</v>
      </c>
      <c r="C242" s="56">
        <v>12037506</v>
      </c>
      <c r="D242" s="55" t="s">
        <v>13</v>
      </c>
      <c r="E242" s="55">
        <v>5006</v>
      </c>
      <c r="F242" s="54" t="s">
        <v>9075</v>
      </c>
      <c r="G242" s="54" t="s">
        <v>8929</v>
      </c>
      <c r="H242" s="55" t="s">
        <v>3603</v>
      </c>
      <c r="I242" s="57">
        <v>45148</v>
      </c>
      <c r="J242" s="57">
        <v>45879</v>
      </c>
      <c r="K242" s="55" t="s">
        <v>65</v>
      </c>
      <c r="L242" s="54" t="s">
        <v>31</v>
      </c>
      <c r="M242" s="54">
        <v>14</v>
      </c>
    </row>
    <row r="243" spans="1:13" x14ac:dyDescent="0.25">
      <c r="A243" s="55" t="s">
        <v>3604</v>
      </c>
      <c r="B243" s="54" t="s">
        <v>1</v>
      </c>
      <c r="C243" s="56" t="s">
        <v>604</v>
      </c>
      <c r="D243" s="55" t="s">
        <v>3225</v>
      </c>
      <c r="E243" s="55">
        <v>2192</v>
      </c>
      <c r="F243" s="54" t="s">
        <v>9076</v>
      </c>
      <c r="G243" s="54" t="s">
        <v>8929</v>
      </c>
      <c r="H243" s="55" t="s">
        <v>3605</v>
      </c>
      <c r="I243" s="57">
        <v>45176</v>
      </c>
      <c r="J243" s="57">
        <v>45907</v>
      </c>
      <c r="K243" s="55" t="s">
        <v>65</v>
      </c>
      <c r="L243" s="54" t="s">
        <v>14</v>
      </c>
      <c r="M243" s="54">
        <v>2</v>
      </c>
    </row>
    <row r="244" spans="1:13" x14ac:dyDescent="0.25">
      <c r="A244" s="55" t="s">
        <v>3606</v>
      </c>
      <c r="B244" s="54" t="s">
        <v>1</v>
      </c>
      <c r="C244" s="56" t="s">
        <v>1153</v>
      </c>
      <c r="D244" s="55" t="s">
        <v>56</v>
      </c>
      <c r="E244" s="55">
        <v>6801</v>
      </c>
      <c r="F244" s="54" t="s">
        <v>9077</v>
      </c>
      <c r="G244" s="54" t="s">
        <v>8929</v>
      </c>
      <c r="H244" s="55" t="s">
        <v>3607</v>
      </c>
      <c r="I244" s="57">
        <v>45142</v>
      </c>
      <c r="J244" s="57">
        <v>45873</v>
      </c>
      <c r="K244" s="55" t="s">
        <v>65</v>
      </c>
      <c r="L244" s="54" t="s">
        <v>79</v>
      </c>
      <c r="M244" s="54">
        <v>15</v>
      </c>
    </row>
    <row r="245" spans="1:13" x14ac:dyDescent="0.25">
      <c r="A245" s="55" t="s">
        <v>3608</v>
      </c>
      <c r="B245" s="54" t="s">
        <v>1</v>
      </c>
      <c r="C245" s="56">
        <v>2676979</v>
      </c>
      <c r="D245" s="55" t="s">
        <v>83</v>
      </c>
      <c r="E245" s="55">
        <v>5512</v>
      </c>
      <c r="F245" s="54" t="s">
        <v>9078</v>
      </c>
      <c r="G245" s="54" t="s">
        <v>8929</v>
      </c>
      <c r="H245" s="55" t="s">
        <v>3609</v>
      </c>
      <c r="I245" s="57">
        <v>45148</v>
      </c>
      <c r="J245" s="57">
        <v>45879</v>
      </c>
      <c r="K245" s="55" t="s">
        <v>65</v>
      </c>
      <c r="L245" s="54" t="s">
        <v>103</v>
      </c>
      <c r="M245" s="54">
        <v>6</v>
      </c>
    </row>
    <row r="246" spans="1:13" x14ac:dyDescent="0.25">
      <c r="A246" s="55" t="s">
        <v>191</v>
      </c>
      <c r="B246" s="54" t="s">
        <v>1</v>
      </c>
      <c r="C246" s="56">
        <v>11551217</v>
      </c>
      <c r="D246" s="55" t="s">
        <v>3305</v>
      </c>
      <c r="E246" s="55">
        <v>553</v>
      </c>
      <c r="F246" s="54" t="s">
        <v>9079</v>
      </c>
      <c r="G246" s="54" t="s">
        <v>8929</v>
      </c>
      <c r="H246" s="55" t="s">
        <v>3610</v>
      </c>
      <c r="I246" s="57">
        <v>45142</v>
      </c>
      <c r="J246" s="57">
        <v>45873</v>
      </c>
      <c r="K246" s="55" t="s">
        <v>65</v>
      </c>
      <c r="L246" s="54" t="s">
        <v>31</v>
      </c>
      <c r="M246" s="54">
        <v>14</v>
      </c>
    </row>
    <row r="247" spans="1:13" x14ac:dyDescent="0.25">
      <c r="A247" s="55" t="s">
        <v>3611</v>
      </c>
      <c r="B247" s="54" t="s">
        <v>1</v>
      </c>
      <c r="C247" s="56">
        <v>30377347</v>
      </c>
      <c r="D247" s="55" t="s">
        <v>3305</v>
      </c>
      <c r="E247" s="55">
        <v>866</v>
      </c>
      <c r="F247" s="54" t="s">
        <v>9080</v>
      </c>
      <c r="G247" s="54" t="s">
        <v>8929</v>
      </c>
      <c r="H247" s="55" t="s">
        <v>3612</v>
      </c>
      <c r="I247" s="57">
        <v>45148</v>
      </c>
      <c r="J247" s="57">
        <v>45879</v>
      </c>
      <c r="K247" s="55" t="s">
        <v>65</v>
      </c>
      <c r="L247" s="54" t="s">
        <v>1163</v>
      </c>
      <c r="M247" s="54">
        <v>13</v>
      </c>
    </row>
    <row r="248" spans="1:13" x14ac:dyDescent="0.25">
      <c r="A248" s="55" t="s">
        <v>3613</v>
      </c>
      <c r="B248" s="54" t="s">
        <v>1</v>
      </c>
      <c r="C248" s="56">
        <v>42341161</v>
      </c>
      <c r="D248" s="55" t="s">
        <v>1001</v>
      </c>
      <c r="E248" s="55">
        <v>1591</v>
      </c>
      <c r="F248" s="54" t="s">
        <v>9081</v>
      </c>
      <c r="G248" s="54" t="s">
        <v>8929</v>
      </c>
      <c r="H248" s="55" t="s">
        <v>3614</v>
      </c>
      <c r="I248" s="57">
        <v>45154</v>
      </c>
      <c r="J248" s="57">
        <v>45885</v>
      </c>
      <c r="K248" s="55" t="s">
        <v>65</v>
      </c>
      <c r="L248" s="54" t="s">
        <v>14</v>
      </c>
      <c r="M248" s="54">
        <v>2</v>
      </c>
    </row>
    <row r="249" spans="1:13" x14ac:dyDescent="0.25">
      <c r="A249" s="55" t="s">
        <v>2440</v>
      </c>
      <c r="B249" s="54" t="s">
        <v>1</v>
      </c>
      <c r="C249" s="62">
        <v>24664712</v>
      </c>
      <c r="D249" s="55" t="s">
        <v>316</v>
      </c>
      <c r="E249" s="55">
        <v>895</v>
      </c>
      <c r="F249" s="54" t="s">
        <v>9082</v>
      </c>
      <c r="G249" s="54" t="s">
        <v>8929</v>
      </c>
      <c r="H249" s="55" t="s">
        <v>3615</v>
      </c>
      <c r="I249" s="57">
        <v>45155</v>
      </c>
      <c r="J249" s="57">
        <v>45886</v>
      </c>
      <c r="K249" s="55" t="s">
        <v>65</v>
      </c>
      <c r="L249" s="54" t="s">
        <v>103</v>
      </c>
      <c r="M249" s="54">
        <v>6</v>
      </c>
    </row>
    <row r="250" spans="1:13" x14ac:dyDescent="0.25">
      <c r="A250" s="55" t="s">
        <v>2234</v>
      </c>
      <c r="B250" s="54" t="s">
        <v>1</v>
      </c>
      <c r="C250" s="56">
        <v>14164227</v>
      </c>
      <c r="D250" s="55" t="s">
        <v>162</v>
      </c>
      <c r="E250" s="55">
        <v>1105</v>
      </c>
      <c r="F250" s="54" t="s">
        <v>9083</v>
      </c>
      <c r="G250" s="54" t="s">
        <v>8929</v>
      </c>
      <c r="H250" s="55" t="s">
        <v>3616</v>
      </c>
      <c r="I250" s="57">
        <v>45190</v>
      </c>
      <c r="J250" s="57">
        <v>45921</v>
      </c>
      <c r="K250" s="55" t="s">
        <v>65</v>
      </c>
      <c r="L250" s="54" t="s">
        <v>14</v>
      </c>
      <c r="M250" s="54">
        <v>2</v>
      </c>
    </row>
    <row r="251" spans="1:13" x14ac:dyDescent="0.25">
      <c r="A251" s="55" t="s">
        <v>3617</v>
      </c>
      <c r="B251" s="54" t="s">
        <v>1</v>
      </c>
      <c r="C251" s="56">
        <v>21894683</v>
      </c>
      <c r="D251" s="55" t="s">
        <v>13</v>
      </c>
      <c r="E251" s="55">
        <v>788</v>
      </c>
      <c r="F251" s="54" t="s">
        <v>9084</v>
      </c>
      <c r="G251" s="54" t="s">
        <v>8929</v>
      </c>
      <c r="H251" s="55" t="s">
        <v>3618</v>
      </c>
      <c r="I251" s="57">
        <v>45345</v>
      </c>
      <c r="J251" s="57">
        <v>46076</v>
      </c>
      <c r="K251" s="55" t="s">
        <v>65</v>
      </c>
      <c r="L251" s="54" t="s">
        <v>99</v>
      </c>
      <c r="M251" s="54">
        <v>1</v>
      </c>
    </row>
    <row r="252" spans="1:13" x14ac:dyDescent="0.25">
      <c r="A252" s="55" t="s">
        <v>3619</v>
      </c>
      <c r="B252" s="54" t="s">
        <v>1</v>
      </c>
      <c r="C252" s="56">
        <v>27696258</v>
      </c>
      <c r="D252" s="55" t="s">
        <v>3620</v>
      </c>
      <c r="E252" s="55">
        <v>630</v>
      </c>
      <c r="F252" s="54" t="s">
        <v>9085</v>
      </c>
      <c r="G252" s="54" t="s">
        <v>8929</v>
      </c>
      <c r="H252" s="55" t="s">
        <v>3621</v>
      </c>
      <c r="I252" s="57">
        <v>45153</v>
      </c>
      <c r="J252" s="57">
        <v>45884</v>
      </c>
      <c r="K252" s="55" t="s">
        <v>65</v>
      </c>
      <c r="L252" s="54" t="s">
        <v>79</v>
      </c>
      <c r="M252" s="54">
        <v>15</v>
      </c>
    </row>
    <row r="253" spans="1:13" x14ac:dyDescent="0.25">
      <c r="A253" s="55" t="s">
        <v>54</v>
      </c>
      <c r="B253" s="54" t="s">
        <v>1</v>
      </c>
      <c r="C253" s="56">
        <v>33226565</v>
      </c>
      <c r="D253" s="55" t="s">
        <v>56</v>
      </c>
      <c r="E253" s="55">
        <v>1708</v>
      </c>
      <c r="F253" s="54" t="s">
        <v>9086</v>
      </c>
      <c r="G253" s="54" t="s">
        <v>8929</v>
      </c>
      <c r="H253" s="55" t="s">
        <v>3622</v>
      </c>
      <c r="I253" s="57">
        <v>45161</v>
      </c>
      <c r="J253" s="57">
        <v>45892</v>
      </c>
      <c r="K253" s="55" t="s">
        <v>65</v>
      </c>
      <c r="L253" s="54" t="s">
        <v>22</v>
      </c>
      <c r="M253" s="54">
        <v>1</v>
      </c>
    </row>
    <row r="254" spans="1:13" x14ac:dyDescent="0.25">
      <c r="A254" s="55" t="s">
        <v>630</v>
      </c>
      <c r="B254" s="54" t="s">
        <v>1</v>
      </c>
      <c r="C254" s="56">
        <v>12312931</v>
      </c>
      <c r="D254" s="55" t="s">
        <v>632</v>
      </c>
      <c r="E254" s="55">
        <v>1579</v>
      </c>
      <c r="F254" s="54" t="s">
        <v>9087</v>
      </c>
      <c r="G254" s="54" t="s">
        <v>8929</v>
      </c>
      <c r="H254" s="55" t="s">
        <v>3623</v>
      </c>
      <c r="I254" s="57">
        <v>45247</v>
      </c>
      <c r="J254" s="57">
        <v>45978</v>
      </c>
      <c r="K254" s="55" t="s">
        <v>65</v>
      </c>
      <c r="L254" s="54" t="s">
        <v>14</v>
      </c>
      <c r="M254" s="54">
        <v>2</v>
      </c>
    </row>
    <row r="255" spans="1:13" x14ac:dyDescent="0.25">
      <c r="A255" s="55" t="s">
        <v>3625</v>
      </c>
      <c r="B255" s="54" t="s">
        <v>1</v>
      </c>
      <c r="C255" s="56">
        <v>18309714</v>
      </c>
      <c r="D255" s="55" t="s">
        <v>158</v>
      </c>
      <c r="E255" s="55">
        <v>3670</v>
      </c>
      <c r="F255" s="54" t="s">
        <v>9088</v>
      </c>
      <c r="G255" s="54" t="s">
        <v>8929</v>
      </c>
      <c r="H255" s="55" t="s">
        <v>3626</v>
      </c>
      <c r="I255" s="57">
        <v>45148</v>
      </c>
      <c r="J255" s="57">
        <v>45879</v>
      </c>
      <c r="K255" s="55" t="s">
        <v>65</v>
      </c>
      <c r="L255" s="54" t="s">
        <v>31</v>
      </c>
      <c r="M255" s="54">
        <v>14</v>
      </c>
    </row>
    <row r="256" spans="1:13" x14ac:dyDescent="0.25">
      <c r="A256" s="55" t="s">
        <v>2544</v>
      </c>
      <c r="B256" s="54" t="s">
        <v>1</v>
      </c>
      <c r="C256" s="56">
        <v>16128623</v>
      </c>
      <c r="D256" s="55" t="s">
        <v>3305</v>
      </c>
      <c r="E256" s="55">
        <v>1237</v>
      </c>
      <c r="F256" s="54" t="s">
        <v>9089</v>
      </c>
      <c r="G256" s="54" t="s">
        <v>8929</v>
      </c>
      <c r="H256" s="55" t="s">
        <v>3627</v>
      </c>
      <c r="I256" s="57">
        <v>45153</v>
      </c>
      <c r="J256" s="57">
        <v>45884</v>
      </c>
      <c r="K256" s="55" t="s">
        <v>65</v>
      </c>
      <c r="L256" s="54" t="s">
        <v>31</v>
      </c>
      <c r="M256" s="54">
        <v>14</v>
      </c>
    </row>
    <row r="257" spans="1:13" x14ac:dyDescent="0.25">
      <c r="A257" s="55" t="s">
        <v>591</v>
      </c>
      <c r="B257" s="54" t="s">
        <v>1</v>
      </c>
      <c r="C257" s="56">
        <v>24113075</v>
      </c>
      <c r="D257" s="55" t="s">
        <v>593</v>
      </c>
      <c r="E257" s="55">
        <v>1415</v>
      </c>
      <c r="F257" s="54" t="s">
        <v>9090</v>
      </c>
      <c r="G257" s="54" t="s">
        <v>8929</v>
      </c>
      <c r="H257" s="55" t="s">
        <v>3628</v>
      </c>
      <c r="I257" s="57">
        <v>45176</v>
      </c>
      <c r="J257" s="57">
        <v>45907</v>
      </c>
      <c r="K257" s="55" t="s">
        <v>65</v>
      </c>
      <c r="L257" s="54" t="s">
        <v>14</v>
      </c>
      <c r="M257" s="54">
        <v>2</v>
      </c>
    </row>
    <row r="258" spans="1:13" x14ac:dyDescent="0.25">
      <c r="A258" s="55" t="s">
        <v>683</v>
      </c>
      <c r="B258" s="54" t="s">
        <v>1</v>
      </c>
      <c r="C258" s="56">
        <v>30220326</v>
      </c>
      <c r="D258" s="55" t="s">
        <v>13</v>
      </c>
      <c r="E258" s="55">
        <v>2443</v>
      </c>
      <c r="F258" s="54" t="s">
        <v>9091</v>
      </c>
      <c r="G258" s="54" t="s">
        <v>8929</v>
      </c>
      <c r="H258" s="55" t="s">
        <v>3629</v>
      </c>
      <c r="I258" s="57">
        <v>45176</v>
      </c>
      <c r="J258" s="57">
        <v>45907</v>
      </c>
      <c r="K258" s="55" t="s">
        <v>65</v>
      </c>
      <c r="L258" s="54" t="s">
        <v>14</v>
      </c>
      <c r="M258" s="54">
        <v>2</v>
      </c>
    </row>
    <row r="259" spans="1:13" x14ac:dyDescent="0.25">
      <c r="A259" s="55" t="s">
        <v>3630</v>
      </c>
      <c r="B259" s="54" t="s">
        <v>1</v>
      </c>
      <c r="C259" s="56">
        <v>26451138</v>
      </c>
      <c r="D259" s="55" t="s">
        <v>158</v>
      </c>
      <c r="E259" s="55">
        <v>2715</v>
      </c>
      <c r="F259" s="54" t="s">
        <v>9092</v>
      </c>
      <c r="G259" s="54" t="s">
        <v>8929</v>
      </c>
      <c r="H259" s="55" t="s">
        <v>3631</v>
      </c>
      <c r="I259" s="57">
        <v>45153</v>
      </c>
      <c r="J259" s="57">
        <v>45884</v>
      </c>
      <c r="K259" s="55" t="s">
        <v>65</v>
      </c>
      <c r="L259" s="54" t="s">
        <v>31</v>
      </c>
      <c r="M259" s="54">
        <v>14</v>
      </c>
    </row>
    <row r="260" spans="1:13" x14ac:dyDescent="0.25">
      <c r="A260" s="55" t="s">
        <v>3632</v>
      </c>
      <c r="B260" s="54" t="s">
        <v>1</v>
      </c>
      <c r="C260" s="56">
        <v>6602724</v>
      </c>
      <c r="D260" s="55" t="s">
        <v>83</v>
      </c>
      <c r="E260" s="55">
        <v>4633</v>
      </c>
      <c r="F260" s="54" t="s">
        <v>9093</v>
      </c>
      <c r="G260" s="54" t="s">
        <v>8929</v>
      </c>
      <c r="H260" s="55" t="s">
        <v>3633</v>
      </c>
      <c r="I260" s="57">
        <v>45182</v>
      </c>
      <c r="J260" s="57">
        <v>45913</v>
      </c>
      <c r="K260" s="55" t="s">
        <v>65</v>
      </c>
      <c r="L260" s="54" t="s">
        <v>103</v>
      </c>
      <c r="M260" s="54">
        <v>6</v>
      </c>
    </row>
    <row r="261" spans="1:13" x14ac:dyDescent="0.25">
      <c r="A261" s="55" t="s">
        <v>2410</v>
      </c>
      <c r="B261" s="54" t="s">
        <v>1</v>
      </c>
      <c r="C261" s="56">
        <v>94059622</v>
      </c>
      <c r="D261" s="55" t="s">
        <v>158</v>
      </c>
      <c r="E261" s="55">
        <v>2502</v>
      </c>
      <c r="F261" s="54" t="s">
        <v>9094</v>
      </c>
      <c r="G261" s="54" t="s">
        <v>8929</v>
      </c>
      <c r="H261" s="55" t="s">
        <v>3634</v>
      </c>
      <c r="I261" s="57">
        <v>45223</v>
      </c>
      <c r="J261" s="57">
        <v>45954</v>
      </c>
      <c r="K261" s="55" t="s">
        <v>65</v>
      </c>
      <c r="L261" s="54" t="s">
        <v>14</v>
      </c>
      <c r="M261" s="54">
        <v>2</v>
      </c>
    </row>
    <row r="262" spans="1:13" x14ac:dyDescent="0.25">
      <c r="A262" s="55" t="s">
        <v>618</v>
      </c>
      <c r="B262" s="54" t="s">
        <v>1</v>
      </c>
      <c r="C262" s="56">
        <v>14810560</v>
      </c>
      <c r="D262" s="55" t="s">
        <v>3315</v>
      </c>
      <c r="E262" s="55">
        <v>1505</v>
      </c>
      <c r="F262" s="54" t="s">
        <v>9095</v>
      </c>
      <c r="G262" s="54" t="s">
        <v>8929</v>
      </c>
      <c r="H262" s="55" t="s">
        <v>3635</v>
      </c>
      <c r="I262" s="57">
        <v>45176</v>
      </c>
      <c r="J262" s="57">
        <v>45907</v>
      </c>
      <c r="K262" s="55" t="s">
        <v>65</v>
      </c>
      <c r="L262" s="54" t="s">
        <v>14</v>
      </c>
      <c r="M262" s="54">
        <v>2</v>
      </c>
    </row>
    <row r="263" spans="1:13" x14ac:dyDescent="0.25">
      <c r="A263" s="55" t="s">
        <v>3636</v>
      </c>
      <c r="B263" s="54" t="s">
        <v>1</v>
      </c>
      <c r="C263" s="56">
        <v>8568901</v>
      </c>
      <c r="D263" s="55" t="s">
        <v>56</v>
      </c>
      <c r="E263" s="55" t="s">
        <v>3637</v>
      </c>
      <c r="F263" s="54" t="s">
        <v>9096</v>
      </c>
      <c r="G263" s="54" t="s">
        <v>8929</v>
      </c>
      <c r="H263" s="55" t="s">
        <v>3638</v>
      </c>
      <c r="I263" s="57">
        <v>45169</v>
      </c>
      <c r="J263" s="57">
        <v>45900</v>
      </c>
      <c r="K263" s="55" t="s">
        <v>65</v>
      </c>
      <c r="L263" s="54" t="s">
        <v>22</v>
      </c>
      <c r="M263" s="54">
        <v>1</v>
      </c>
    </row>
    <row r="264" spans="1:13" x14ac:dyDescent="0.25">
      <c r="A264" s="55" t="s">
        <v>370</v>
      </c>
      <c r="B264" s="54" t="s">
        <v>1</v>
      </c>
      <c r="C264" s="56">
        <v>24112315</v>
      </c>
      <c r="D264" s="55" t="s">
        <v>83</v>
      </c>
      <c r="E264" s="65">
        <v>5693</v>
      </c>
      <c r="F264" s="54" t="s">
        <v>9097</v>
      </c>
      <c r="G264" s="54" t="s">
        <v>8929</v>
      </c>
      <c r="H264" s="55" t="s">
        <v>3639</v>
      </c>
      <c r="I264" s="57">
        <v>45182</v>
      </c>
      <c r="J264" s="57">
        <v>45913</v>
      </c>
      <c r="K264" s="55" t="s">
        <v>65</v>
      </c>
      <c r="L264" s="54" t="s">
        <v>103</v>
      </c>
      <c r="M264" s="54">
        <v>6</v>
      </c>
    </row>
    <row r="265" spans="1:13" x14ac:dyDescent="0.25">
      <c r="A265" s="55" t="s">
        <v>3640</v>
      </c>
      <c r="B265" s="54" t="s">
        <v>1</v>
      </c>
      <c r="C265" s="56">
        <v>30451815</v>
      </c>
      <c r="D265" s="55" t="s">
        <v>3641</v>
      </c>
      <c r="E265" s="55">
        <v>5402</v>
      </c>
      <c r="F265" s="54" t="s">
        <v>9098</v>
      </c>
      <c r="G265" s="54" t="s">
        <v>8929</v>
      </c>
      <c r="H265" s="55" t="s">
        <v>3642</v>
      </c>
      <c r="I265" s="57">
        <v>45156</v>
      </c>
      <c r="J265" s="57">
        <v>45887</v>
      </c>
      <c r="K265" s="55" t="s">
        <v>65</v>
      </c>
      <c r="L265" s="54" t="s">
        <v>103</v>
      </c>
      <c r="M265" s="54">
        <v>6</v>
      </c>
    </row>
    <row r="266" spans="1:13" x14ac:dyDescent="0.25">
      <c r="A266" s="55" t="s">
        <v>3643</v>
      </c>
      <c r="B266" s="54" t="s">
        <v>1</v>
      </c>
      <c r="C266" s="56">
        <v>25659952</v>
      </c>
      <c r="D266" s="55" t="s">
        <v>158</v>
      </c>
      <c r="E266" s="55">
        <v>3591</v>
      </c>
      <c r="F266" s="54" t="s">
        <v>9099</v>
      </c>
      <c r="G266" s="54" t="s">
        <v>8929</v>
      </c>
      <c r="H266" s="55" t="s">
        <v>3644</v>
      </c>
      <c r="I266" s="57">
        <v>45161</v>
      </c>
      <c r="J266" s="57">
        <v>45892</v>
      </c>
      <c r="K266" s="55" t="s">
        <v>65</v>
      </c>
      <c r="L266" s="54" t="s">
        <v>31</v>
      </c>
      <c r="M266" s="54">
        <v>14</v>
      </c>
    </row>
    <row r="267" spans="1:13" x14ac:dyDescent="0.25">
      <c r="A267" s="55" t="s">
        <v>3645</v>
      </c>
      <c r="B267" s="54" t="s">
        <v>1</v>
      </c>
      <c r="C267" s="56">
        <v>39429933</v>
      </c>
      <c r="D267" s="55" t="s">
        <v>3332</v>
      </c>
      <c r="E267" s="55">
        <v>1077</v>
      </c>
      <c r="F267" s="54" t="s">
        <v>9100</v>
      </c>
      <c r="G267" s="54" t="s">
        <v>8929</v>
      </c>
      <c r="H267" s="55" t="s">
        <v>3646</v>
      </c>
      <c r="I267" s="57">
        <v>45161</v>
      </c>
      <c r="J267" s="57">
        <v>45892</v>
      </c>
      <c r="K267" s="55" t="s">
        <v>65</v>
      </c>
      <c r="L267" s="54" t="s">
        <v>172</v>
      </c>
      <c r="M267" s="54">
        <v>3</v>
      </c>
    </row>
    <row r="268" spans="1:13" x14ac:dyDescent="0.25">
      <c r="A268" s="55" t="s">
        <v>2761</v>
      </c>
      <c r="B268" s="54" t="s">
        <v>1</v>
      </c>
      <c r="C268" s="56">
        <v>3866863</v>
      </c>
      <c r="D268" s="55" t="s">
        <v>83</v>
      </c>
      <c r="E268" s="55">
        <v>7214</v>
      </c>
      <c r="F268" s="54" t="s">
        <v>9101</v>
      </c>
      <c r="G268" s="54" t="s">
        <v>8929</v>
      </c>
      <c r="H268" s="55" t="s">
        <v>3647</v>
      </c>
      <c r="I268" s="57">
        <v>45156</v>
      </c>
      <c r="J268" s="57">
        <v>45887</v>
      </c>
      <c r="K268" s="55" t="s">
        <v>65</v>
      </c>
      <c r="L268" s="54" t="s">
        <v>18</v>
      </c>
      <c r="M268" s="54">
        <v>7</v>
      </c>
    </row>
    <row r="269" spans="1:13" x14ac:dyDescent="0.25">
      <c r="A269" s="55" t="s">
        <v>97</v>
      </c>
      <c r="B269" s="54" t="s">
        <v>1</v>
      </c>
      <c r="C269" s="56" t="s">
        <v>98</v>
      </c>
      <c r="D269" s="55" t="s">
        <v>21</v>
      </c>
      <c r="E269" s="55">
        <v>808</v>
      </c>
      <c r="F269" s="54" t="s">
        <v>9102</v>
      </c>
      <c r="G269" s="54" t="s">
        <v>8929</v>
      </c>
      <c r="H269" s="55" t="s">
        <v>3648</v>
      </c>
      <c r="I269" s="57">
        <v>45180</v>
      </c>
      <c r="J269" s="57">
        <v>45911</v>
      </c>
      <c r="K269" s="55" t="s">
        <v>65</v>
      </c>
      <c r="L269" s="54" t="s">
        <v>99</v>
      </c>
      <c r="M269" s="54">
        <v>1</v>
      </c>
    </row>
    <row r="270" spans="1:13" x14ac:dyDescent="0.25">
      <c r="A270" s="55" t="s">
        <v>1142</v>
      </c>
      <c r="B270" s="54" t="s">
        <v>1</v>
      </c>
      <c r="C270" s="56">
        <v>30663415</v>
      </c>
      <c r="D270" s="55" t="s">
        <v>56</v>
      </c>
      <c r="E270" s="55">
        <v>4489</v>
      </c>
      <c r="F270" s="54" t="s">
        <v>9103</v>
      </c>
      <c r="G270" s="54" t="s">
        <v>8929</v>
      </c>
      <c r="H270" s="55" t="s">
        <v>3649</v>
      </c>
      <c r="I270" s="57">
        <v>45163</v>
      </c>
      <c r="J270" s="57">
        <v>45894</v>
      </c>
      <c r="K270" s="55" t="s">
        <v>65</v>
      </c>
      <c r="L270" s="54" t="s">
        <v>256</v>
      </c>
      <c r="M270" s="54">
        <v>5</v>
      </c>
    </row>
    <row r="271" spans="1:13" x14ac:dyDescent="0.25">
      <c r="A271" s="55" t="s">
        <v>3650</v>
      </c>
      <c r="B271" s="54" t="s">
        <v>1</v>
      </c>
      <c r="C271" s="56">
        <v>27505897</v>
      </c>
      <c r="D271" s="55" t="s">
        <v>13</v>
      </c>
      <c r="E271" s="55">
        <v>3331</v>
      </c>
      <c r="F271" s="54" t="s">
        <v>9104</v>
      </c>
      <c r="G271" s="54" t="s">
        <v>8929</v>
      </c>
      <c r="H271" s="55" t="s">
        <v>3651</v>
      </c>
      <c r="I271" s="57">
        <v>45173</v>
      </c>
      <c r="J271" s="57">
        <v>45904</v>
      </c>
      <c r="K271" s="55" t="s">
        <v>65</v>
      </c>
      <c r="L271" s="54" t="s">
        <v>31</v>
      </c>
      <c r="M271" s="54">
        <v>14</v>
      </c>
    </row>
    <row r="272" spans="1:13" x14ac:dyDescent="0.25">
      <c r="A272" s="55" t="s">
        <v>2479</v>
      </c>
      <c r="B272" s="54" t="s">
        <v>1</v>
      </c>
      <c r="C272" s="56">
        <v>14886896</v>
      </c>
      <c r="D272" s="55" t="s">
        <v>3207</v>
      </c>
      <c r="E272" s="55">
        <v>2050</v>
      </c>
      <c r="F272" s="54" t="s">
        <v>9105</v>
      </c>
      <c r="G272" s="54" t="s">
        <v>8929</v>
      </c>
      <c r="H272" s="55" t="s">
        <v>3652</v>
      </c>
      <c r="I272" s="57">
        <v>45331</v>
      </c>
      <c r="J272" s="57">
        <v>46062</v>
      </c>
      <c r="K272" s="55" t="s">
        <v>65</v>
      </c>
      <c r="L272" s="54" t="s">
        <v>37</v>
      </c>
      <c r="M272" s="54">
        <v>13</v>
      </c>
    </row>
    <row r="273" spans="1:13" x14ac:dyDescent="0.25">
      <c r="A273" s="55" t="s">
        <v>1127</v>
      </c>
      <c r="B273" s="54" t="s">
        <v>1</v>
      </c>
      <c r="C273" s="56">
        <v>94061544</v>
      </c>
      <c r="D273" s="55" t="s">
        <v>1001</v>
      </c>
      <c r="E273" s="55">
        <v>2778</v>
      </c>
      <c r="F273" s="54" t="s">
        <v>9106</v>
      </c>
      <c r="G273" s="54" t="s">
        <v>8929</v>
      </c>
      <c r="H273" s="55" t="s">
        <v>3653</v>
      </c>
      <c r="I273" s="57">
        <v>45197</v>
      </c>
      <c r="J273" s="57">
        <v>45928</v>
      </c>
      <c r="K273" s="55" t="s">
        <v>65</v>
      </c>
      <c r="L273" s="54" t="s">
        <v>31</v>
      </c>
      <c r="M273" s="54">
        <v>14</v>
      </c>
    </row>
    <row r="274" spans="1:13" x14ac:dyDescent="0.25">
      <c r="A274" s="55" t="s">
        <v>2189</v>
      </c>
      <c r="B274" s="54" t="s">
        <v>1</v>
      </c>
      <c r="C274" s="56">
        <v>94664980</v>
      </c>
      <c r="D274" s="55" t="s">
        <v>1001</v>
      </c>
      <c r="E274" s="55">
        <v>2681</v>
      </c>
      <c r="F274" s="54" t="s">
        <v>9107</v>
      </c>
      <c r="G274" s="54" t="s">
        <v>8929</v>
      </c>
      <c r="H274" s="55" t="s">
        <v>3654</v>
      </c>
      <c r="I274" s="57">
        <v>45197</v>
      </c>
      <c r="J274" s="57">
        <v>45928</v>
      </c>
      <c r="K274" s="55" t="s">
        <v>65</v>
      </c>
      <c r="L274" s="54" t="s">
        <v>31</v>
      </c>
      <c r="M274" s="54">
        <v>14</v>
      </c>
    </row>
    <row r="275" spans="1:13" x14ac:dyDescent="0.25">
      <c r="A275" s="55" t="s">
        <v>3655</v>
      </c>
      <c r="B275" s="54" t="s">
        <v>1</v>
      </c>
      <c r="C275" s="56">
        <v>25152403</v>
      </c>
      <c r="D275" s="55" t="s">
        <v>3656</v>
      </c>
      <c r="E275" s="55">
        <v>2641</v>
      </c>
      <c r="F275" s="54" t="s">
        <v>9108</v>
      </c>
      <c r="G275" s="54" t="s">
        <v>8929</v>
      </c>
      <c r="H275" s="55" t="s">
        <v>3657</v>
      </c>
      <c r="I275" s="57">
        <v>45177</v>
      </c>
      <c r="J275" s="57">
        <v>45908</v>
      </c>
      <c r="K275" s="55" t="s">
        <v>65</v>
      </c>
      <c r="L275" s="54" t="s">
        <v>18</v>
      </c>
      <c r="M275" s="54">
        <v>7</v>
      </c>
    </row>
    <row r="276" spans="1:13" x14ac:dyDescent="0.25">
      <c r="A276" s="55" t="s">
        <v>1396</v>
      </c>
      <c r="B276" s="54" t="s">
        <v>1</v>
      </c>
      <c r="C276" s="56">
        <v>92921646</v>
      </c>
      <c r="D276" s="55" t="s">
        <v>50</v>
      </c>
      <c r="E276" s="55">
        <v>736</v>
      </c>
      <c r="F276" s="54" t="s">
        <v>9109</v>
      </c>
      <c r="G276" s="54" t="s">
        <v>8929</v>
      </c>
      <c r="H276" s="55" t="s">
        <v>3658</v>
      </c>
      <c r="I276" s="57">
        <v>45174</v>
      </c>
      <c r="J276" s="57">
        <v>45905</v>
      </c>
      <c r="K276" s="55" t="s">
        <v>65</v>
      </c>
      <c r="L276" s="54" t="s">
        <v>51</v>
      </c>
      <c r="M276" s="54">
        <v>1</v>
      </c>
    </row>
    <row r="277" spans="1:13" x14ac:dyDescent="0.25">
      <c r="A277" s="55" t="s">
        <v>3659</v>
      </c>
      <c r="B277" s="54" t="s">
        <v>1</v>
      </c>
      <c r="C277" s="56">
        <v>45929532</v>
      </c>
      <c r="D277" s="55" t="s">
        <v>3660</v>
      </c>
      <c r="E277" s="63">
        <v>476825</v>
      </c>
      <c r="F277" s="54" t="s">
        <v>9110</v>
      </c>
      <c r="G277" s="54" t="s">
        <v>8929</v>
      </c>
      <c r="H277" s="55" t="s">
        <v>3661</v>
      </c>
      <c r="I277" s="57">
        <v>45275</v>
      </c>
      <c r="J277" s="57">
        <v>46006</v>
      </c>
      <c r="K277" s="55" t="s">
        <v>65</v>
      </c>
      <c r="L277" s="54" t="s">
        <v>37</v>
      </c>
      <c r="M277" s="54">
        <v>13</v>
      </c>
    </row>
    <row r="278" spans="1:13" x14ac:dyDescent="0.25">
      <c r="A278" s="55" t="s">
        <v>343</v>
      </c>
      <c r="B278" s="54" t="s">
        <v>1</v>
      </c>
      <c r="C278" s="56">
        <v>20862762</v>
      </c>
      <c r="D278" s="55" t="s">
        <v>336</v>
      </c>
      <c r="E278" s="55">
        <v>296</v>
      </c>
      <c r="F278" s="54" t="s">
        <v>9111</v>
      </c>
      <c r="G278" s="54" t="s">
        <v>8929</v>
      </c>
      <c r="H278" s="55" t="s">
        <v>3662</v>
      </c>
      <c r="I278" s="57">
        <v>45181</v>
      </c>
      <c r="J278" s="57">
        <v>45912</v>
      </c>
      <c r="K278" s="55" t="s">
        <v>65</v>
      </c>
      <c r="L278" s="54" t="s">
        <v>103</v>
      </c>
      <c r="M278" s="54">
        <v>6</v>
      </c>
    </row>
    <row r="279" spans="1:13" x14ac:dyDescent="0.25">
      <c r="A279" s="55" t="s">
        <v>3663</v>
      </c>
      <c r="B279" s="54" t="s">
        <v>1</v>
      </c>
      <c r="C279" s="56">
        <v>93799976</v>
      </c>
      <c r="D279" s="55" t="s">
        <v>572</v>
      </c>
      <c r="E279" s="55">
        <v>1701</v>
      </c>
      <c r="F279" s="54" t="s">
        <v>9112</v>
      </c>
      <c r="G279" s="54" t="s">
        <v>8929</v>
      </c>
      <c r="H279" s="55" t="s">
        <v>3664</v>
      </c>
      <c r="I279" s="57">
        <v>45208</v>
      </c>
      <c r="J279" s="57">
        <v>45939</v>
      </c>
      <c r="K279" s="55" t="s">
        <v>65</v>
      </c>
      <c r="L279" s="54" t="s">
        <v>14</v>
      </c>
      <c r="M279" s="54">
        <v>2</v>
      </c>
    </row>
    <row r="280" spans="1:13" x14ac:dyDescent="0.25">
      <c r="A280" s="55" t="s">
        <v>3665</v>
      </c>
      <c r="B280" s="54" t="s">
        <v>1</v>
      </c>
      <c r="C280" s="56">
        <v>24448432</v>
      </c>
      <c r="D280" s="55" t="s">
        <v>768</v>
      </c>
      <c r="E280" s="55">
        <v>592</v>
      </c>
      <c r="F280" s="54" t="s">
        <v>9113</v>
      </c>
      <c r="G280" s="54" t="s">
        <v>8929</v>
      </c>
      <c r="H280" s="55" t="s">
        <v>3666</v>
      </c>
      <c r="I280" s="57">
        <v>45188</v>
      </c>
      <c r="J280" s="57">
        <v>45919</v>
      </c>
      <c r="K280" s="55" t="s">
        <v>65</v>
      </c>
      <c r="L280" s="54" t="s">
        <v>46</v>
      </c>
      <c r="M280" s="54">
        <v>4</v>
      </c>
    </row>
    <row r="281" spans="1:13" x14ac:dyDescent="0.25">
      <c r="A281" s="55" t="s">
        <v>3667</v>
      </c>
      <c r="B281" s="54" t="s">
        <v>1</v>
      </c>
      <c r="C281" s="56">
        <v>18164863</v>
      </c>
      <c r="D281" s="55" t="s">
        <v>83</v>
      </c>
      <c r="E281" s="55">
        <v>1923</v>
      </c>
      <c r="F281" s="54" t="s">
        <v>9114</v>
      </c>
      <c r="G281" s="54" t="s">
        <v>8929</v>
      </c>
      <c r="H281" s="55" t="s">
        <v>3668</v>
      </c>
      <c r="I281" s="57">
        <v>45189</v>
      </c>
      <c r="J281" s="57">
        <v>45920</v>
      </c>
      <c r="K281" s="55" t="s">
        <v>65</v>
      </c>
      <c r="L281" s="54" t="s">
        <v>84</v>
      </c>
      <c r="M281" s="54">
        <v>3</v>
      </c>
    </row>
    <row r="282" spans="1:13" x14ac:dyDescent="0.25">
      <c r="A282" s="55" t="s">
        <v>3670</v>
      </c>
      <c r="B282" s="54" t="s">
        <v>1</v>
      </c>
      <c r="C282" s="56">
        <v>31723081</v>
      </c>
      <c r="D282" s="55" t="s">
        <v>13</v>
      </c>
      <c r="E282" s="55">
        <v>3233</v>
      </c>
      <c r="F282" s="54" t="s">
        <v>9115</v>
      </c>
      <c r="G282" s="54" t="s">
        <v>8929</v>
      </c>
      <c r="H282" s="55" t="s">
        <v>3671</v>
      </c>
      <c r="I282" s="57">
        <v>45173</v>
      </c>
      <c r="J282" s="57">
        <v>45904</v>
      </c>
      <c r="K282" s="55" t="s">
        <v>65</v>
      </c>
      <c r="L282" s="54" t="s">
        <v>31</v>
      </c>
      <c r="M282" s="54">
        <v>14</v>
      </c>
    </row>
    <row r="283" spans="1:13" x14ac:dyDescent="0.25">
      <c r="A283" s="55" t="s">
        <v>2337</v>
      </c>
      <c r="B283" s="54" t="s">
        <v>1</v>
      </c>
      <c r="C283" s="56">
        <v>16699592</v>
      </c>
      <c r="D283" s="55" t="s">
        <v>211</v>
      </c>
      <c r="E283" s="65">
        <v>2306</v>
      </c>
      <c r="F283" s="54" t="s">
        <v>9116</v>
      </c>
      <c r="G283" s="54" t="s">
        <v>8929</v>
      </c>
      <c r="H283" s="55" t="s">
        <v>3672</v>
      </c>
      <c r="I283" s="57">
        <v>45181</v>
      </c>
      <c r="J283" s="57">
        <v>45912</v>
      </c>
      <c r="K283" s="55" t="s">
        <v>65</v>
      </c>
      <c r="L283" s="54" t="s">
        <v>31</v>
      </c>
      <c r="M283" s="54">
        <v>14</v>
      </c>
    </row>
    <row r="284" spans="1:13" x14ac:dyDescent="0.25">
      <c r="A284" s="55" t="s">
        <v>2828</v>
      </c>
      <c r="B284" s="54" t="s">
        <v>1</v>
      </c>
      <c r="C284" s="56">
        <v>95292180</v>
      </c>
      <c r="D284" s="55" t="s">
        <v>1001</v>
      </c>
      <c r="E284" s="65">
        <v>1438</v>
      </c>
      <c r="F284" s="54" t="s">
        <v>9117</v>
      </c>
      <c r="G284" s="54" t="s">
        <v>8929</v>
      </c>
      <c r="H284" s="55" t="s">
        <v>3673</v>
      </c>
      <c r="I284" s="57">
        <v>45197</v>
      </c>
      <c r="J284" s="57">
        <v>45928</v>
      </c>
      <c r="K284" s="55" t="s">
        <v>65</v>
      </c>
      <c r="L284" s="54" t="s">
        <v>31</v>
      </c>
      <c r="M284" s="54">
        <v>14</v>
      </c>
    </row>
    <row r="285" spans="1:13" x14ac:dyDescent="0.25">
      <c r="A285" s="55" t="s">
        <v>2901</v>
      </c>
      <c r="B285" s="54" t="s">
        <v>1</v>
      </c>
      <c r="C285" s="56">
        <v>32759487</v>
      </c>
      <c r="D285" s="55" t="s">
        <v>56</v>
      </c>
      <c r="E285" s="65">
        <v>4634</v>
      </c>
      <c r="F285" s="54" t="s">
        <v>9118</v>
      </c>
      <c r="G285" s="54" t="s">
        <v>8929</v>
      </c>
      <c r="H285" s="55" t="s">
        <v>3674</v>
      </c>
      <c r="I285" s="57">
        <v>45180</v>
      </c>
      <c r="J285" s="57">
        <v>45911</v>
      </c>
      <c r="K285" s="55" t="s">
        <v>65</v>
      </c>
      <c r="L285" s="54" t="s">
        <v>256</v>
      </c>
      <c r="M285" s="54">
        <v>5</v>
      </c>
    </row>
    <row r="286" spans="1:13" x14ac:dyDescent="0.25">
      <c r="A286" s="55" t="s">
        <v>2350</v>
      </c>
      <c r="B286" s="54" t="s">
        <v>1</v>
      </c>
      <c r="C286" s="56">
        <v>10263222</v>
      </c>
      <c r="D286" s="55" t="s">
        <v>244</v>
      </c>
      <c r="E286" s="55">
        <v>777</v>
      </c>
      <c r="F286" s="54" t="s">
        <v>9119</v>
      </c>
      <c r="G286" s="54" t="s">
        <v>8929</v>
      </c>
      <c r="H286" s="55" t="s">
        <v>3675</v>
      </c>
      <c r="I286" s="57">
        <v>45251</v>
      </c>
      <c r="J286" s="57">
        <v>45982</v>
      </c>
      <c r="K286" s="55" t="s">
        <v>65</v>
      </c>
      <c r="L286" s="54" t="s">
        <v>245</v>
      </c>
      <c r="M286" s="54">
        <v>5</v>
      </c>
    </row>
    <row r="287" spans="1:13" x14ac:dyDescent="0.25">
      <c r="A287" s="55" t="s">
        <v>3676</v>
      </c>
      <c r="B287" s="54" t="s">
        <v>1</v>
      </c>
      <c r="C287" s="56">
        <v>94027074</v>
      </c>
      <c r="D287" s="55" t="s">
        <v>3368</v>
      </c>
      <c r="E287" s="55">
        <v>2337</v>
      </c>
      <c r="F287" s="54" t="s">
        <v>9120</v>
      </c>
      <c r="G287" s="54" t="s">
        <v>8929</v>
      </c>
      <c r="H287" s="55" t="s">
        <v>3677</v>
      </c>
      <c r="I287" s="57">
        <v>45175</v>
      </c>
      <c r="J287" s="57">
        <v>45906</v>
      </c>
      <c r="K287" s="55" t="s">
        <v>65</v>
      </c>
      <c r="L287" s="54" t="s">
        <v>37</v>
      </c>
      <c r="M287" s="54">
        <v>13</v>
      </c>
    </row>
    <row r="288" spans="1:13" x14ac:dyDescent="0.25">
      <c r="A288" s="55" t="s">
        <v>2035</v>
      </c>
      <c r="B288" s="54" t="s">
        <v>1</v>
      </c>
      <c r="C288" s="56">
        <v>30742052</v>
      </c>
      <c r="D288" s="55" t="s">
        <v>1055</v>
      </c>
      <c r="E288" s="55">
        <v>3087</v>
      </c>
      <c r="F288" s="54" t="s">
        <v>9121</v>
      </c>
      <c r="G288" s="54" t="s">
        <v>8929</v>
      </c>
      <c r="H288" s="55" t="s">
        <v>3678</v>
      </c>
      <c r="I288" s="57">
        <v>45181</v>
      </c>
      <c r="J288" s="57">
        <v>45912</v>
      </c>
      <c r="K288" s="55" t="s">
        <v>65</v>
      </c>
      <c r="L288" s="54" t="s">
        <v>31</v>
      </c>
      <c r="M288" s="54">
        <v>14</v>
      </c>
    </row>
    <row r="289" spans="1:13" x14ac:dyDescent="0.25">
      <c r="A289" s="55" t="s">
        <v>2774</v>
      </c>
      <c r="B289" s="54" t="s">
        <v>1</v>
      </c>
      <c r="C289" s="56">
        <v>94718135</v>
      </c>
      <c r="D289" s="55" t="s">
        <v>3679</v>
      </c>
      <c r="E289" s="55">
        <v>1615</v>
      </c>
      <c r="F289" s="54" t="s">
        <v>9122</v>
      </c>
      <c r="G289" s="54" t="s">
        <v>8929</v>
      </c>
      <c r="H289" s="55" t="s">
        <v>3680</v>
      </c>
      <c r="I289" s="57">
        <v>45182</v>
      </c>
      <c r="J289" s="57">
        <v>45913</v>
      </c>
      <c r="K289" s="55" t="s">
        <v>65</v>
      </c>
      <c r="L289" s="54" t="s">
        <v>37</v>
      </c>
      <c r="M289" s="54">
        <v>13</v>
      </c>
    </row>
    <row r="290" spans="1:13" x14ac:dyDescent="0.25">
      <c r="A290" s="55" t="s">
        <v>3681</v>
      </c>
      <c r="B290" s="54" t="s">
        <v>1</v>
      </c>
      <c r="C290" s="56">
        <v>43244769</v>
      </c>
      <c r="D290" s="55" t="s">
        <v>3682</v>
      </c>
      <c r="E290" s="55">
        <v>630</v>
      </c>
      <c r="F290" s="54" t="s">
        <v>9123</v>
      </c>
      <c r="G290" s="54" t="s">
        <v>8929</v>
      </c>
      <c r="H290" s="55" t="s">
        <v>3683</v>
      </c>
      <c r="I290" s="57">
        <v>45181</v>
      </c>
      <c r="J290" s="57">
        <v>45912</v>
      </c>
      <c r="K290" s="55" t="s">
        <v>65</v>
      </c>
      <c r="L290" s="54" t="s">
        <v>79</v>
      </c>
      <c r="M290" s="54">
        <v>15</v>
      </c>
    </row>
    <row r="291" spans="1:13" x14ac:dyDescent="0.25">
      <c r="A291" s="55" t="s">
        <v>3684</v>
      </c>
      <c r="B291" s="54" t="s">
        <v>1</v>
      </c>
      <c r="C291" s="56">
        <v>14384356</v>
      </c>
      <c r="D291" s="55" t="s">
        <v>3685</v>
      </c>
      <c r="E291" s="55">
        <v>1794</v>
      </c>
      <c r="F291" s="54" t="s">
        <v>9124</v>
      </c>
      <c r="G291" s="54" t="s">
        <v>8929</v>
      </c>
      <c r="H291" s="55" t="s">
        <v>3686</v>
      </c>
      <c r="I291" s="57">
        <v>45189</v>
      </c>
      <c r="J291" s="57">
        <v>45920</v>
      </c>
      <c r="K291" s="55" t="s">
        <v>65</v>
      </c>
      <c r="L291" s="54" t="s">
        <v>245</v>
      </c>
      <c r="M291" s="54">
        <v>5</v>
      </c>
    </row>
    <row r="292" spans="1:13" x14ac:dyDescent="0.25">
      <c r="A292" s="55" t="s">
        <v>1854</v>
      </c>
      <c r="B292" s="54" t="s">
        <v>1</v>
      </c>
      <c r="C292" s="56">
        <v>8395423</v>
      </c>
      <c r="D292" s="55" t="s">
        <v>1257</v>
      </c>
      <c r="E292" s="55">
        <v>2706</v>
      </c>
      <c r="F292" s="54" t="s">
        <v>9125</v>
      </c>
      <c r="G292" s="54" t="s">
        <v>8929</v>
      </c>
      <c r="H292" s="55" t="s">
        <v>3687</v>
      </c>
      <c r="I292" s="57">
        <v>45189</v>
      </c>
      <c r="J292" s="57">
        <v>45920</v>
      </c>
      <c r="K292" s="55" t="s">
        <v>65</v>
      </c>
      <c r="L292" s="54" t="s">
        <v>172</v>
      </c>
      <c r="M292" s="54">
        <v>3</v>
      </c>
    </row>
    <row r="293" spans="1:13" x14ac:dyDescent="0.25">
      <c r="A293" s="55" t="s">
        <v>866</v>
      </c>
      <c r="B293" s="54" t="s">
        <v>1</v>
      </c>
      <c r="C293" s="56">
        <v>20313370</v>
      </c>
      <c r="D293" s="55" t="s">
        <v>316</v>
      </c>
      <c r="E293" s="55">
        <v>6113</v>
      </c>
      <c r="F293" s="54" t="s">
        <v>9126</v>
      </c>
      <c r="G293" s="54" t="s">
        <v>8929</v>
      </c>
      <c r="H293" s="55" t="s">
        <v>3688</v>
      </c>
      <c r="I293" s="57">
        <v>45229</v>
      </c>
      <c r="J293" s="57">
        <v>45960</v>
      </c>
      <c r="K293" s="55" t="s">
        <v>65</v>
      </c>
      <c r="L293" s="54" t="s">
        <v>868</v>
      </c>
      <c r="M293" s="54">
        <v>9</v>
      </c>
    </row>
    <row r="294" spans="1:13" x14ac:dyDescent="0.25">
      <c r="A294" s="55" t="s">
        <v>292</v>
      </c>
      <c r="B294" s="54" t="s">
        <v>1</v>
      </c>
      <c r="C294" s="56" t="s">
        <v>293</v>
      </c>
      <c r="D294" s="55" t="s">
        <v>83</v>
      </c>
      <c r="E294" s="55">
        <v>4593</v>
      </c>
      <c r="F294" s="54" t="s">
        <v>9127</v>
      </c>
      <c r="G294" s="54" t="s">
        <v>8929</v>
      </c>
      <c r="H294" s="55" t="s">
        <v>3689</v>
      </c>
      <c r="I294" s="57">
        <v>45211</v>
      </c>
      <c r="J294" s="57">
        <v>45942</v>
      </c>
      <c r="K294" s="55" t="s">
        <v>65</v>
      </c>
      <c r="L294" s="54" t="s">
        <v>256</v>
      </c>
      <c r="M294" s="54">
        <v>5</v>
      </c>
    </row>
    <row r="295" spans="1:13" x14ac:dyDescent="0.25">
      <c r="A295" s="55" t="s">
        <v>2715</v>
      </c>
      <c r="B295" s="54" t="s">
        <v>1</v>
      </c>
      <c r="C295" s="56">
        <v>37015269</v>
      </c>
      <c r="D295" s="55" t="s">
        <v>523</v>
      </c>
      <c r="E295" s="55">
        <v>2351</v>
      </c>
      <c r="F295" s="54" t="s">
        <v>9128</v>
      </c>
      <c r="G295" s="54" t="s">
        <v>8929</v>
      </c>
      <c r="H295" s="55" t="s">
        <v>3690</v>
      </c>
      <c r="I295" s="57">
        <v>45210</v>
      </c>
      <c r="J295" s="57">
        <v>45941</v>
      </c>
      <c r="K295" s="55" t="s">
        <v>65</v>
      </c>
      <c r="L295" s="54" t="s">
        <v>14</v>
      </c>
      <c r="M295" s="54">
        <v>2</v>
      </c>
    </row>
    <row r="296" spans="1:13" x14ac:dyDescent="0.25">
      <c r="A296" s="55" t="s">
        <v>1465</v>
      </c>
      <c r="B296" s="54" t="s">
        <v>1</v>
      </c>
      <c r="C296" s="56">
        <v>4755553</v>
      </c>
      <c r="D296" s="55" t="s">
        <v>1351</v>
      </c>
      <c r="E296" s="55">
        <v>3496</v>
      </c>
      <c r="F296" s="54" t="s">
        <v>9129</v>
      </c>
      <c r="G296" s="54" t="s">
        <v>8929</v>
      </c>
      <c r="H296" s="55" t="s">
        <v>3691</v>
      </c>
      <c r="I296" s="57">
        <v>45218</v>
      </c>
      <c r="J296" s="57">
        <v>45949</v>
      </c>
      <c r="K296" s="55" t="s">
        <v>65</v>
      </c>
      <c r="L296" s="54" t="s">
        <v>127</v>
      </c>
      <c r="M296" s="54">
        <v>11</v>
      </c>
    </row>
    <row r="297" spans="1:13" x14ac:dyDescent="0.25">
      <c r="A297" s="55" t="s">
        <v>3692</v>
      </c>
      <c r="B297" s="54" t="s">
        <v>1</v>
      </c>
      <c r="C297" s="56">
        <v>15010312</v>
      </c>
      <c r="D297" s="55" t="s">
        <v>572</v>
      </c>
      <c r="E297" s="55">
        <v>2288</v>
      </c>
      <c r="F297" s="54" t="s">
        <v>9130</v>
      </c>
      <c r="G297" s="54" t="s">
        <v>8929</v>
      </c>
      <c r="H297" s="55" t="s">
        <v>3693</v>
      </c>
      <c r="I297" s="57">
        <v>45331</v>
      </c>
      <c r="J297" s="55" t="s">
        <v>3694</v>
      </c>
      <c r="K297" s="55" t="s">
        <v>65</v>
      </c>
      <c r="L297" s="54" t="s">
        <v>14</v>
      </c>
      <c r="M297" s="54">
        <v>2</v>
      </c>
    </row>
    <row r="298" spans="1:13" x14ac:dyDescent="0.25">
      <c r="A298" s="55" t="s">
        <v>891</v>
      </c>
      <c r="B298" s="54" t="s">
        <v>1</v>
      </c>
      <c r="C298" s="56">
        <v>37839901</v>
      </c>
      <c r="D298" s="55" t="s">
        <v>3695</v>
      </c>
      <c r="E298" s="55">
        <v>4750</v>
      </c>
      <c r="F298" s="54" t="s">
        <v>9131</v>
      </c>
      <c r="G298" s="54" t="s">
        <v>8929</v>
      </c>
      <c r="H298" s="55" t="s">
        <v>3696</v>
      </c>
      <c r="I298" s="57">
        <v>45224</v>
      </c>
      <c r="J298" s="57">
        <v>45955</v>
      </c>
      <c r="K298" s="55" t="s">
        <v>65</v>
      </c>
      <c r="L298" s="54" t="s">
        <v>894</v>
      </c>
      <c r="M298" s="54">
        <v>9</v>
      </c>
    </row>
    <row r="299" spans="1:13" x14ac:dyDescent="0.25">
      <c r="A299" s="55" t="s">
        <v>3697</v>
      </c>
      <c r="B299" s="54" t="s">
        <v>1</v>
      </c>
      <c r="C299" s="56">
        <v>44045017</v>
      </c>
      <c r="D299" s="55" t="s">
        <v>3215</v>
      </c>
      <c r="E299" s="55">
        <v>445</v>
      </c>
      <c r="F299" s="54" t="s">
        <v>9132</v>
      </c>
      <c r="G299" s="54" t="s">
        <v>8929</v>
      </c>
      <c r="H299" s="55" t="s">
        <v>3698</v>
      </c>
      <c r="I299" s="57">
        <v>45216</v>
      </c>
      <c r="J299" s="57">
        <v>45947</v>
      </c>
      <c r="K299" s="55" t="s">
        <v>65</v>
      </c>
      <c r="L299" s="54" t="s">
        <v>22</v>
      </c>
      <c r="M299" s="54">
        <v>1</v>
      </c>
    </row>
    <row r="300" spans="1:13" x14ac:dyDescent="0.25">
      <c r="A300" s="55" t="s">
        <v>1949</v>
      </c>
      <c r="B300" s="54" t="s">
        <v>1</v>
      </c>
      <c r="C300" s="56">
        <v>10359210</v>
      </c>
      <c r="D300" s="55" t="s">
        <v>3699</v>
      </c>
      <c r="E300" s="65">
        <v>1308</v>
      </c>
      <c r="F300" s="54" t="s">
        <v>9133</v>
      </c>
      <c r="G300" s="54" t="s">
        <v>8929</v>
      </c>
      <c r="H300" s="55" t="s">
        <v>3700</v>
      </c>
      <c r="I300" s="57">
        <v>45216</v>
      </c>
      <c r="J300" s="57">
        <v>45947</v>
      </c>
      <c r="K300" s="55" t="s">
        <v>65</v>
      </c>
      <c r="L300" s="54" t="s">
        <v>99</v>
      </c>
      <c r="M300" s="54">
        <v>1</v>
      </c>
    </row>
    <row r="301" spans="1:13" x14ac:dyDescent="0.25">
      <c r="A301" s="55" t="s">
        <v>2011</v>
      </c>
      <c r="B301" s="54" t="s">
        <v>1</v>
      </c>
      <c r="C301" s="62">
        <v>6511987</v>
      </c>
      <c r="D301" s="55" t="s">
        <v>83</v>
      </c>
      <c r="E301" s="55">
        <v>6811</v>
      </c>
      <c r="F301" s="54" t="s">
        <v>9134</v>
      </c>
      <c r="G301" s="54" t="s">
        <v>8929</v>
      </c>
      <c r="H301" s="55" t="s">
        <v>3701</v>
      </c>
      <c r="I301" s="57">
        <v>45211</v>
      </c>
      <c r="J301" s="57">
        <v>45942</v>
      </c>
      <c r="K301" s="55" t="s">
        <v>65</v>
      </c>
      <c r="L301" s="54" t="s">
        <v>18</v>
      </c>
      <c r="M301" s="54">
        <v>7</v>
      </c>
    </row>
    <row r="302" spans="1:13" x14ac:dyDescent="0.25">
      <c r="A302" s="55" t="s">
        <v>2843</v>
      </c>
      <c r="B302" s="54" t="s">
        <v>1</v>
      </c>
      <c r="C302" s="56">
        <v>34263572</v>
      </c>
      <c r="D302" s="55" t="s">
        <v>3702</v>
      </c>
      <c r="E302" s="55">
        <v>60</v>
      </c>
      <c r="F302" s="54" t="s">
        <v>9135</v>
      </c>
      <c r="G302" s="54" t="s">
        <v>8929</v>
      </c>
      <c r="H302" s="55" t="s">
        <v>3703</v>
      </c>
      <c r="I302" s="57">
        <v>45224</v>
      </c>
      <c r="J302" s="57">
        <v>45955</v>
      </c>
      <c r="K302" s="55" t="s">
        <v>65</v>
      </c>
      <c r="L302" s="54" t="s">
        <v>115</v>
      </c>
      <c r="M302" s="54">
        <v>9</v>
      </c>
    </row>
    <row r="303" spans="1:13" x14ac:dyDescent="0.25">
      <c r="A303" s="55" t="s">
        <v>886</v>
      </c>
      <c r="B303" s="54" t="s">
        <v>1</v>
      </c>
      <c r="C303" s="56" t="s">
        <v>887</v>
      </c>
      <c r="D303" s="55" t="s">
        <v>3704</v>
      </c>
      <c r="E303" s="55">
        <v>9</v>
      </c>
      <c r="F303" s="54" t="s">
        <v>9136</v>
      </c>
      <c r="G303" s="54" t="s">
        <v>8929</v>
      </c>
      <c r="H303" s="55" t="s">
        <v>3705</v>
      </c>
      <c r="I303" s="57">
        <v>45219</v>
      </c>
      <c r="J303" s="57">
        <v>45950</v>
      </c>
      <c r="K303" s="55" t="s">
        <v>65</v>
      </c>
      <c r="L303" s="54" t="s">
        <v>115</v>
      </c>
      <c r="M303" s="54">
        <v>9</v>
      </c>
    </row>
    <row r="304" spans="1:13" x14ac:dyDescent="0.25">
      <c r="A304" s="55" t="s">
        <v>3706</v>
      </c>
      <c r="B304" s="54" t="s">
        <v>1</v>
      </c>
      <c r="C304" s="56">
        <v>17730265</v>
      </c>
      <c r="D304" s="55" t="s">
        <v>523</v>
      </c>
      <c r="E304" s="55">
        <v>2561</v>
      </c>
      <c r="F304" s="54" t="s">
        <v>9137</v>
      </c>
      <c r="G304" s="54" t="s">
        <v>8929</v>
      </c>
      <c r="H304" s="55" t="s">
        <v>3707</v>
      </c>
      <c r="I304" s="57">
        <v>45352</v>
      </c>
      <c r="J304" s="57">
        <v>46082</v>
      </c>
      <c r="K304" s="55" t="s">
        <v>65</v>
      </c>
      <c r="L304" s="54" t="s">
        <v>14</v>
      </c>
      <c r="M304" s="54">
        <v>2</v>
      </c>
    </row>
    <row r="305" spans="1:13" x14ac:dyDescent="0.25">
      <c r="A305" s="55" t="s">
        <v>3708</v>
      </c>
      <c r="B305" s="54" t="s">
        <v>1</v>
      </c>
      <c r="C305" s="56">
        <v>14432147</v>
      </c>
      <c r="D305" s="55" t="s">
        <v>3709</v>
      </c>
      <c r="E305" s="55">
        <v>2094</v>
      </c>
      <c r="F305" s="54" t="s">
        <v>9138</v>
      </c>
      <c r="G305" s="54" t="s">
        <v>8929</v>
      </c>
      <c r="H305" s="55" t="s">
        <v>3710</v>
      </c>
      <c r="I305" s="57">
        <v>45229</v>
      </c>
      <c r="J305" s="57"/>
      <c r="K305" s="55" t="s">
        <v>1528</v>
      </c>
      <c r="L305" s="54" t="s">
        <v>31</v>
      </c>
      <c r="M305" s="54">
        <v>14</v>
      </c>
    </row>
    <row r="306" spans="1:13" x14ac:dyDescent="0.25">
      <c r="A306" s="55" t="s">
        <v>2442</v>
      </c>
      <c r="B306" s="54" t="s">
        <v>1</v>
      </c>
      <c r="C306" s="56">
        <v>23992167</v>
      </c>
      <c r="D306" s="55" t="s">
        <v>402</v>
      </c>
      <c r="E306" s="55">
        <v>1307</v>
      </c>
      <c r="F306" s="54" t="s">
        <v>9139</v>
      </c>
      <c r="G306" s="54" t="s">
        <v>8929</v>
      </c>
      <c r="H306" s="55" t="s">
        <v>2443</v>
      </c>
      <c r="I306" s="57">
        <v>45248</v>
      </c>
      <c r="J306" s="57">
        <v>45979</v>
      </c>
      <c r="K306" s="55" t="s">
        <v>65</v>
      </c>
      <c r="L306" s="54" t="s">
        <v>103</v>
      </c>
      <c r="M306" s="54">
        <v>6</v>
      </c>
    </row>
    <row r="307" spans="1:13" x14ac:dyDescent="0.25">
      <c r="A307" s="55" t="s">
        <v>1360</v>
      </c>
      <c r="B307" s="54" t="s">
        <v>1</v>
      </c>
      <c r="C307" s="56">
        <v>36172350</v>
      </c>
      <c r="D307" s="55" t="s">
        <v>1362</v>
      </c>
      <c r="E307" s="55">
        <v>3966</v>
      </c>
      <c r="F307" s="54" t="s">
        <v>9140</v>
      </c>
      <c r="G307" s="54" t="s">
        <v>8929</v>
      </c>
      <c r="H307" s="55" t="s">
        <v>3711</v>
      </c>
      <c r="I307" s="57">
        <v>45337</v>
      </c>
      <c r="J307" s="57">
        <v>46068</v>
      </c>
      <c r="K307" s="55" t="s">
        <v>65</v>
      </c>
      <c r="L307" s="54" t="s">
        <v>1253</v>
      </c>
      <c r="M307" s="54">
        <v>11</v>
      </c>
    </row>
    <row r="308" spans="1:13" x14ac:dyDescent="0.25">
      <c r="A308" s="55" t="s">
        <v>1424</v>
      </c>
      <c r="B308" s="54" t="s">
        <v>1</v>
      </c>
      <c r="C308" s="56">
        <v>34705733</v>
      </c>
      <c r="D308" s="55" t="s">
        <v>56</v>
      </c>
      <c r="E308" s="55">
        <v>4705</v>
      </c>
      <c r="F308" s="54" t="s">
        <v>9141</v>
      </c>
      <c r="G308" s="54" t="s">
        <v>8929</v>
      </c>
      <c r="H308" s="55" t="s">
        <v>3712</v>
      </c>
      <c r="I308" s="57">
        <v>45229</v>
      </c>
      <c r="J308" s="57">
        <v>45595</v>
      </c>
      <c r="K308" s="55" t="s">
        <v>65</v>
      </c>
      <c r="L308" s="54" t="s">
        <v>153</v>
      </c>
      <c r="M308" s="54">
        <v>15</v>
      </c>
    </row>
    <row r="309" spans="1:13" x14ac:dyDescent="0.25">
      <c r="A309" s="55" t="s">
        <v>3713</v>
      </c>
      <c r="B309" s="54" t="s">
        <v>1</v>
      </c>
      <c r="C309" s="56">
        <v>16732131</v>
      </c>
      <c r="D309" s="55" t="s">
        <v>3305</v>
      </c>
      <c r="E309" s="55">
        <v>3097</v>
      </c>
      <c r="F309" s="54" t="s">
        <v>9142</v>
      </c>
      <c r="G309" s="54" t="s">
        <v>8929</v>
      </c>
      <c r="H309" s="55" t="s">
        <v>3714</v>
      </c>
      <c r="I309" s="57">
        <v>45275</v>
      </c>
      <c r="J309" s="57">
        <v>46006</v>
      </c>
      <c r="K309" s="55" t="s">
        <v>65</v>
      </c>
      <c r="L309" s="54" t="s">
        <v>1419</v>
      </c>
      <c r="M309" s="54">
        <v>13</v>
      </c>
    </row>
    <row r="310" spans="1:13" x14ac:dyDescent="0.25">
      <c r="A310" s="55" t="s">
        <v>2862</v>
      </c>
      <c r="B310" s="54" t="s">
        <v>1</v>
      </c>
      <c r="C310" s="56">
        <v>94423352</v>
      </c>
      <c r="D310" s="55" t="s">
        <v>83</v>
      </c>
      <c r="E310" s="55">
        <v>6576</v>
      </c>
      <c r="F310" s="54" t="s">
        <v>9143</v>
      </c>
      <c r="G310" s="54" t="s">
        <v>8929</v>
      </c>
      <c r="H310" s="55" t="s">
        <v>3715</v>
      </c>
      <c r="I310" s="57">
        <v>45231</v>
      </c>
      <c r="J310" s="57">
        <v>45962</v>
      </c>
      <c r="K310" s="55" t="s">
        <v>65</v>
      </c>
      <c r="L310" s="54" t="s">
        <v>18</v>
      </c>
      <c r="M310" s="54">
        <v>7</v>
      </c>
    </row>
    <row r="311" spans="1:13" x14ac:dyDescent="0.25">
      <c r="A311" s="55" t="s">
        <v>3716</v>
      </c>
      <c r="B311" s="54" t="s">
        <v>1</v>
      </c>
      <c r="C311" s="56">
        <v>33525286</v>
      </c>
      <c r="D311" s="55" t="s">
        <v>1046</v>
      </c>
      <c r="E311" s="55">
        <v>1705</v>
      </c>
      <c r="F311" s="54" t="s">
        <v>9144</v>
      </c>
      <c r="G311" s="54" t="s">
        <v>8929</v>
      </c>
      <c r="H311" s="55" t="s">
        <v>3717</v>
      </c>
      <c r="I311" s="57">
        <v>45252</v>
      </c>
      <c r="J311" s="57">
        <v>45983</v>
      </c>
      <c r="K311" s="55" t="s">
        <v>65</v>
      </c>
      <c r="L311" s="54" t="s">
        <v>31</v>
      </c>
      <c r="M311" s="54">
        <v>14</v>
      </c>
    </row>
    <row r="312" spans="1:13" x14ac:dyDescent="0.25">
      <c r="A312" s="55" t="s">
        <v>3718</v>
      </c>
      <c r="B312" s="54" t="s">
        <v>1</v>
      </c>
      <c r="C312" s="56">
        <v>8241161</v>
      </c>
      <c r="D312" s="55" t="s">
        <v>996</v>
      </c>
      <c r="E312" s="55">
        <v>294</v>
      </c>
      <c r="F312" s="54" t="s">
        <v>9145</v>
      </c>
      <c r="G312" s="54" t="s">
        <v>8929</v>
      </c>
      <c r="H312" s="55" t="s">
        <v>3719</v>
      </c>
      <c r="I312" s="57">
        <v>45253</v>
      </c>
      <c r="J312" s="57">
        <v>45984</v>
      </c>
      <c r="K312" s="55" t="s">
        <v>65</v>
      </c>
      <c r="L312" s="54" t="s">
        <v>153</v>
      </c>
      <c r="M312" s="54">
        <v>15</v>
      </c>
    </row>
    <row r="313" spans="1:13" x14ac:dyDescent="0.25">
      <c r="A313" s="55" t="s">
        <v>1659</v>
      </c>
      <c r="B313" s="54" t="s">
        <v>1</v>
      </c>
      <c r="C313" s="56" t="s">
        <v>1554</v>
      </c>
      <c r="D313" s="55" t="s">
        <v>140</v>
      </c>
      <c r="E313" s="55">
        <v>2160</v>
      </c>
      <c r="F313" s="54" t="s">
        <v>9146</v>
      </c>
      <c r="G313" s="54" t="s">
        <v>8929</v>
      </c>
      <c r="H313" s="55" t="s">
        <v>3720</v>
      </c>
      <c r="I313" s="57">
        <v>45337</v>
      </c>
      <c r="J313" s="57">
        <v>46068</v>
      </c>
      <c r="K313" s="55" t="s">
        <v>65</v>
      </c>
      <c r="L313" s="54" t="s">
        <v>1555</v>
      </c>
      <c r="M313" s="54">
        <v>11</v>
      </c>
    </row>
    <row r="314" spans="1:13" x14ac:dyDescent="0.25">
      <c r="A314" s="55" t="s">
        <v>702</v>
      </c>
      <c r="B314" s="54" t="s">
        <v>1</v>
      </c>
      <c r="C314" s="56">
        <v>34228486</v>
      </c>
      <c r="D314" s="55" t="s">
        <v>56</v>
      </c>
      <c r="E314" s="55">
        <v>2421</v>
      </c>
      <c r="F314" s="54" t="s">
        <v>9147</v>
      </c>
      <c r="G314" s="54" t="s">
        <v>8929</v>
      </c>
      <c r="H314" s="55" t="s">
        <v>3721</v>
      </c>
      <c r="I314" s="57">
        <v>45274</v>
      </c>
      <c r="J314" s="57">
        <v>46005</v>
      </c>
      <c r="K314" s="55" t="s">
        <v>65</v>
      </c>
      <c r="L314" s="54" t="s">
        <v>84</v>
      </c>
      <c r="M314" s="54">
        <v>3</v>
      </c>
    </row>
    <row r="315" spans="1:13" x14ac:dyDescent="0.25">
      <c r="A315" s="55" t="s">
        <v>3722</v>
      </c>
      <c r="B315" s="54" t="s">
        <v>1</v>
      </c>
      <c r="C315" s="56">
        <v>29697916</v>
      </c>
      <c r="D315" s="55" t="s">
        <v>932</v>
      </c>
      <c r="E315" s="55">
        <v>4193</v>
      </c>
      <c r="F315" s="54" t="s">
        <v>9148</v>
      </c>
      <c r="G315" s="54" t="s">
        <v>8929</v>
      </c>
      <c r="H315" s="55" t="s">
        <v>3723</v>
      </c>
      <c r="I315" s="57">
        <v>45258</v>
      </c>
      <c r="J315" s="57">
        <v>45989</v>
      </c>
      <c r="K315" s="55" t="s">
        <v>65</v>
      </c>
      <c r="L315" s="54" t="s">
        <v>922</v>
      </c>
      <c r="M315" s="54">
        <v>12</v>
      </c>
    </row>
    <row r="316" spans="1:13" x14ac:dyDescent="0.25">
      <c r="A316" s="55" t="s">
        <v>3724</v>
      </c>
      <c r="B316" s="54" t="s">
        <v>1</v>
      </c>
      <c r="C316" s="56">
        <v>22608325</v>
      </c>
      <c r="D316" s="55" t="s">
        <v>13</v>
      </c>
      <c r="E316" s="55">
        <v>1945</v>
      </c>
      <c r="F316" s="54" t="s">
        <v>9149</v>
      </c>
      <c r="G316" s="54" t="s">
        <v>8929</v>
      </c>
      <c r="H316" s="55" t="s">
        <v>3725</v>
      </c>
      <c r="I316" s="57">
        <v>45338</v>
      </c>
      <c r="J316" s="57">
        <v>46069</v>
      </c>
      <c r="K316" s="55" t="s">
        <v>65</v>
      </c>
      <c r="L316" s="54" t="s">
        <v>14</v>
      </c>
      <c r="M316" s="54">
        <v>2</v>
      </c>
    </row>
    <row r="317" spans="1:13" x14ac:dyDescent="0.25">
      <c r="A317" s="55" t="s">
        <v>1123</v>
      </c>
      <c r="B317" s="54" t="s">
        <v>1</v>
      </c>
      <c r="C317" s="62">
        <v>95059693</v>
      </c>
      <c r="D317" s="55" t="s">
        <v>13</v>
      </c>
      <c r="E317" s="55">
        <v>3940</v>
      </c>
      <c r="F317" s="54" t="s">
        <v>9150</v>
      </c>
      <c r="G317" s="54" t="s">
        <v>8929</v>
      </c>
      <c r="H317" s="55" t="s">
        <v>3726</v>
      </c>
      <c r="I317" s="57">
        <v>45271</v>
      </c>
      <c r="J317" s="57">
        <v>46002</v>
      </c>
      <c r="K317" s="55" t="s">
        <v>65</v>
      </c>
      <c r="L317" s="54" t="s">
        <v>31</v>
      </c>
      <c r="M317" s="54">
        <v>14</v>
      </c>
    </row>
    <row r="318" spans="1:13" x14ac:dyDescent="0.25">
      <c r="A318" s="55" t="s">
        <v>2008</v>
      </c>
      <c r="B318" s="54" t="s">
        <v>1</v>
      </c>
      <c r="C318" s="62">
        <v>6731475</v>
      </c>
      <c r="D318" s="55" t="s">
        <v>83</v>
      </c>
      <c r="E318" s="55">
        <v>11394</v>
      </c>
      <c r="F318" s="54" t="s">
        <v>9151</v>
      </c>
      <c r="G318" s="54" t="s">
        <v>8929</v>
      </c>
      <c r="H318" s="55" t="s">
        <v>3727</v>
      </c>
      <c r="I318" s="57">
        <v>45329</v>
      </c>
      <c r="J318" s="57">
        <v>46060</v>
      </c>
      <c r="K318" s="55" t="s">
        <v>65</v>
      </c>
      <c r="L318" s="54" t="s">
        <v>115</v>
      </c>
      <c r="M318" s="54">
        <v>9</v>
      </c>
    </row>
    <row r="319" spans="1:13" x14ac:dyDescent="0.25">
      <c r="A319" s="55" t="s">
        <v>2925</v>
      </c>
      <c r="B319" s="54" t="s">
        <v>1</v>
      </c>
      <c r="C319" s="56">
        <v>17546638</v>
      </c>
      <c r="D319" s="55" t="s">
        <v>3620</v>
      </c>
      <c r="E319" s="55">
        <v>630</v>
      </c>
      <c r="F319" s="54" t="s">
        <v>9152</v>
      </c>
      <c r="G319" s="54" t="s">
        <v>8929</v>
      </c>
      <c r="H319" s="55" t="s">
        <v>3728</v>
      </c>
      <c r="I319" s="57">
        <v>45336</v>
      </c>
      <c r="J319" s="57">
        <v>46067</v>
      </c>
      <c r="K319" s="55" t="s">
        <v>65</v>
      </c>
      <c r="L319" s="54" t="s">
        <v>79</v>
      </c>
      <c r="M319" s="54">
        <v>15</v>
      </c>
    </row>
    <row r="320" spans="1:13" x14ac:dyDescent="0.25">
      <c r="A320" s="55" t="s">
        <v>3729</v>
      </c>
      <c r="B320" s="54" t="s">
        <v>1</v>
      </c>
      <c r="C320" s="56">
        <v>13420387</v>
      </c>
      <c r="D320" s="55" t="s">
        <v>3305</v>
      </c>
      <c r="E320" s="55">
        <v>3661</v>
      </c>
      <c r="F320" s="54" t="s">
        <v>9153</v>
      </c>
      <c r="G320" s="54" t="s">
        <v>8929</v>
      </c>
      <c r="H320" s="55" t="s">
        <v>3730</v>
      </c>
      <c r="I320" s="57">
        <v>45275</v>
      </c>
      <c r="J320" s="57">
        <v>46006</v>
      </c>
      <c r="K320" s="55" t="s">
        <v>65</v>
      </c>
      <c r="L320" s="54" t="s">
        <v>1419</v>
      </c>
      <c r="M320" s="54">
        <v>13</v>
      </c>
    </row>
    <row r="321" spans="1:13" x14ac:dyDescent="0.25">
      <c r="A321" s="55" t="s">
        <v>2457</v>
      </c>
      <c r="B321" s="54" t="s">
        <v>1</v>
      </c>
      <c r="C321" s="56">
        <v>16491911</v>
      </c>
      <c r="D321" s="55" t="s">
        <v>932</v>
      </c>
      <c r="E321" s="55">
        <v>4512</v>
      </c>
      <c r="F321" s="54" t="s">
        <v>9154</v>
      </c>
      <c r="G321" s="54" t="s">
        <v>8929</v>
      </c>
      <c r="H321" s="55" t="s">
        <v>3731</v>
      </c>
      <c r="I321" s="57">
        <v>45357</v>
      </c>
      <c r="J321" s="57">
        <v>46087</v>
      </c>
      <c r="K321" s="55" t="s">
        <v>65</v>
      </c>
      <c r="L321" s="54" t="s">
        <v>922</v>
      </c>
      <c r="M321" s="54">
        <v>12</v>
      </c>
    </row>
    <row r="322" spans="1:13" x14ac:dyDescent="0.25">
      <c r="A322" s="55" t="s">
        <v>989</v>
      </c>
      <c r="B322" s="54" t="s">
        <v>1</v>
      </c>
      <c r="C322" s="56">
        <v>94047788</v>
      </c>
      <c r="D322" s="55" t="s">
        <v>3305</v>
      </c>
      <c r="E322" s="55">
        <v>2421</v>
      </c>
      <c r="F322" s="54" t="s">
        <v>9155</v>
      </c>
      <c r="G322" s="54" t="s">
        <v>8929</v>
      </c>
      <c r="H322" s="55" t="s">
        <v>3732</v>
      </c>
      <c r="I322" s="57">
        <v>45329</v>
      </c>
      <c r="J322" s="57">
        <v>46060</v>
      </c>
      <c r="K322" s="55" t="s">
        <v>65</v>
      </c>
      <c r="L322" s="54" t="s">
        <v>37</v>
      </c>
      <c r="M322" s="54">
        <v>13</v>
      </c>
    </row>
    <row r="323" spans="1:13" x14ac:dyDescent="0.25">
      <c r="A323" s="55" t="s">
        <v>1455</v>
      </c>
      <c r="B323" s="54" t="s">
        <v>1</v>
      </c>
      <c r="C323" s="56">
        <v>24361622</v>
      </c>
      <c r="D323" s="55" t="s">
        <v>3305</v>
      </c>
      <c r="E323" s="55">
        <v>2231</v>
      </c>
      <c r="F323" s="54" t="s">
        <v>9156</v>
      </c>
      <c r="G323" s="54" t="s">
        <v>8929</v>
      </c>
      <c r="H323" s="55" t="s">
        <v>3733</v>
      </c>
      <c r="I323" s="55" t="s">
        <v>3734</v>
      </c>
      <c r="J323" s="57">
        <v>46060</v>
      </c>
      <c r="K323" s="55" t="s">
        <v>65</v>
      </c>
      <c r="L323" s="54" t="s">
        <v>37</v>
      </c>
      <c r="M323" s="54">
        <v>13</v>
      </c>
    </row>
    <row r="324" spans="1:13" x14ac:dyDescent="0.25">
      <c r="A324" s="55" t="s">
        <v>2732</v>
      </c>
      <c r="B324" s="54" t="s">
        <v>1</v>
      </c>
      <c r="C324" s="56">
        <v>92796443</v>
      </c>
      <c r="D324" s="55" t="s">
        <v>83</v>
      </c>
      <c r="E324" s="55">
        <v>4879</v>
      </c>
      <c r="F324" s="54" t="s">
        <v>9157</v>
      </c>
      <c r="G324" s="54" t="s">
        <v>8929</v>
      </c>
      <c r="H324" s="55" t="s">
        <v>3735</v>
      </c>
      <c r="I324" s="57">
        <v>45394</v>
      </c>
      <c r="J324" s="57">
        <v>46124</v>
      </c>
      <c r="K324" s="55" t="s">
        <v>65</v>
      </c>
      <c r="L324" s="54" t="s">
        <v>103</v>
      </c>
      <c r="M324" s="54">
        <v>6</v>
      </c>
    </row>
    <row r="325" spans="1:13" x14ac:dyDescent="0.25">
      <c r="A325" s="55" t="s">
        <v>3736</v>
      </c>
      <c r="B325" s="54" t="s">
        <v>1</v>
      </c>
      <c r="C325" s="56">
        <v>94076336</v>
      </c>
      <c r="D325" s="55" t="s">
        <v>158</v>
      </c>
      <c r="E325" s="55">
        <v>3777</v>
      </c>
      <c r="F325" s="54" t="s">
        <v>9158</v>
      </c>
      <c r="G325" s="54" t="s">
        <v>8929</v>
      </c>
      <c r="H325" s="55" t="s">
        <v>3737</v>
      </c>
      <c r="I325" s="57">
        <v>45352</v>
      </c>
      <c r="J325" s="57">
        <v>46082</v>
      </c>
      <c r="K325" s="55" t="s">
        <v>65</v>
      </c>
      <c r="L325" s="54" t="s">
        <v>31</v>
      </c>
      <c r="M325" s="54">
        <v>14</v>
      </c>
    </row>
    <row r="326" spans="1:13" x14ac:dyDescent="0.25">
      <c r="A326" s="55" t="s">
        <v>284</v>
      </c>
      <c r="B326" s="54" t="s">
        <v>1</v>
      </c>
      <c r="C326" s="56">
        <v>93863343</v>
      </c>
      <c r="D326" s="55" t="s">
        <v>83</v>
      </c>
      <c r="E326" s="55">
        <v>3817</v>
      </c>
      <c r="F326" s="54" t="s">
        <v>9159</v>
      </c>
      <c r="G326" s="54" t="s">
        <v>8929</v>
      </c>
      <c r="H326" s="55" t="s">
        <v>3738</v>
      </c>
      <c r="I326" s="57">
        <v>45357</v>
      </c>
      <c r="J326" s="57">
        <v>46087</v>
      </c>
      <c r="K326" s="55" t="s">
        <v>65</v>
      </c>
      <c r="L326" s="54" t="s">
        <v>256</v>
      </c>
      <c r="M326" s="54">
        <v>5</v>
      </c>
    </row>
    <row r="327" spans="1:13" x14ac:dyDescent="0.25">
      <c r="A327" s="55" t="s">
        <v>3740</v>
      </c>
      <c r="B327" s="54" t="s">
        <v>1</v>
      </c>
      <c r="C327" s="56">
        <v>21465652</v>
      </c>
      <c r="D327" s="55" t="s">
        <v>3741</v>
      </c>
      <c r="E327" s="55">
        <v>790</v>
      </c>
      <c r="F327" s="54" t="s">
        <v>9160</v>
      </c>
      <c r="G327" s="54" t="s">
        <v>9161</v>
      </c>
      <c r="H327" s="55" t="s">
        <v>3742</v>
      </c>
      <c r="I327" s="57">
        <v>45329</v>
      </c>
      <c r="J327" s="57">
        <v>46060</v>
      </c>
      <c r="K327" s="55" t="s">
        <v>65</v>
      </c>
      <c r="L327" s="54" t="s">
        <v>103</v>
      </c>
      <c r="M327" s="54">
        <v>6</v>
      </c>
    </row>
    <row r="328" spans="1:13" x14ac:dyDescent="0.25">
      <c r="A328" s="55" t="s">
        <v>2914</v>
      </c>
      <c r="B328" s="54" t="s">
        <v>1</v>
      </c>
      <c r="C328" s="56">
        <v>23330793</v>
      </c>
      <c r="D328" s="55" t="s">
        <v>3743</v>
      </c>
      <c r="E328" s="55">
        <v>4709</v>
      </c>
      <c r="F328" s="54" t="s">
        <v>9162</v>
      </c>
      <c r="G328" s="54" t="s">
        <v>9161</v>
      </c>
      <c r="H328" s="55" t="s">
        <v>3744</v>
      </c>
      <c r="I328" s="57">
        <v>45352</v>
      </c>
      <c r="J328" s="57">
        <v>46082</v>
      </c>
      <c r="K328" s="55" t="s">
        <v>65</v>
      </c>
      <c r="L328" s="54" t="s">
        <v>922</v>
      </c>
      <c r="M328" s="54">
        <v>12</v>
      </c>
    </row>
    <row r="329" spans="1:13" x14ac:dyDescent="0.25">
      <c r="A329" s="55" t="s">
        <v>2087</v>
      </c>
      <c r="B329" s="54" t="s">
        <v>1</v>
      </c>
      <c r="C329" s="56">
        <v>93460993</v>
      </c>
      <c r="D329" s="55" t="s">
        <v>13</v>
      </c>
      <c r="E329" s="55">
        <v>4516</v>
      </c>
      <c r="F329" s="54" t="s">
        <v>9163</v>
      </c>
      <c r="G329" s="54" t="s">
        <v>9161</v>
      </c>
      <c r="H329" s="55" t="s">
        <v>3745</v>
      </c>
      <c r="I329" s="57">
        <v>45357</v>
      </c>
      <c r="J329" s="57">
        <v>46087</v>
      </c>
      <c r="K329" s="55" t="s">
        <v>65</v>
      </c>
      <c r="L329" s="54" t="s">
        <v>31</v>
      </c>
      <c r="M329" s="54">
        <v>14</v>
      </c>
    </row>
    <row r="330" spans="1:13" x14ac:dyDescent="0.25">
      <c r="A330" s="55" t="s">
        <v>386</v>
      </c>
      <c r="B330" s="54" t="s">
        <v>1</v>
      </c>
      <c r="C330" s="56">
        <v>24440950</v>
      </c>
      <c r="D330" s="55" t="s">
        <v>83</v>
      </c>
      <c r="E330" s="55">
        <v>5328</v>
      </c>
      <c r="F330" s="54" t="s">
        <v>9164</v>
      </c>
      <c r="G330" s="54" t="s">
        <v>9161</v>
      </c>
      <c r="H330" s="55" t="s">
        <v>3746</v>
      </c>
      <c r="I330" s="57">
        <v>45329</v>
      </c>
      <c r="J330" s="57">
        <v>46060</v>
      </c>
      <c r="K330" s="55" t="s">
        <v>65</v>
      </c>
      <c r="L330" s="54" t="s">
        <v>103</v>
      </c>
      <c r="M330" s="54">
        <v>6</v>
      </c>
    </row>
    <row r="331" spans="1:13" x14ac:dyDescent="0.25">
      <c r="A331" s="55" t="s">
        <v>2488</v>
      </c>
      <c r="B331" s="54" t="s">
        <v>1</v>
      </c>
      <c r="C331" s="56">
        <v>95943403</v>
      </c>
      <c r="D331" s="55" t="s">
        <v>158</v>
      </c>
      <c r="E331" s="55">
        <v>3887</v>
      </c>
      <c r="F331" s="54" t="s">
        <v>9165</v>
      </c>
      <c r="G331" s="54" t="s">
        <v>9161</v>
      </c>
      <c r="H331" s="55" t="s">
        <v>3747</v>
      </c>
      <c r="I331" s="57">
        <v>45351</v>
      </c>
      <c r="J331" s="55" t="s">
        <v>3748</v>
      </c>
      <c r="K331" s="55" t="s">
        <v>65</v>
      </c>
      <c r="L331" s="54" t="s">
        <v>31</v>
      </c>
      <c r="M331" s="54">
        <v>14</v>
      </c>
    </row>
    <row r="332" spans="1:13" x14ac:dyDescent="0.25">
      <c r="A332" s="55" t="s">
        <v>3749</v>
      </c>
      <c r="B332" s="54" t="s">
        <v>1</v>
      </c>
      <c r="C332" s="56">
        <v>3863310</v>
      </c>
      <c r="D332" s="55" t="s">
        <v>56</v>
      </c>
      <c r="E332" s="55">
        <v>4005</v>
      </c>
      <c r="F332" s="54" t="s">
        <v>9166</v>
      </c>
      <c r="G332" s="54" t="s">
        <v>9161</v>
      </c>
      <c r="H332" s="55" t="s">
        <v>3750</v>
      </c>
      <c r="I332" s="57">
        <v>45357</v>
      </c>
      <c r="J332" s="57">
        <v>46087</v>
      </c>
      <c r="K332" s="55" t="s">
        <v>65</v>
      </c>
      <c r="L332" s="54" t="s">
        <v>256</v>
      </c>
      <c r="M332" s="54">
        <v>5</v>
      </c>
    </row>
    <row r="333" spans="1:13" x14ac:dyDescent="0.25">
      <c r="A333" s="55" t="s">
        <v>3751</v>
      </c>
      <c r="B333" s="54" t="s">
        <v>1</v>
      </c>
      <c r="C333" s="56">
        <v>94807420</v>
      </c>
      <c r="D333" s="55" t="s">
        <v>36</v>
      </c>
      <c r="E333" s="55">
        <v>2305</v>
      </c>
      <c r="F333" s="54" t="s">
        <v>9167</v>
      </c>
      <c r="G333" s="54" t="s">
        <v>9161</v>
      </c>
      <c r="H333" s="55" t="s">
        <v>3752</v>
      </c>
      <c r="I333" s="57">
        <v>45331</v>
      </c>
      <c r="J333" s="57">
        <v>46062</v>
      </c>
      <c r="K333" s="55" t="s">
        <v>65</v>
      </c>
      <c r="L333" s="54" t="s">
        <v>37</v>
      </c>
      <c r="M333" s="54">
        <v>13</v>
      </c>
    </row>
    <row r="334" spans="1:13" x14ac:dyDescent="0.25">
      <c r="A334" s="55" t="s">
        <v>1099</v>
      </c>
      <c r="B334" s="54" t="s">
        <v>1</v>
      </c>
      <c r="C334" s="56" t="s">
        <v>1100</v>
      </c>
      <c r="D334" s="55" t="s">
        <v>211</v>
      </c>
      <c r="E334" s="55">
        <v>2099</v>
      </c>
      <c r="F334" s="54" t="s">
        <v>9168</v>
      </c>
      <c r="G334" s="54" t="s">
        <v>9161</v>
      </c>
      <c r="H334" s="55" t="s">
        <v>3753</v>
      </c>
      <c r="I334" s="57">
        <v>45352</v>
      </c>
      <c r="J334" s="64">
        <v>46082</v>
      </c>
      <c r="K334" s="55" t="s">
        <v>65</v>
      </c>
      <c r="L334" s="54" t="s">
        <v>31</v>
      </c>
      <c r="M334" s="54">
        <v>14</v>
      </c>
    </row>
    <row r="335" spans="1:13" x14ac:dyDescent="0.25">
      <c r="A335" s="55" t="s">
        <v>2510</v>
      </c>
      <c r="B335" s="54" t="s">
        <v>1</v>
      </c>
      <c r="C335" s="56">
        <v>20838368</v>
      </c>
      <c r="D335" s="55" t="s">
        <v>878</v>
      </c>
      <c r="E335" s="55">
        <v>8</v>
      </c>
      <c r="F335" s="54" t="s">
        <v>9169</v>
      </c>
      <c r="G335" s="54" t="s">
        <v>9161</v>
      </c>
      <c r="H335" s="55" t="s">
        <v>3754</v>
      </c>
      <c r="I335" s="57">
        <v>45338</v>
      </c>
      <c r="J335" s="57">
        <v>46069</v>
      </c>
      <c r="K335" s="55" t="s">
        <v>65</v>
      </c>
      <c r="L335" s="54" t="s">
        <v>115</v>
      </c>
      <c r="M335" s="54">
        <v>9</v>
      </c>
    </row>
    <row r="336" spans="1:13" x14ac:dyDescent="0.25">
      <c r="A336" s="55" t="s">
        <v>76</v>
      </c>
      <c r="B336" s="54" t="s">
        <v>1</v>
      </c>
      <c r="C336" s="56">
        <v>17605827</v>
      </c>
      <c r="D336" s="55" t="s">
        <v>3755</v>
      </c>
      <c r="E336" s="55">
        <v>630</v>
      </c>
      <c r="F336" s="54" t="s">
        <v>9170</v>
      </c>
      <c r="G336" s="54" t="s">
        <v>9161</v>
      </c>
      <c r="H336" s="55" t="s">
        <v>3756</v>
      </c>
      <c r="I336" s="57">
        <v>45336</v>
      </c>
      <c r="J336" s="57">
        <v>46067</v>
      </c>
      <c r="K336" s="55" t="s">
        <v>65</v>
      </c>
      <c r="L336" s="54" t="s">
        <v>79</v>
      </c>
      <c r="M336" s="54">
        <v>15</v>
      </c>
    </row>
    <row r="337" spans="1:13" x14ac:dyDescent="0.25">
      <c r="A337" s="55" t="s">
        <v>2763</v>
      </c>
      <c r="B337" s="54" t="s">
        <v>1</v>
      </c>
      <c r="C337" s="56">
        <v>6701614</v>
      </c>
      <c r="D337" s="55" t="s">
        <v>3757</v>
      </c>
      <c r="E337" s="55">
        <v>2446</v>
      </c>
      <c r="F337" s="54" t="s">
        <v>9171</v>
      </c>
      <c r="G337" s="54" t="s">
        <v>9161</v>
      </c>
      <c r="H337" s="55" t="s">
        <v>3758</v>
      </c>
      <c r="I337" s="57">
        <v>45329</v>
      </c>
      <c r="J337" s="57">
        <v>46060</v>
      </c>
      <c r="K337" s="55" t="s">
        <v>65</v>
      </c>
      <c r="L337" s="54" t="s">
        <v>1163</v>
      </c>
      <c r="M337" s="54">
        <v>13</v>
      </c>
    </row>
    <row r="338" spans="1:13" x14ac:dyDescent="0.25">
      <c r="A338" s="55" t="s">
        <v>2529</v>
      </c>
      <c r="B338" s="54" t="s">
        <v>1</v>
      </c>
      <c r="C338" s="56">
        <v>93771439</v>
      </c>
      <c r="D338" s="55" t="s">
        <v>3759</v>
      </c>
      <c r="E338" s="55">
        <v>3392</v>
      </c>
      <c r="F338" s="54" t="s">
        <v>9172</v>
      </c>
      <c r="G338" s="54" t="s">
        <v>9161</v>
      </c>
      <c r="H338" s="55" t="s">
        <v>3760</v>
      </c>
      <c r="I338" s="57">
        <v>45351</v>
      </c>
      <c r="J338" s="55" t="s">
        <v>3748</v>
      </c>
      <c r="K338" s="55" t="s">
        <v>65</v>
      </c>
      <c r="L338" s="54" t="s">
        <v>31</v>
      </c>
      <c r="M338" s="54">
        <v>14</v>
      </c>
    </row>
    <row r="339" spans="1:13" x14ac:dyDescent="0.25">
      <c r="A339" s="55" t="s">
        <v>750</v>
      </c>
      <c r="B339" s="54" t="s">
        <v>1</v>
      </c>
      <c r="C339" s="56">
        <v>11098746</v>
      </c>
      <c r="D339" s="55" t="s">
        <v>298</v>
      </c>
      <c r="E339" s="55">
        <v>2834</v>
      </c>
      <c r="F339" s="54" t="s">
        <v>9173</v>
      </c>
      <c r="G339" s="54" t="s">
        <v>9161</v>
      </c>
      <c r="H339" s="55" t="s">
        <v>3761</v>
      </c>
      <c r="I339" s="57">
        <v>45350</v>
      </c>
      <c r="J339" s="57">
        <v>46081</v>
      </c>
      <c r="K339" s="55" t="s">
        <v>65</v>
      </c>
      <c r="L339" s="54" t="s">
        <v>172</v>
      </c>
      <c r="M339" s="54">
        <v>3</v>
      </c>
    </row>
    <row r="340" spans="1:13" x14ac:dyDescent="0.25">
      <c r="A340" s="55" t="s">
        <v>81</v>
      </c>
      <c r="B340" s="54" t="s">
        <v>1</v>
      </c>
      <c r="C340" s="56">
        <v>94081501</v>
      </c>
      <c r="D340" s="55" t="s">
        <v>83</v>
      </c>
      <c r="E340" s="55">
        <v>2199</v>
      </c>
      <c r="F340" s="54" t="s">
        <v>9174</v>
      </c>
      <c r="G340" s="54" t="s">
        <v>9161</v>
      </c>
      <c r="H340" s="55" t="s">
        <v>3762</v>
      </c>
      <c r="I340" s="57">
        <v>45350</v>
      </c>
      <c r="J340" s="57">
        <v>46081</v>
      </c>
      <c r="K340" s="55" t="s">
        <v>65</v>
      </c>
      <c r="L340" s="54" t="s">
        <v>84</v>
      </c>
      <c r="M340" s="54">
        <v>3</v>
      </c>
    </row>
    <row r="341" spans="1:13" x14ac:dyDescent="0.25">
      <c r="A341" s="55" t="s">
        <v>2375</v>
      </c>
      <c r="B341" s="54" t="s">
        <v>1</v>
      </c>
      <c r="C341" s="56" t="s">
        <v>786</v>
      </c>
      <c r="D341" s="55" t="s">
        <v>768</v>
      </c>
      <c r="E341" s="55">
        <v>251</v>
      </c>
      <c r="F341" s="54" t="s">
        <v>9175</v>
      </c>
      <c r="G341" s="54" t="s">
        <v>9161</v>
      </c>
      <c r="H341" s="55" t="s">
        <v>3763</v>
      </c>
      <c r="I341" s="57">
        <v>45393</v>
      </c>
      <c r="J341" s="57">
        <v>46123</v>
      </c>
      <c r="K341" s="55" t="s">
        <v>65</v>
      </c>
      <c r="L341" s="54" t="s">
        <v>46</v>
      </c>
      <c r="M341" s="54">
        <v>4</v>
      </c>
    </row>
    <row r="342" spans="1:13" x14ac:dyDescent="0.25">
      <c r="A342" s="55" t="s">
        <v>2026</v>
      </c>
      <c r="B342" s="54" t="s">
        <v>1</v>
      </c>
      <c r="C342" s="56">
        <v>4319477</v>
      </c>
      <c r="D342" s="55" t="s">
        <v>782</v>
      </c>
      <c r="E342" s="55">
        <v>1011</v>
      </c>
      <c r="F342" s="54" t="s">
        <v>9176</v>
      </c>
      <c r="G342" s="54" t="s">
        <v>9161</v>
      </c>
      <c r="H342" s="55" t="s">
        <v>2894</v>
      </c>
      <c r="I342" s="57">
        <v>44860</v>
      </c>
      <c r="J342" s="57">
        <v>45591</v>
      </c>
      <c r="K342" s="55" t="s">
        <v>65</v>
      </c>
      <c r="L342" s="54" t="s">
        <v>783</v>
      </c>
      <c r="M342" s="54">
        <v>4</v>
      </c>
    </row>
    <row r="343" spans="1:13" x14ac:dyDescent="0.25">
      <c r="A343" s="55" t="s">
        <v>2227</v>
      </c>
      <c r="B343" s="54" t="s">
        <v>1</v>
      </c>
      <c r="C343" s="56">
        <v>17636637</v>
      </c>
      <c r="D343" s="55" t="s">
        <v>768</v>
      </c>
      <c r="E343" s="55">
        <v>412</v>
      </c>
      <c r="F343" s="54" t="s">
        <v>9177</v>
      </c>
      <c r="G343" s="54" t="s">
        <v>9161</v>
      </c>
      <c r="H343" s="55" t="s">
        <v>3764</v>
      </c>
      <c r="I343" s="57">
        <v>45393</v>
      </c>
      <c r="J343" s="57">
        <v>46123</v>
      </c>
      <c r="K343" s="55" t="s">
        <v>65</v>
      </c>
      <c r="L343" s="54" t="s">
        <v>46</v>
      </c>
      <c r="M343" s="54">
        <v>4</v>
      </c>
    </row>
    <row r="344" spans="1:13" x14ac:dyDescent="0.25">
      <c r="A344" s="55" t="s">
        <v>2987</v>
      </c>
      <c r="B344" s="54" t="s">
        <v>1</v>
      </c>
      <c r="C344" s="56">
        <v>34389781</v>
      </c>
      <c r="D344" s="55" t="s">
        <v>73</v>
      </c>
      <c r="E344" s="55">
        <v>160</v>
      </c>
      <c r="F344" s="54" t="s">
        <v>9178</v>
      </c>
      <c r="G344" s="54" t="s">
        <v>9161</v>
      </c>
      <c r="H344" s="55" t="s">
        <v>3765</v>
      </c>
      <c r="I344" s="57">
        <v>45393</v>
      </c>
      <c r="J344" s="57">
        <v>46123</v>
      </c>
      <c r="K344" s="55" t="s">
        <v>65</v>
      </c>
      <c r="L344" s="54" t="s">
        <v>99</v>
      </c>
      <c r="M344" s="54">
        <v>1</v>
      </c>
    </row>
    <row r="345" spans="1:13" x14ac:dyDescent="0.25">
      <c r="A345" s="55" t="s">
        <v>1385</v>
      </c>
      <c r="B345" s="54" t="s">
        <v>1</v>
      </c>
      <c r="C345" s="56">
        <v>92545538</v>
      </c>
      <c r="D345" s="55" t="s">
        <v>1001</v>
      </c>
      <c r="E345" s="55">
        <v>1795</v>
      </c>
      <c r="F345" s="54" t="s">
        <v>9179</v>
      </c>
      <c r="G345" s="54" t="s">
        <v>9161</v>
      </c>
      <c r="H345" s="55" t="s">
        <v>3766</v>
      </c>
      <c r="I345" s="57">
        <v>45393</v>
      </c>
      <c r="J345" s="57">
        <v>46123</v>
      </c>
      <c r="K345" s="55" t="s">
        <v>65</v>
      </c>
      <c r="L345" s="54" t="s">
        <v>14</v>
      </c>
      <c r="M345" s="54">
        <v>2</v>
      </c>
    </row>
    <row r="346" spans="1:13" x14ac:dyDescent="0.25">
      <c r="A346" s="55" t="s">
        <v>939</v>
      </c>
      <c r="B346" s="54" t="s">
        <v>1</v>
      </c>
      <c r="C346" s="56">
        <v>24516511</v>
      </c>
      <c r="D346" s="55" t="s">
        <v>903</v>
      </c>
      <c r="E346" s="55">
        <v>3937</v>
      </c>
      <c r="F346" s="54" t="s">
        <v>9180</v>
      </c>
      <c r="G346" s="54" t="s">
        <v>9161</v>
      </c>
      <c r="H346" s="55" t="s">
        <v>3767</v>
      </c>
      <c r="I346" s="57">
        <v>45364</v>
      </c>
      <c r="J346" s="57">
        <v>45796</v>
      </c>
      <c r="K346" s="55" t="s">
        <v>65</v>
      </c>
      <c r="L346" s="54" t="s">
        <v>904</v>
      </c>
      <c r="M346" s="54">
        <v>12</v>
      </c>
    </row>
    <row r="347" spans="1:13" x14ac:dyDescent="0.25">
      <c r="A347" s="55" t="s">
        <v>671</v>
      </c>
      <c r="B347" s="54" t="s">
        <v>1</v>
      </c>
      <c r="C347" s="56" t="s">
        <v>672</v>
      </c>
      <c r="D347" s="55" t="s">
        <v>13</v>
      </c>
      <c r="E347" s="55">
        <v>1823</v>
      </c>
      <c r="F347" s="54" t="s">
        <v>9181</v>
      </c>
      <c r="G347" s="54" t="s">
        <v>9161</v>
      </c>
      <c r="H347" s="55" t="s">
        <v>3768</v>
      </c>
      <c r="I347" s="57">
        <v>45393</v>
      </c>
      <c r="J347" s="57">
        <v>46123</v>
      </c>
      <c r="K347" s="55" t="s">
        <v>65</v>
      </c>
      <c r="L347" s="54" t="s">
        <v>14</v>
      </c>
      <c r="M347" s="54">
        <v>2</v>
      </c>
    </row>
    <row r="348" spans="1:13" x14ac:dyDescent="0.25">
      <c r="A348" s="55" t="s">
        <v>3769</v>
      </c>
      <c r="B348" s="54" t="s">
        <v>1</v>
      </c>
      <c r="C348" s="56" t="s">
        <v>1609</v>
      </c>
      <c r="D348" s="55" t="s">
        <v>36</v>
      </c>
      <c r="E348" s="65">
        <v>1680</v>
      </c>
      <c r="F348" s="54" t="s">
        <v>9182</v>
      </c>
      <c r="G348" s="54" t="s">
        <v>9161</v>
      </c>
      <c r="H348" s="55" t="s">
        <v>3770</v>
      </c>
      <c r="I348" s="57">
        <v>45393</v>
      </c>
      <c r="J348" s="57">
        <v>46123</v>
      </c>
      <c r="K348" s="55" t="s">
        <v>65</v>
      </c>
      <c r="L348" s="54" t="s">
        <v>37</v>
      </c>
      <c r="M348" s="54">
        <v>13</v>
      </c>
    </row>
    <row r="349" spans="1:13" x14ac:dyDescent="0.25">
      <c r="A349" s="55" t="s">
        <v>3771</v>
      </c>
      <c r="B349" s="54" t="s">
        <v>1</v>
      </c>
      <c r="C349" s="56">
        <v>94892864</v>
      </c>
      <c r="D349" s="55" t="s">
        <v>162</v>
      </c>
      <c r="E349" s="55">
        <v>1775</v>
      </c>
      <c r="F349" s="54" t="s">
        <v>9183</v>
      </c>
      <c r="G349" s="54" t="s">
        <v>9161</v>
      </c>
      <c r="H349" s="55" t="s">
        <v>3772</v>
      </c>
      <c r="I349" s="57">
        <v>45393</v>
      </c>
      <c r="J349" s="57">
        <v>46123</v>
      </c>
      <c r="K349" s="55" t="s">
        <v>65</v>
      </c>
      <c r="L349" s="54" t="s">
        <v>14</v>
      </c>
      <c r="M349" s="54">
        <v>2</v>
      </c>
    </row>
    <row r="350" spans="1:13" x14ac:dyDescent="0.25">
      <c r="A350" s="55" t="s">
        <v>2769</v>
      </c>
      <c r="B350" s="54" t="s">
        <v>1</v>
      </c>
      <c r="C350" s="56">
        <v>30611277</v>
      </c>
      <c r="D350" s="55" t="s">
        <v>1055</v>
      </c>
      <c r="E350" s="55">
        <v>2741</v>
      </c>
      <c r="F350" s="54" t="s">
        <v>9184</v>
      </c>
      <c r="G350" s="54" t="s">
        <v>9161</v>
      </c>
      <c r="H350" s="55" t="s">
        <v>3773</v>
      </c>
      <c r="I350" s="57">
        <v>45393</v>
      </c>
      <c r="J350" s="57">
        <v>46123</v>
      </c>
      <c r="K350" s="55" t="s">
        <v>65</v>
      </c>
      <c r="L350" s="54" t="s">
        <v>31</v>
      </c>
      <c r="M350" s="54">
        <v>14</v>
      </c>
    </row>
    <row r="351" spans="1:13" x14ac:dyDescent="0.25">
      <c r="A351" s="55" t="s">
        <v>3774</v>
      </c>
      <c r="B351" s="54" t="s">
        <v>1</v>
      </c>
      <c r="C351" s="56">
        <v>42874421</v>
      </c>
      <c r="D351" s="55" t="s">
        <v>13</v>
      </c>
      <c r="E351" s="55">
        <v>2856</v>
      </c>
      <c r="F351" s="54" t="s">
        <v>9185</v>
      </c>
      <c r="G351" s="54" t="s">
        <v>9161</v>
      </c>
      <c r="H351" s="55" t="s">
        <v>3775</v>
      </c>
      <c r="I351" s="57">
        <v>45393</v>
      </c>
      <c r="J351" s="57">
        <v>46123</v>
      </c>
      <c r="K351" s="55" t="s">
        <v>65</v>
      </c>
      <c r="L351" s="54" t="s">
        <v>14</v>
      </c>
      <c r="M351" s="54">
        <v>2</v>
      </c>
    </row>
    <row r="352" spans="1:13" x14ac:dyDescent="0.25">
      <c r="A352" s="55" t="s">
        <v>71</v>
      </c>
      <c r="B352" s="54" t="s">
        <v>1</v>
      </c>
      <c r="C352" s="56">
        <v>93651978</v>
      </c>
      <c r="D352" s="55" t="s">
        <v>73</v>
      </c>
      <c r="E352" s="55">
        <v>366</v>
      </c>
      <c r="F352" s="54" t="s">
        <v>9186</v>
      </c>
      <c r="G352" s="54" t="s">
        <v>9161</v>
      </c>
      <c r="H352" s="55" t="s">
        <v>3776</v>
      </c>
      <c r="I352" s="55" t="s">
        <v>3777</v>
      </c>
      <c r="J352" s="57">
        <v>46123</v>
      </c>
      <c r="K352" s="55" t="s">
        <v>65</v>
      </c>
      <c r="L352" s="54" t="s">
        <v>14</v>
      </c>
      <c r="M352" s="54">
        <v>2</v>
      </c>
    </row>
    <row r="353" spans="1:13" x14ac:dyDescent="0.25">
      <c r="A353" s="55" t="s">
        <v>539</v>
      </c>
      <c r="B353" s="54" t="s">
        <v>1</v>
      </c>
      <c r="C353" s="56" t="s">
        <v>540</v>
      </c>
      <c r="D353" s="55" t="s">
        <v>162</v>
      </c>
      <c r="E353" s="55">
        <v>1395</v>
      </c>
      <c r="F353" s="54" t="s">
        <v>9187</v>
      </c>
      <c r="G353" s="54" t="s">
        <v>9161</v>
      </c>
      <c r="H353" s="55" t="s">
        <v>3778</v>
      </c>
      <c r="I353" s="57">
        <v>45393</v>
      </c>
      <c r="J353" s="57">
        <v>46123</v>
      </c>
      <c r="K353" s="55" t="s">
        <v>65</v>
      </c>
      <c r="L353" s="54" t="s">
        <v>14</v>
      </c>
      <c r="M353" s="54">
        <v>2</v>
      </c>
    </row>
    <row r="354" spans="1:13" x14ac:dyDescent="0.25">
      <c r="A354" s="55" t="s">
        <v>3779</v>
      </c>
      <c r="B354" s="54" t="s">
        <v>1</v>
      </c>
      <c r="C354" s="56">
        <v>11327028</v>
      </c>
      <c r="D354" s="55" t="s">
        <v>56</v>
      </c>
      <c r="E354" s="55">
        <v>4185</v>
      </c>
      <c r="F354" s="54" t="s">
        <v>9188</v>
      </c>
      <c r="G354" s="54" t="s">
        <v>9161</v>
      </c>
      <c r="H354" s="55" t="s">
        <v>3780</v>
      </c>
      <c r="I354" s="57">
        <v>45404</v>
      </c>
      <c r="J354" s="57">
        <v>46134</v>
      </c>
      <c r="K354" s="55" t="s">
        <v>65</v>
      </c>
      <c r="L354" s="54" t="s">
        <v>256</v>
      </c>
      <c r="M354" s="54">
        <v>5</v>
      </c>
    </row>
    <row r="355" spans="1:13" x14ac:dyDescent="0.25">
      <c r="A355" s="55" t="s">
        <v>339</v>
      </c>
      <c r="B355" s="54" t="s">
        <v>1</v>
      </c>
      <c r="C355" s="56">
        <v>10306530</v>
      </c>
      <c r="D355" s="55" t="s">
        <v>336</v>
      </c>
      <c r="E355" s="55">
        <v>354</v>
      </c>
      <c r="F355" s="54" t="s">
        <v>9189</v>
      </c>
      <c r="G355" s="54" t="s">
        <v>9161</v>
      </c>
      <c r="H355" s="55" t="s">
        <v>3781</v>
      </c>
      <c r="I355" s="57">
        <v>45394</v>
      </c>
      <c r="J355" s="57">
        <v>46124</v>
      </c>
      <c r="K355" s="55" t="s">
        <v>65</v>
      </c>
      <c r="L355" s="54" t="s">
        <v>103</v>
      </c>
      <c r="M355" s="54">
        <v>6</v>
      </c>
    </row>
    <row r="356" spans="1:13" x14ac:dyDescent="0.25">
      <c r="A356" s="55" t="s">
        <v>2708</v>
      </c>
      <c r="B356" s="54" t="s">
        <v>1</v>
      </c>
      <c r="C356" s="56">
        <v>12420279</v>
      </c>
      <c r="D356" s="55" t="s">
        <v>3784</v>
      </c>
      <c r="E356" s="55">
        <v>4107</v>
      </c>
      <c r="F356" s="54" t="s">
        <v>9190</v>
      </c>
      <c r="G356" s="54" t="s">
        <v>9161</v>
      </c>
      <c r="H356" s="55" t="s">
        <v>3785</v>
      </c>
      <c r="I356" s="57">
        <v>45414</v>
      </c>
      <c r="J356" s="57">
        <v>46144</v>
      </c>
      <c r="K356" s="55" t="s">
        <v>65</v>
      </c>
      <c r="L356" s="54" t="s">
        <v>2710</v>
      </c>
      <c r="M356" s="54">
        <v>8</v>
      </c>
    </row>
    <row r="357" spans="1:13" x14ac:dyDescent="0.25">
      <c r="A357" s="55" t="s">
        <v>3787</v>
      </c>
      <c r="B357" s="54" t="s">
        <v>1</v>
      </c>
      <c r="C357" s="56">
        <v>93469878</v>
      </c>
      <c r="D357" s="55" t="s">
        <v>3315</v>
      </c>
      <c r="E357" s="55">
        <v>1421</v>
      </c>
      <c r="F357" s="54" t="s">
        <v>9191</v>
      </c>
      <c r="G357" s="54" t="s">
        <v>9161</v>
      </c>
      <c r="H357" s="55" t="s">
        <v>3788</v>
      </c>
      <c r="I357" s="55" t="s">
        <v>3789</v>
      </c>
      <c r="J357" s="57">
        <v>46138</v>
      </c>
      <c r="K357" s="55" t="s">
        <v>65</v>
      </c>
      <c r="L357" s="54" t="s">
        <v>14</v>
      </c>
      <c r="M357" s="54">
        <v>2</v>
      </c>
    </row>
    <row r="358" spans="1:13" x14ac:dyDescent="0.25">
      <c r="A358" s="55"/>
      <c r="C358" s="56"/>
      <c r="D358" s="55"/>
      <c r="E358" s="55"/>
      <c r="F358" s="54" t="s">
        <v>9192</v>
      </c>
      <c r="G358" s="54" t="s">
        <v>9192</v>
      </c>
      <c r="H358" s="55"/>
      <c r="I358" s="57"/>
      <c r="J358" s="57"/>
      <c r="K358" s="55"/>
      <c r="M358" s="54" t="e">
        <v>#N/A</v>
      </c>
    </row>
    <row r="359" spans="1:13" x14ac:dyDescent="0.25">
      <c r="A359" s="55"/>
      <c r="C359" s="56"/>
      <c r="D359" s="55"/>
      <c r="E359" s="55"/>
      <c r="F359" s="54" t="s">
        <v>9192</v>
      </c>
      <c r="G359" s="54" t="s">
        <v>9192</v>
      </c>
      <c r="H359" s="55"/>
      <c r="I359" s="57"/>
      <c r="J359" s="57"/>
      <c r="K359" s="55"/>
      <c r="M359" s="54" t="e">
        <v>#N/A</v>
      </c>
    </row>
    <row r="360" spans="1:13" x14ac:dyDescent="0.25">
      <c r="A360" s="55"/>
      <c r="C360" s="56"/>
      <c r="D360" s="55"/>
      <c r="E360" s="55"/>
      <c r="F360" s="54" t="s">
        <v>9192</v>
      </c>
      <c r="G360" s="54" t="s">
        <v>9192</v>
      </c>
      <c r="H360" s="55"/>
      <c r="I360" s="57"/>
      <c r="J360" s="57"/>
      <c r="K360" s="55"/>
      <c r="M360" s="54" t="e">
        <v>#N/A</v>
      </c>
    </row>
    <row r="361" spans="1:13" x14ac:dyDescent="0.25">
      <c r="A361" s="55"/>
      <c r="C361" s="56"/>
      <c r="D361" s="55"/>
      <c r="E361" s="55"/>
      <c r="F361" s="54" t="s">
        <v>9192</v>
      </c>
      <c r="G361" s="54" t="s">
        <v>9192</v>
      </c>
      <c r="H361" s="55"/>
      <c r="I361" s="57"/>
      <c r="J361" s="57"/>
      <c r="K361" s="55"/>
      <c r="M361" s="54" t="e">
        <v>#N/A</v>
      </c>
    </row>
    <row r="362" spans="1:13" x14ac:dyDescent="0.25">
      <c r="A362" s="55"/>
      <c r="C362" s="56"/>
      <c r="D362" s="55"/>
      <c r="E362" s="55"/>
      <c r="F362" s="54" t="s">
        <v>9192</v>
      </c>
      <c r="G362" s="54" t="s">
        <v>9192</v>
      </c>
      <c r="H362" s="55"/>
      <c r="I362" s="57"/>
      <c r="J362" s="57"/>
      <c r="K362" s="55"/>
      <c r="M362" s="54" t="e">
        <v>#N/A</v>
      </c>
    </row>
    <row r="363" spans="1:13" x14ac:dyDescent="0.25">
      <c r="A363" s="55"/>
      <c r="C363" s="56"/>
      <c r="D363" s="55"/>
      <c r="E363" s="55"/>
      <c r="F363" s="54" t="s">
        <v>9192</v>
      </c>
      <c r="G363" s="54" t="s">
        <v>9192</v>
      </c>
      <c r="H363" s="55"/>
      <c r="I363" s="57"/>
      <c r="J363" s="57"/>
      <c r="K363" s="55"/>
      <c r="M363" s="54" t="e">
        <v>#N/A</v>
      </c>
    </row>
    <row r="364" spans="1:13" x14ac:dyDescent="0.25">
      <c r="A364" s="55"/>
      <c r="C364" s="56"/>
      <c r="D364" s="55"/>
      <c r="E364" s="55"/>
      <c r="F364" s="54" t="s">
        <v>9192</v>
      </c>
      <c r="G364" s="54" t="s">
        <v>9192</v>
      </c>
      <c r="H364" s="55"/>
      <c r="I364" s="57"/>
      <c r="J364" s="57"/>
      <c r="K364" s="55"/>
      <c r="M364" s="54" t="e">
        <v>#N/A</v>
      </c>
    </row>
    <row r="365" spans="1:13" x14ac:dyDescent="0.25">
      <c r="A365" s="55"/>
      <c r="C365" s="56"/>
      <c r="D365" s="55"/>
      <c r="E365" s="55"/>
      <c r="F365" s="54" t="s">
        <v>9192</v>
      </c>
      <c r="G365" s="54" t="s">
        <v>9192</v>
      </c>
      <c r="H365" s="55"/>
      <c r="I365" s="57"/>
      <c r="J365" s="57"/>
      <c r="K365" s="55"/>
      <c r="M365" s="54" t="e">
        <v>#N/A</v>
      </c>
    </row>
    <row r="366" spans="1:13" x14ac:dyDescent="0.25">
      <c r="A366" s="55"/>
      <c r="C366" s="56"/>
      <c r="D366" s="55"/>
      <c r="E366" s="55"/>
      <c r="F366" s="54" t="s">
        <v>9192</v>
      </c>
      <c r="G366" s="54" t="s">
        <v>9192</v>
      </c>
      <c r="H366" s="55"/>
      <c r="I366" s="57"/>
      <c r="J366" s="57"/>
      <c r="K366" s="55"/>
      <c r="M366" s="54" t="e">
        <v>#N/A</v>
      </c>
    </row>
    <row r="367" spans="1:13" x14ac:dyDescent="0.25">
      <c r="A367" s="55"/>
      <c r="C367" s="56"/>
      <c r="D367" s="55"/>
      <c r="E367" s="55"/>
      <c r="F367" s="54" t="s">
        <v>9192</v>
      </c>
      <c r="G367" s="54" t="s">
        <v>9192</v>
      </c>
      <c r="H367" s="55"/>
      <c r="I367" s="57"/>
      <c r="J367" s="57"/>
      <c r="K367" s="55"/>
      <c r="M367" s="54" t="e">
        <v>#N/A</v>
      </c>
    </row>
    <row r="368" spans="1:13" x14ac:dyDescent="0.25">
      <c r="A368" s="55"/>
      <c r="C368" s="56"/>
      <c r="D368" s="55"/>
      <c r="E368" s="55"/>
      <c r="F368" s="54" t="s">
        <v>9192</v>
      </c>
      <c r="G368" s="54" t="s">
        <v>9192</v>
      </c>
      <c r="H368" s="55"/>
      <c r="I368" s="57"/>
      <c r="J368" s="57"/>
      <c r="K368" s="55"/>
      <c r="M368" s="54" t="e">
        <v>#N/A</v>
      </c>
    </row>
    <row r="369" spans="1:13" x14ac:dyDescent="0.25">
      <c r="A369" s="55"/>
      <c r="C369" s="56"/>
      <c r="D369" s="55"/>
      <c r="E369" s="55"/>
      <c r="F369" s="54" t="s">
        <v>9192</v>
      </c>
      <c r="G369" s="54" t="s">
        <v>9192</v>
      </c>
      <c r="H369" s="55"/>
      <c r="I369" s="57"/>
      <c r="J369" s="57"/>
      <c r="K369" s="55"/>
      <c r="M369" s="54" t="e">
        <v>#N/A</v>
      </c>
    </row>
    <row r="370" spans="1:13" x14ac:dyDescent="0.25">
      <c r="A370" s="55"/>
      <c r="C370" s="56"/>
      <c r="D370" s="55"/>
      <c r="E370" s="55"/>
      <c r="F370" s="54" t="s">
        <v>9192</v>
      </c>
      <c r="G370" s="54" t="s">
        <v>9192</v>
      </c>
      <c r="H370" s="55"/>
      <c r="I370" s="57"/>
      <c r="J370" s="57"/>
      <c r="K370" s="55"/>
      <c r="M370" s="54" t="e">
        <v>#N/A</v>
      </c>
    </row>
    <row r="371" spans="1:13" x14ac:dyDescent="0.25">
      <c r="A371" s="55"/>
      <c r="C371" s="56"/>
      <c r="D371" s="55"/>
      <c r="E371" s="55"/>
      <c r="F371" s="54" t="s">
        <v>9192</v>
      </c>
      <c r="G371" s="54" t="s">
        <v>9192</v>
      </c>
      <c r="H371" s="55"/>
      <c r="I371" s="57"/>
      <c r="J371" s="57"/>
      <c r="K371" s="55"/>
      <c r="M371" s="54" t="e">
        <v>#N/A</v>
      </c>
    </row>
    <row r="372" spans="1:13" x14ac:dyDescent="0.25">
      <c r="A372" s="55"/>
      <c r="C372" s="56"/>
      <c r="D372" s="55"/>
      <c r="E372" s="55"/>
      <c r="F372" s="54" t="s">
        <v>9192</v>
      </c>
      <c r="G372" s="54" t="s">
        <v>9192</v>
      </c>
      <c r="H372" s="55"/>
      <c r="I372" s="57"/>
      <c r="J372" s="57"/>
      <c r="K372" s="55"/>
      <c r="M372" s="54" t="e">
        <v>#N/A</v>
      </c>
    </row>
    <row r="373" spans="1:13" x14ac:dyDescent="0.25">
      <c r="A373" s="55"/>
      <c r="C373" s="56"/>
      <c r="D373" s="55"/>
      <c r="E373" s="55"/>
      <c r="F373" s="54" t="s">
        <v>9192</v>
      </c>
      <c r="G373" s="54" t="s">
        <v>9192</v>
      </c>
      <c r="H373" s="55"/>
      <c r="I373" s="57"/>
      <c r="J373" s="57"/>
      <c r="K373" s="55"/>
      <c r="M373" s="54" t="e">
        <v>#N/A</v>
      </c>
    </row>
    <row r="374" spans="1:13" x14ac:dyDescent="0.25">
      <c r="A374" s="55"/>
      <c r="C374" s="56"/>
      <c r="D374" s="55"/>
      <c r="E374" s="55"/>
      <c r="F374" s="54" t="s">
        <v>9192</v>
      </c>
      <c r="G374" s="54" t="s">
        <v>9192</v>
      </c>
      <c r="H374" s="55"/>
      <c r="I374" s="57"/>
      <c r="J374" s="57"/>
      <c r="K374" s="55"/>
      <c r="M374" s="54" t="e">
        <v>#N/A</v>
      </c>
    </row>
    <row r="375" spans="1:13" x14ac:dyDescent="0.25">
      <c r="A375" s="55"/>
      <c r="C375" s="56"/>
      <c r="D375" s="55"/>
      <c r="E375" s="55"/>
      <c r="F375" s="54" t="s">
        <v>9192</v>
      </c>
      <c r="G375" s="54" t="s">
        <v>9192</v>
      </c>
      <c r="H375" s="55"/>
      <c r="I375" s="57"/>
      <c r="J375" s="57"/>
      <c r="K375" s="55"/>
      <c r="M375" s="54" t="e">
        <v>#N/A</v>
      </c>
    </row>
    <row r="376" spans="1:13" x14ac:dyDescent="0.25">
      <c r="A376" s="55"/>
      <c r="C376" s="56"/>
      <c r="D376" s="55"/>
      <c r="E376" s="55"/>
      <c r="F376" s="54" t="s">
        <v>9192</v>
      </c>
      <c r="G376" s="54" t="s">
        <v>9192</v>
      </c>
      <c r="H376" s="55"/>
      <c r="I376" s="57"/>
      <c r="J376" s="57"/>
      <c r="K376" s="55"/>
      <c r="M376" s="54" t="e">
        <v>#N/A</v>
      </c>
    </row>
    <row r="377" spans="1:13" x14ac:dyDescent="0.25">
      <c r="A377" s="55"/>
      <c r="C377" s="56"/>
      <c r="D377" s="55"/>
      <c r="E377" s="55"/>
      <c r="F377" s="54" t="s">
        <v>9192</v>
      </c>
      <c r="G377" s="54" t="s">
        <v>9192</v>
      </c>
      <c r="H377" s="55"/>
      <c r="I377" s="57"/>
      <c r="J377" s="57"/>
      <c r="K377" s="55"/>
      <c r="M377" s="54" t="e">
        <v>#N/A</v>
      </c>
    </row>
    <row r="378" spans="1:13" x14ac:dyDescent="0.25">
      <c r="A378" s="55"/>
      <c r="C378" s="56"/>
      <c r="D378" s="55"/>
      <c r="E378" s="55"/>
      <c r="F378" s="54" t="s">
        <v>9192</v>
      </c>
      <c r="G378" s="54" t="s">
        <v>9192</v>
      </c>
      <c r="H378" s="55"/>
      <c r="I378" s="57"/>
      <c r="J378" s="57"/>
      <c r="K378" s="55"/>
      <c r="M378" s="54" t="e">
        <v>#N/A</v>
      </c>
    </row>
    <row r="379" spans="1:13" x14ac:dyDescent="0.25">
      <c r="A379" s="55"/>
      <c r="C379" s="56"/>
      <c r="D379" s="55"/>
      <c r="E379" s="55"/>
      <c r="F379" s="54" t="s">
        <v>9192</v>
      </c>
      <c r="G379" s="54" t="s">
        <v>9192</v>
      </c>
      <c r="H379" s="55"/>
      <c r="I379" s="57"/>
      <c r="J379" s="57"/>
      <c r="K379" s="55"/>
      <c r="M379" s="54" t="e">
        <v>#N/A</v>
      </c>
    </row>
    <row r="380" spans="1:13" x14ac:dyDescent="0.25">
      <c r="A380" s="55"/>
      <c r="C380" s="56"/>
      <c r="D380" s="55"/>
      <c r="E380" s="55"/>
      <c r="F380" s="54" t="s">
        <v>9192</v>
      </c>
      <c r="G380" s="54" t="s">
        <v>9192</v>
      </c>
      <c r="H380" s="55"/>
      <c r="I380" s="57"/>
      <c r="J380" s="57"/>
      <c r="K380" s="55"/>
      <c r="M380" s="54" t="e">
        <v>#N/A</v>
      </c>
    </row>
    <row r="381" spans="1:13" x14ac:dyDescent="0.25">
      <c r="A381" s="55"/>
      <c r="C381" s="56"/>
      <c r="D381" s="55"/>
      <c r="E381" s="55"/>
      <c r="F381" s="54" t="s">
        <v>9192</v>
      </c>
      <c r="G381" s="54" t="s">
        <v>9192</v>
      </c>
      <c r="H381" s="55"/>
      <c r="I381" s="57"/>
      <c r="J381" s="57"/>
      <c r="K381" s="55"/>
      <c r="M381" s="54" t="e">
        <v>#N/A</v>
      </c>
    </row>
    <row r="382" spans="1:13" x14ac:dyDescent="0.25">
      <c r="A382" s="55"/>
      <c r="C382" s="56"/>
      <c r="D382" s="55"/>
      <c r="E382" s="55"/>
      <c r="F382" s="54" t="s">
        <v>9192</v>
      </c>
      <c r="G382" s="54" t="s">
        <v>9192</v>
      </c>
      <c r="H382" s="55"/>
      <c r="I382" s="57"/>
      <c r="J382" s="57"/>
      <c r="K382" s="55"/>
      <c r="M382" s="54" t="e">
        <v>#N/A</v>
      </c>
    </row>
    <row r="383" spans="1:13" x14ac:dyDescent="0.25">
      <c r="A383" s="55"/>
      <c r="C383" s="56"/>
      <c r="D383" s="55"/>
      <c r="E383" s="55"/>
      <c r="F383" s="54" t="s">
        <v>9192</v>
      </c>
      <c r="G383" s="54" t="s">
        <v>9192</v>
      </c>
      <c r="H383" s="55"/>
      <c r="I383" s="57"/>
      <c r="J383" s="57"/>
      <c r="K383" s="55"/>
      <c r="M383" s="54" t="e">
        <v>#N/A</v>
      </c>
    </row>
    <row r="384" spans="1:13" x14ac:dyDescent="0.25">
      <c r="A384" s="55"/>
      <c r="C384" s="56"/>
      <c r="D384" s="55"/>
      <c r="E384" s="55"/>
      <c r="F384" s="54" t="s">
        <v>9192</v>
      </c>
      <c r="G384" s="54" t="s">
        <v>9192</v>
      </c>
      <c r="H384" s="55"/>
      <c r="I384" s="57"/>
      <c r="J384" s="57"/>
      <c r="K384" s="55"/>
      <c r="M384" s="54" t="e">
        <v>#N/A</v>
      </c>
    </row>
    <row r="385" spans="1:13" x14ac:dyDescent="0.25">
      <c r="A385" s="55"/>
      <c r="C385" s="56"/>
      <c r="D385" s="55"/>
      <c r="E385" s="55"/>
      <c r="F385" s="54" t="s">
        <v>9192</v>
      </c>
      <c r="G385" s="54" t="s">
        <v>9192</v>
      </c>
      <c r="H385" s="55"/>
      <c r="I385" s="57"/>
      <c r="J385" s="57"/>
      <c r="K385" s="55"/>
      <c r="M385" s="54" t="e">
        <v>#N/A</v>
      </c>
    </row>
    <row r="386" spans="1:13" x14ac:dyDescent="0.25">
      <c r="A386" s="55"/>
      <c r="C386" s="56"/>
      <c r="D386" s="55"/>
      <c r="E386" s="55"/>
      <c r="F386" s="54" t="s">
        <v>9192</v>
      </c>
      <c r="G386" s="54" t="s">
        <v>9192</v>
      </c>
      <c r="H386" s="55"/>
      <c r="I386" s="57"/>
      <c r="J386" s="57"/>
      <c r="K386" s="55"/>
      <c r="M386" s="54" t="e">
        <v>#N/A</v>
      </c>
    </row>
    <row r="387" spans="1:13" x14ac:dyDescent="0.25">
      <c r="A387" s="55"/>
      <c r="C387" s="56"/>
      <c r="D387" s="55"/>
      <c r="E387" s="55"/>
      <c r="F387" s="54" t="s">
        <v>9192</v>
      </c>
      <c r="G387" s="54" t="s">
        <v>9192</v>
      </c>
      <c r="H387" s="55"/>
      <c r="I387" s="57"/>
      <c r="J387" s="57"/>
      <c r="K387" s="55"/>
      <c r="M387" s="54" t="e">
        <v>#N/A</v>
      </c>
    </row>
    <row r="388" spans="1:13" x14ac:dyDescent="0.25">
      <c r="A388" s="55"/>
      <c r="C388" s="56"/>
      <c r="D388" s="55"/>
      <c r="E388" s="55"/>
      <c r="F388" s="54" t="s">
        <v>9192</v>
      </c>
      <c r="G388" s="54" t="s">
        <v>9192</v>
      </c>
      <c r="H388" s="55"/>
      <c r="I388" s="57"/>
      <c r="J388" s="57"/>
      <c r="K388" s="55"/>
      <c r="M388" s="54" t="e">
        <v>#N/A</v>
      </c>
    </row>
    <row r="389" spans="1:13" x14ac:dyDescent="0.25">
      <c r="A389" s="55"/>
      <c r="C389" s="56"/>
      <c r="D389" s="55"/>
      <c r="E389" s="55"/>
      <c r="F389" s="54" t="s">
        <v>9192</v>
      </c>
      <c r="G389" s="54" t="s">
        <v>9192</v>
      </c>
      <c r="H389" s="55"/>
      <c r="I389" s="57"/>
      <c r="J389" s="57"/>
      <c r="K389" s="55"/>
      <c r="M389" s="54" t="e">
        <v>#N/A</v>
      </c>
    </row>
    <row r="390" spans="1:13" x14ac:dyDescent="0.25">
      <c r="A390" s="55"/>
      <c r="C390" s="56"/>
      <c r="D390" s="55"/>
      <c r="E390" s="55"/>
      <c r="F390" s="54" t="s">
        <v>9192</v>
      </c>
      <c r="G390" s="54" t="s">
        <v>9192</v>
      </c>
      <c r="H390" s="55"/>
      <c r="I390" s="57"/>
      <c r="J390" s="57"/>
      <c r="K390" s="55"/>
      <c r="M390" s="54" t="e">
        <v>#N/A</v>
      </c>
    </row>
    <row r="391" spans="1:13" x14ac:dyDescent="0.25">
      <c r="A391" s="55"/>
      <c r="C391" s="56"/>
      <c r="D391" s="55"/>
      <c r="E391" s="55"/>
      <c r="F391" s="54" t="s">
        <v>9192</v>
      </c>
      <c r="G391" s="54" t="s">
        <v>9192</v>
      </c>
      <c r="H391" s="55"/>
      <c r="I391" s="57"/>
      <c r="J391" s="57"/>
      <c r="K391" s="55"/>
      <c r="M391" s="54" t="e">
        <v>#N/A</v>
      </c>
    </row>
    <row r="392" spans="1:13" x14ac:dyDescent="0.25">
      <c r="A392" s="55"/>
      <c r="C392" s="56"/>
      <c r="D392" s="55"/>
      <c r="E392" s="55"/>
      <c r="F392" s="54" t="s">
        <v>9192</v>
      </c>
      <c r="G392" s="54" t="s">
        <v>9192</v>
      </c>
      <c r="H392" s="55"/>
      <c r="I392" s="57"/>
      <c r="J392" s="57"/>
      <c r="K392" s="55"/>
      <c r="M392" s="54" t="e">
        <v>#N/A</v>
      </c>
    </row>
    <row r="393" spans="1:13" x14ac:dyDescent="0.25">
      <c r="A393" s="55"/>
      <c r="C393" s="56"/>
      <c r="D393" s="55"/>
      <c r="E393" s="55"/>
      <c r="F393" s="54" t="s">
        <v>9192</v>
      </c>
      <c r="G393" s="54" t="s">
        <v>9192</v>
      </c>
      <c r="H393" s="55"/>
      <c r="I393" s="57"/>
      <c r="J393" s="57"/>
      <c r="K393" s="55"/>
      <c r="M393" s="54" t="e">
        <v>#N/A</v>
      </c>
    </row>
    <row r="394" spans="1:13" x14ac:dyDescent="0.25">
      <c r="A394" s="55"/>
      <c r="C394" s="56"/>
      <c r="D394" s="55"/>
      <c r="E394" s="55"/>
      <c r="F394" s="54" t="s">
        <v>9192</v>
      </c>
      <c r="G394" s="54" t="s">
        <v>9192</v>
      </c>
      <c r="H394" s="55"/>
      <c r="I394" s="57"/>
      <c r="J394" s="57"/>
      <c r="K394" s="55"/>
      <c r="M394" s="54" t="e">
        <v>#N/A</v>
      </c>
    </row>
    <row r="395" spans="1:13" x14ac:dyDescent="0.25">
      <c r="A395" s="55"/>
      <c r="C395" s="56"/>
      <c r="D395" s="55"/>
      <c r="E395" s="55"/>
      <c r="F395" s="54" t="s">
        <v>9192</v>
      </c>
      <c r="G395" s="54" t="s">
        <v>9192</v>
      </c>
      <c r="H395" s="55"/>
      <c r="I395" s="57"/>
      <c r="J395" s="57"/>
      <c r="K395" s="55"/>
      <c r="M395" s="54" t="e">
        <v>#N/A</v>
      </c>
    </row>
    <row r="396" spans="1:13" x14ac:dyDescent="0.25">
      <c r="A396" s="55"/>
      <c r="C396" s="56"/>
      <c r="D396" s="55"/>
      <c r="E396" s="55"/>
      <c r="F396" s="54" t="s">
        <v>9192</v>
      </c>
      <c r="G396" s="54" t="s">
        <v>9192</v>
      </c>
      <c r="H396" s="55"/>
      <c r="I396" s="57"/>
      <c r="J396" s="57"/>
      <c r="K396" s="55"/>
      <c r="M396" s="54" t="e">
        <v>#N/A</v>
      </c>
    </row>
    <row r="397" spans="1:13" x14ac:dyDescent="0.25">
      <c r="A397" s="55"/>
      <c r="C397" s="56"/>
      <c r="D397" s="55"/>
      <c r="E397" s="55"/>
      <c r="F397" s="54" t="s">
        <v>9192</v>
      </c>
      <c r="G397" s="54" t="s">
        <v>9192</v>
      </c>
      <c r="H397" s="55"/>
      <c r="I397" s="57"/>
      <c r="J397" s="57"/>
      <c r="K397" s="55"/>
      <c r="M397" s="54" t="e">
        <v>#N/A</v>
      </c>
    </row>
    <row r="398" spans="1:13" x14ac:dyDescent="0.25">
      <c r="A398" s="55"/>
      <c r="C398" s="56"/>
      <c r="D398" s="55"/>
      <c r="E398" s="55"/>
      <c r="F398" s="54" t="s">
        <v>9192</v>
      </c>
      <c r="G398" s="54" t="s">
        <v>9192</v>
      </c>
      <c r="H398" s="55"/>
      <c r="I398" s="57"/>
      <c r="J398" s="57"/>
      <c r="K398" s="55"/>
      <c r="M398" s="54" t="e">
        <v>#N/A</v>
      </c>
    </row>
    <row r="399" spans="1:13" x14ac:dyDescent="0.25">
      <c r="A399" s="55"/>
      <c r="C399" s="56"/>
      <c r="D399" s="55"/>
      <c r="E399" s="55"/>
      <c r="H399" s="55"/>
      <c r="I399" s="57"/>
      <c r="J399" s="57"/>
      <c r="K399" s="55"/>
      <c r="M399" s="54" t="e">
        <v>#N/A</v>
      </c>
    </row>
    <row r="400" spans="1:13" x14ac:dyDescent="0.25">
      <c r="A400" s="55"/>
      <c r="C400" s="56"/>
      <c r="D400" s="55"/>
      <c r="E400" s="55"/>
      <c r="H400" s="55"/>
      <c r="I400" s="57"/>
      <c r="J400" s="57"/>
      <c r="K400" s="55"/>
      <c r="M400" s="54" t="e">
        <v>#N/A</v>
      </c>
    </row>
    <row r="401" spans="1:13" x14ac:dyDescent="0.25">
      <c r="A401" s="55"/>
      <c r="C401" s="56"/>
      <c r="D401" s="55"/>
      <c r="E401" s="55"/>
      <c r="H401" s="55"/>
      <c r="I401" s="57"/>
      <c r="J401" s="57"/>
      <c r="K401" s="55"/>
      <c r="M401" s="54" t="e">
        <v>#N/A</v>
      </c>
    </row>
    <row r="402" spans="1:13" x14ac:dyDescent="0.25">
      <c r="A402" s="55"/>
      <c r="C402" s="56"/>
      <c r="D402" s="55"/>
      <c r="E402" s="55"/>
      <c r="H402" s="55"/>
      <c r="I402" s="57"/>
      <c r="J402" s="57"/>
      <c r="K402" s="55"/>
      <c r="M402" s="54" t="e">
        <v>#N/A</v>
      </c>
    </row>
    <row r="403" spans="1:13" x14ac:dyDescent="0.25">
      <c r="A403" s="55"/>
      <c r="C403" s="56"/>
      <c r="D403" s="55"/>
      <c r="E403" s="55"/>
      <c r="H403" s="55"/>
      <c r="I403" s="57"/>
      <c r="J403" s="57"/>
      <c r="K403" s="55"/>
      <c r="M403" s="54" t="e">
        <v>#N/A</v>
      </c>
    </row>
    <row r="404" spans="1:13" x14ac:dyDescent="0.25">
      <c r="A404" s="55"/>
      <c r="C404" s="56"/>
      <c r="D404" s="55"/>
      <c r="E404" s="55"/>
      <c r="H404" s="55"/>
      <c r="I404" s="57"/>
      <c r="J404" s="57"/>
      <c r="K404" s="55"/>
      <c r="M404" s="54" t="e">
        <v>#N/A</v>
      </c>
    </row>
    <row r="405" spans="1:13" x14ac:dyDescent="0.25">
      <c r="A405" s="55"/>
      <c r="C405" s="56"/>
      <c r="D405" s="55"/>
      <c r="E405" s="55"/>
      <c r="H405" s="55"/>
      <c r="I405" s="57"/>
      <c r="J405" s="57"/>
      <c r="K405" s="55"/>
      <c r="M405" s="54" t="e">
        <v>#N/A</v>
      </c>
    </row>
    <row r="406" spans="1:13" x14ac:dyDescent="0.25">
      <c r="A406" s="55"/>
      <c r="C406" s="56"/>
      <c r="D406" s="55"/>
      <c r="E406" s="55"/>
      <c r="H406" s="55"/>
      <c r="I406" s="57"/>
      <c r="J406" s="57"/>
      <c r="K406" s="55"/>
      <c r="M406" s="54" t="e">
        <v>#N/A</v>
      </c>
    </row>
    <row r="407" spans="1:13" x14ac:dyDescent="0.25">
      <c r="A407" s="55"/>
      <c r="C407" s="56"/>
      <c r="D407" s="55"/>
      <c r="E407" s="55"/>
      <c r="H407" s="55"/>
      <c r="I407" s="57"/>
      <c r="J407" s="57"/>
      <c r="K407" s="55"/>
      <c r="M407" s="54" t="e">
        <v>#N/A</v>
      </c>
    </row>
    <row r="408" spans="1:13" x14ac:dyDescent="0.25">
      <c r="A408" s="55"/>
      <c r="C408" s="56"/>
      <c r="D408" s="55"/>
      <c r="E408" s="55"/>
      <c r="H408" s="55"/>
      <c r="I408" s="57"/>
      <c r="J408" s="57"/>
      <c r="K408" s="55"/>
      <c r="M408" s="54" t="e">
        <v>#N/A</v>
      </c>
    </row>
    <row r="409" spans="1:13" x14ac:dyDescent="0.25">
      <c r="A409" s="55"/>
      <c r="C409" s="56"/>
      <c r="D409" s="55"/>
      <c r="E409" s="55"/>
      <c r="H409" s="55"/>
      <c r="I409" s="57"/>
      <c r="J409" s="57"/>
      <c r="K409" s="55"/>
      <c r="M409" s="54" t="e">
        <v>#N/A</v>
      </c>
    </row>
    <row r="410" spans="1:13" x14ac:dyDescent="0.25">
      <c r="A410" s="55"/>
      <c r="C410" s="56"/>
      <c r="D410" s="55"/>
      <c r="E410" s="55"/>
      <c r="H410" s="55"/>
      <c r="I410" s="57"/>
      <c r="J410" s="57"/>
      <c r="K410" s="55"/>
      <c r="M410" s="54" t="e">
        <v>#N/A</v>
      </c>
    </row>
    <row r="411" spans="1:13" x14ac:dyDescent="0.25">
      <c r="A411" s="55"/>
      <c r="C411" s="56"/>
      <c r="D411" s="55"/>
      <c r="E411" s="55"/>
      <c r="H411" s="55"/>
      <c r="I411" s="57"/>
      <c r="J411" s="57"/>
      <c r="K411" s="55"/>
      <c r="M411" s="54" t="e">
        <v>#N/A</v>
      </c>
    </row>
    <row r="412" spans="1:13" x14ac:dyDescent="0.25">
      <c r="A412" s="55"/>
      <c r="C412" s="56"/>
      <c r="D412" s="55"/>
      <c r="E412" s="55"/>
      <c r="H412" s="55"/>
      <c r="I412" s="57"/>
      <c r="J412" s="57"/>
      <c r="K412" s="55"/>
      <c r="M412" s="54" t="e">
        <v>#N/A</v>
      </c>
    </row>
    <row r="413" spans="1:13" x14ac:dyDescent="0.25">
      <c r="A413" s="55"/>
      <c r="C413" s="56"/>
      <c r="D413" s="55"/>
      <c r="E413" s="55"/>
      <c r="H413" s="55"/>
      <c r="I413" s="57"/>
      <c r="J413" s="57"/>
      <c r="K413" s="55"/>
      <c r="M413" s="54" t="e">
        <v>#N/A</v>
      </c>
    </row>
    <row r="414" spans="1:13" x14ac:dyDescent="0.25">
      <c r="A414" s="55"/>
      <c r="C414" s="56"/>
      <c r="D414" s="55"/>
      <c r="E414" s="55"/>
      <c r="H414" s="55"/>
      <c r="I414" s="57"/>
      <c r="J414" s="57"/>
      <c r="K414" s="55"/>
      <c r="M414" s="54" t="e">
        <v>#N/A</v>
      </c>
    </row>
    <row r="415" spans="1:13" x14ac:dyDescent="0.25">
      <c r="A415" s="55"/>
      <c r="C415" s="56"/>
      <c r="D415" s="55"/>
      <c r="E415" s="55"/>
      <c r="H415" s="55"/>
      <c r="I415" s="57"/>
      <c r="J415" s="57"/>
      <c r="K415" s="55"/>
      <c r="M415" s="54" t="e">
        <v>#N/A</v>
      </c>
    </row>
    <row r="416" spans="1:13" x14ac:dyDescent="0.25">
      <c r="A416" s="55"/>
      <c r="C416" s="56"/>
      <c r="D416" s="55"/>
      <c r="E416" s="55"/>
      <c r="H416" s="55"/>
      <c r="I416" s="57"/>
      <c r="J416" s="57"/>
      <c r="K416" s="55"/>
      <c r="M416" s="54" t="e">
        <v>#N/A</v>
      </c>
    </row>
    <row r="417" spans="1:13" x14ac:dyDescent="0.25">
      <c r="A417" s="55"/>
      <c r="C417" s="56"/>
      <c r="D417" s="55"/>
      <c r="E417" s="55"/>
      <c r="H417" s="55"/>
      <c r="I417" s="57"/>
      <c r="J417" s="57"/>
      <c r="K417" s="55"/>
      <c r="M417" s="54" t="e">
        <v>#N/A</v>
      </c>
    </row>
    <row r="418" spans="1:13" x14ac:dyDescent="0.25">
      <c r="A418" s="55"/>
      <c r="C418" s="56"/>
      <c r="D418" s="55"/>
      <c r="E418" s="55"/>
      <c r="H418" s="55"/>
      <c r="I418" s="57"/>
      <c r="J418" s="57"/>
      <c r="K418" s="55"/>
      <c r="M418" s="54" t="e">
        <v>#N/A</v>
      </c>
    </row>
    <row r="419" spans="1:13" x14ac:dyDescent="0.25">
      <c r="A419" s="55"/>
      <c r="C419" s="56"/>
      <c r="D419" s="55"/>
      <c r="E419" s="55"/>
      <c r="H419" s="55"/>
      <c r="I419" s="57"/>
      <c r="J419" s="57"/>
      <c r="K419" s="55"/>
      <c r="M419" s="54" t="e">
        <v>#N/A</v>
      </c>
    </row>
    <row r="420" spans="1:13" x14ac:dyDescent="0.25">
      <c r="A420" s="55"/>
      <c r="C420" s="56"/>
      <c r="D420" s="55"/>
      <c r="E420" s="55"/>
      <c r="H420" s="55"/>
      <c r="I420" s="57"/>
      <c r="J420" s="57"/>
      <c r="K420" s="55"/>
      <c r="M420" s="54" t="e">
        <v>#N/A</v>
      </c>
    </row>
    <row r="421" spans="1:13" x14ac:dyDescent="0.25">
      <c r="C421" s="56"/>
      <c r="H421" s="55"/>
      <c r="I421" s="57"/>
      <c r="J421" s="57"/>
    </row>
    <row r="422" spans="1:13" x14ac:dyDescent="0.25">
      <c r="A422" s="55"/>
      <c r="C422" s="56"/>
      <c r="D422" s="55"/>
      <c r="E422" s="55"/>
      <c r="H422" s="55"/>
      <c r="I422" s="57"/>
      <c r="J422" s="57"/>
      <c r="K422" s="55"/>
    </row>
    <row r="423" spans="1:13" x14ac:dyDescent="0.25">
      <c r="A423" s="55"/>
      <c r="C423" s="56"/>
      <c r="D423" s="55"/>
      <c r="E423" s="55"/>
      <c r="H423" s="55"/>
      <c r="I423" s="57"/>
      <c r="J423" s="57"/>
      <c r="K423" s="55"/>
    </row>
    <row r="424" spans="1:13" x14ac:dyDescent="0.25">
      <c r="A424" s="55"/>
      <c r="C424" s="56"/>
      <c r="D424" s="55"/>
      <c r="E424" s="55"/>
      <c r="H424" s="55"/>
      <c r="I424" s="57"/>
      <c r="J424" s="57"/>
      <c r="K424" s="55"/>
    </row>
    <row r="425" spans="1:13" x14ac:dyDescent="0.25">
      <c r="A425" s="55"/>
      <c r="C425" s="56"/>
      <c r="D425" s="55"/>
      <c r="E425" s="55"/>
      <c r="H425" s="55"/>
      <c r="I425" s="57"/>
      <c r="J425" s="57"/>
      <c r="K425" s="55"/>
    </row>
    <row r="426" spans="1:13" x14ac:dyDescent="0.25">
      <c r="A426" s="55"/>
      <c r="C426" s="56"/>
      <c r="D426" s="55"/>
      <c r="E426" s="55"/>
      <c r="H426" s="55"/>
      <c r="I426" s="57"/>
      <c r="J426" s="57"/>
      <c r="K426" s="55"/>
    </row>
    <row r="427" spans="1:13" x14ac:dyDescent="0.25">
      <c r="A427" s="55"/>
      <c r="C427" s="56"/>
      <c r="D427" s="55"/>
      <c r="E427" s="55"/>
      <c r="H427" s="55"/>
      <c r="I427" s="57"/>
      <c r="J427" s="57"/>
      <c r="K427" s="55"/>
    </row>
    <row r="428" spans="1:13" x14ac:dyDescent="0.25">
      <c r="A428" s="55"/>
      <c r="C428" s="56"/>
      <c r="D428" s="55"/>
      <c r="E428" s="55"/>
      <c r="H428" s="55"/>
      <c r="I428" s="57"/>
      <c r="J428" s="57"/>
      <c r="K428" s="55"/>
    </row>
    <row r="429" spans="1:13" x14ac:dyDescent="0.25">
      <c r="A429" s="55"/>
      <c r="C429" s="56"/>
      <c r="D429" s="55"/>
      <c r="E429" s="55"/>
      <c r="H429" s="55"/>
      <c r="I429" s="57"/>
      <c r="J429" s="57"/>
      <c r="K429" s="55"/>
    </row>
    <row r="430" spans="1:13" x14ac:dyDescent="0.25">
      <c r="A430" s="55"/>
      <c r="C430" s="56"/>
      <c r="D430" s="55"/>
      <c r="E430" s="55"/>
      <c r="H430" s="55"/>
      <c r="I430" s="57"/>
      <c r="J430" s="57"/>
      <c r="K430" s="55"/>
    </row>
    <row r="431" spans="1:13" x14ac:dyDescent="0.25">
      <c r="A431" s="55"/>
      <c r="C431" s="56"/>
      <c r="D431" s="55"/>
      <c r="E431" s="55"/>
      <c r="H431" s="55"/>
      <c r="I431" s="57"/>
      <c r="J431" s="57"/>
      <c r="K431" s="55"/>
    </row>
    <row r="432" spans="1:13" x14ac:dyDescent="0.25">
      <c r="A432" s="55"/>
      <c r="C432" s="56"/>
      <c r="D432" s="55"/>
      <c r="E432" s="55"/>
      <c r="H432" s="55"/>
      <c r="I432" s="57"/>
      <c r="J432" s="57"/>
      <c r="K432" s="55"/>
    </row>
    <row r="433" spans="1:11" x14ac:dyDescent="0.25">
      <c r="A433" s="55"/>
      <c r="C433" s="56"/>
      <c r="D433" s="55"/>
      <c r="E433" s="55"/>
      <c r="H433" s="55"/>
      <c r="I433" s="57"/>
      <c r="J433" s="57"/>
      <c r="K433" s="55"/>
    </row>
    <row r="434" spans="1:11" x14ac:dyDescent="0.25">
      <c r="A434" s="55"/>
      <c r="C434" s="56"/>
      <c r="D434" s="55"/>
      <c r="E434" s="55"/>
      <c r="H434" s="55"/>
      <c r="I434" s="57"/>
      <c r="J434" s="57"/>
      <c r="K434" s="55"/>
    </row>
    <row r="435" spans="1:11" x14ac:dyDescent="0.25">
      <c r="A435" s="55"/>
      <c r="C435" s="56"/>
      <c r="D435" s="55"/>
      <c r="E435" s="55"/>
      <c r="H435" s="55"/>
      <c r="I435" s="57"/>
      <c r="J435" s="57"/>
      <c r="K435" s="55"/>
    </row>
    <row r="436" spans="1:11" x14ac:dyDescent="0.25">
      <c r="A436" s="55"/>
      <c r="C436" s="56"/>
      <c r="D436" s="55"/>
      <c r="E436" s="55"/>
      <c r="H436" s="55"/>
      <c r="I436" s="57"/>
      <c r="J436" s="57"/>
      <c r="K436" s="55"/>
    </row>
    <row r="437" spans="1:11" x14ac:dyDescent="0.25">
      <c r="A437" s="55"/>
      <c r="C437" s="56"/>
      <c r="D437" s="55"/>
      <c r="E437" s="55"/>
      <c r="H437" s="55"/>
      <c r="I437" s="57"/>
      <c r="J437" s="57"/>
      <c r="K437" s="55"/>
    </row>
    <row r="438" spans="1:11" x14ac:dyDescent="0.25">
      <c r="A438" s="55"/>
      <c r="C438" s="56"/>
      <c r="D438" s="55"/>
      <c r="E438" s="55"/>
      <c r="H438" s="55"/>
      <c r="I438" s="57"/>
      <c r="J438" s="57"/>
      <c r="K438" s="55"/>
    </row>
    <row r="439" spans="1:11" x14ac:dyDescent="0.25">
      <c r="A439" s="55"/>
      <c r="C439" s="56"/>
      <c r="D439" s="55"/>
      <c r="E439" s="55"/>
      <c r="H439" s="55"/>
      <c r="I439" s="57"/>
      <c r="J439" s="57"/>
      <c r="K439" s="55"/>
    </row>
    <row r="440" spans="1:11" x14ac:dyDescent="0.25">
      <c r="A440" s="55"/>
      <c r="C440" s="56"/>
      <c r="D440" s="55"/>
      <c r="E440" s="55"/>
      <c r="H440" s="55"/>
      <c r="I440" s="57"/>
      <c r="J440" s="57"/>
      <c r="K440" s="55"/>
    </row>
    <row r="441" spans="1:11" x14ac:dyDescent="0.25">
      <c r="A441" s="55"/>
      <c r="C441" s="56"/>
      <c r="D441" s="55"/>
      <c r="E441" s="55"/>
      <c r="H441" s="55"/>
      <c r="I441" s="57"/>
      <c r="J441" s="57"/>
      <c r="K441" s="55"/>
    </row>
    <row r="442" spans="1:11" x14ac:dyDescent="0.25">
      <c r="A442" s="55"/>
      <c r="C442" s="56"/>
      <c r="D442" s="55"/>
      <c r="E442" s="55"/>
      <c r="H442" s="55"/>
      <c r="I442" s="57"/>
      <c r="J442" s="57"/>
      <c r="K442" s="55"/>
    </row>
    <row r="443" spans="1:11" x14ac:dyDescent="0.25">
      <c r="A443" s="55"/>
      <c r="C443" s="56"/>
      <c r="D443" s="55"/>
      <c r="E443" s="55"/>
      <c r="H443" s="55"/>
      <c r="I443" s="57"/>
      <c r="J443" s="57"/>
      <c r="K443" s="55"/>
    </row>
    <row r="444" spans="1:11" x14ac:dyDescent="0.25">
      <c r="A444" s="55"/>
      <c r="C444" s="56"/>
      <c r="D444" s="55"/>
      <c r="E444" s="55"/>
      <c r="H444" s="55"/>
      <c r="I444" s="57"/>
      <c r="J444" s="57"/>
      <c r="K444" s="55"/>
    </row>
    <row r="445" spans="1:11" x14ac:dyDescent="0.25">
      <c r="A445" s="55"/>
      <c r="C445" s="56"/>
      <c r="D445" s="55"/>
      <c r="E445" s="55"/>
      <c r="H445" s="55"/>
      <c r="I445" s="57"/>
      <c r="J445" s="57"/>
      <c r="K445" s="55"/>
    </row>
    <row r="446" spans="1:11" x14ac:dyDescent="0.25">
      <c r="A446" s="55"/>
      <c r="C446" s="56"/>
      <c r="D446" s="55"/>
      <c r="E446" s="55"/>
      <c r="H446" s="55"/>
      <c r="I446" s="57"/>
      <c r="J446" s="57"/>
      <c r="K446" s="55"/>
    </row>
    <row r="447" spans="1:11" x14ac:dyDescent="0.25">
      <c r="A447" s="55"/>
      <c r="C447" s="56"/>
      <c r="D447" s="55"/>
      <c r="E447" s="55"/>
      <c r="H447" s="55"/>
      <c r="I447" s="57"/>
      <c r="J447" s="57"/>
      <c r="K447" s="55"/>
    </row>
    <row r="448" spans="1:11" x14ac:dyDescent="0.25">
      <c r="A448" s="55"/>
      <c r="C448" s="56"/>
      <c r="D448" s="55"/>
      <c r="E448" s="55"/>
      <c r="H448" s="55"/>
      <c r="I448" s="57"/>
      <c r="J448" s="57"/>
      <c r="K448" s="55"/>
    </row>
    <row r="449" spans="1:11" x14ac:dyDescent="0.25">
      <c r="A449" s="55"/>
      <c r="C449" s="56"/>
      <c r="D449" s="55"/>
      <c r="E449" s="55"/>
      <c r="H449" s="55"/>
      <c r="I449" s="57"/>
      <c r="J449" s="57"/>
      <c r="K449" s="55"/>
    </row>
    <row r="450" spans="1:11" x14ac:dyDescent="0.25">
      <c r="A450" s="55"/>
      <c r="C450" s="56"/>
      <c r="D450" s="55"/>
      <c r="E450" s="55"/>
      <c r="H450" s="55"/>
      <c r="I450" s="57"/>
      <c r="J450" s="57"/>
      <c r="K450" s="55"/>
    </row>
    <row r="451" spans="1:11" x14ac:dyDescent="0.25">
      <c r="A451" s="55"/>
      <c r="C451" s="56"/>
      <c r="D451" s="55"/>
      <c r="E451" s="55"/>
      <c r="H451" s="55"/>
      <c r="I451" s="57"/>
      <c r="J451" s="57"/>
      <c r="K451" s="55"/>
    </row>
    <row r="452" spans="1:11" x14ac:dyDescent="0.25">
      <c r="A452" s="55"/>
      <c r="C452" s="56"/>
      <c r="D452" s="55"/>
      <c r="E452" s="55"/>
      <c r="H452" s="55"/>
      <c r="I452" s="57"/>
      <c r="J452" s="57"/>
      <c r="K452" s="55"/>
    </row>
    <row r="453" spans="1:11" x14ac:dyDescent="0.25">
      <c r="A453" s="55"/>
      <c r="C453" s="56"/>
      <c r="D453" s="55"/>
      <c r="E453" s="55"/>
      <c r="H453" s="55"/>
      <c r="I453" s="57"/>
      <c r="J453" s="57"/>
      <c r="K453" s="55"/>
    </row>
    <row r="454" spans="1:11" x14ac:dyDescent="0.25">
      <c r="A454" s="55"/>
      <c r="C454" s="56"/>
      <c r="D454" s="55"/>
      <c r="E454" s="55"/>
      <c r="H454" s="55"/>
      <c r="I454" s="57"/>
      <c r="J454" s="57"/>
      <c r="K454" s="55"/>
    </row>
    <row r="455" spans="1:11" x14ac:dyDescent="0.25">
      <c r="A455" s="55"/>
      <c r="C455" s="56"/>
      <c r="D455" s="55"/>
      <c r="E455" s="55"/>
      <c r="H455" s="55"/>
      <c r="I455" s="57"/>
      <c r="J455" s="57"/>
      <c r="K455" s="55"/>
    </row>
    <row r="456" spans="1:11" x14ac:dyDescent="0.25">
      <c r="A456" s="55"/>
      <c r="C456" s="56"/>
      <c r="D456" s="55"/>
      <c r="E456" s="55"/>
      <c r="H456" s="55"/>
      <c r="I456" s="57"/>
      <c r="J456" s="57"/>
      <c r="K456" s="55"/>
    </row>
    <row r="457" spans="1:11" x14ac:dyDescent="0.25">
      <c r="A457" s="55"/>
      <c r="C457" s="56"/>
      <c r="D457" s="55"/>
      <c r="E457" s="55"/>
      <c r="H457" s="55"/>
      <c r="I457" s="57"/>
      <c r="J457" s="57"/>
      <c r="K457" s="55"/>
    </row>
    <row r="458" spans="1:11" x14ac:dyDescent="0.25">
      <c r="A458" s="55"/>
      <c r="C458" s="56"/>
      <c r="D458" s="55"/>
      <c r="E458" s="55"/>
      <c r="H458" s="55"/>
      <c r="I458" s="57"/>
      <c r="J458" s="57"/>
      <c r="K458" s="55"/>
    </row>
    <row r="459" spans="1:11" x14ac:dyDescent="0.25">
      <c r="A459" s="55"/>
      <c r="C459" s="56"/>
      <c r="D459" s="55"/>
      <c r="E459" s="55"/>
      <c r="H459" s="55"/>
      <c r="I459" s="57"/>
      <c r="J459" s="57"/>
      <c r="K459" s="55"/>
    </row>
    <row r="460" spans="1:11" x14ac:dyDescent="0.25">
      <c r="A460" s="55"/>
      <c r="C460" s="56"/>
      <c r="D460" s="55"/>
      <c r="E460" s="55"/>
      <c r="H460" s="55"/>
      <c r="I460" s="57"/>
      <c r="J460" s="57"/>
      <c r="K460" s="55"/>
    </row>
    <row r="461" spans="1:11" x14ac:dyDescent="0.25">
      <c r="A461" s="55"/>
      <c r="C461" s="56"/>
      <c r="D461" s="55"/>
      <c r="E461" s="55"/>
      <c r="H461" s="55"/>
      <c r="I461" s="57"/>
      <c r="J461" s="57"/>
      <c r="K461" s="55"/>
    </row>
    <row r="462" spans="1:11" x14ac:dyDescent="0.25">
      <c r="A462" s="55"/>
      <c r="C462" s="56"/>
      <c r="D462" s="55"/>
      <c r="E462" s="55"/>
      <c r="H462" s="55"/>
      <c r="I462" s="57"/>
      <c r="J462" s="57"/>
      <c r="K462" s="55"/>
    </row>
    <row r="463" spans="1:11" x14ac:dyDescent="0.25">
      <c r="A463" s="55"/>
      <c r="C463" s="56"/>
      <c r="D463" s="55"/>
      <c r="E463" s="55"/>
      <c r="H463" s="55"/>
      <c r="I463" s="57"/>
      <c r="J463" s="57"/>
      <c r="K463" s="55"/>
    </row>
    <row r="464" spans="1:11" x14ac:dyDescent="0.25">
      <c r="A464" s="55"/>
      <c r="C464" s="56"/>
      <c r="D464" s="55"/>
      <c r="E464" s="55"/>
      <c r="H464" s="55"/>
      <c r="I464" s="57"/>
      <c r="J464" s="57"/>
      <c r="K464" s="55"/>
    </row>
    <row r="465" spans="1:11" x14ac:dyDescent="0.25">
      <c r="A465" s="55"/>
      <c r="C465" s="56"/>
      <c r="D465" s="55"/>
      <c r="E465" s="55"/>
      <c r="H465" s="55"/>
      <c r="I465" s="57"/>
      <c r="J465" s="57"/>
      <c r="K465" s="55"/>
    </row>
    <row r="466" spans="1:11" x14ac:dyDescent="0.25">
      <c r="A466" s="55"/>
      <c r="C466" s="56"/>
      <c r="D466" s="55"/>
      <c r="E466" s="55"/>
      <c r="H466" s="55"/>
      <c r="I466" s="57"/>
      <c r="J466" s="57"/>
      <c r="K466" s="55"/>
    </row>
    <row r="467" spans="1:11" x14ac:dyDescent="0.25">
      <c r="A467" s="55"/>
      <c r="C467" s="56"/>
      <c r="D467" s="55"/>
      <c r="E467" s="55"/>
      <c r="H467" s="55"/>
      <c r="I467" s="57"/>
      <c r="J467" s="57"/>
      <c r="K467" s="55"/>
    </row>
    <row r="468" spans="1:11" x14ac:dyDescent="0.25">
      <c r="A468" s="55"/>
      <c r="C468" s="56"/>
      <c r="D468" s="55"/>
      <c r="E468" s="55"/>
      <c r="H468" s="55"/>
      <c r="I468" s="57"/>
      <c r="J468" s="57"/>
      <c r="K468" s="55"/>
    </row>
    <row r="469" spans="1:11" x14ac:dyDescent="0.25">
      <c r="A469" s="55"/>
      <c r="C469" s="56"/>
      <c r="D469" s="55"/>
      <c r="E469" s="55"/>
      <c r="H469" s="55"/>
      <c r="I469" s="57"/>
      <c r="J469" s="57"/>
      <c r="K469" s="55"/>
    </row>
    <row r="470" spans="1:11" x14ac:dyDescent="0.25">
      <c r="A470" s="55"/>
      <c r="C470" s="56"/>
      <c r="D470" s="55"/>
      <c r="E470" s="55"/>
      <c r="H470" s="55"/>
      <c r="I470" s="57"/>
      <c r="J470" s="57"/>
      <c r="K470" s="55"/>
    </row>
    <row r="471" spans="1:11" x14ac:dyDescent="0.25">
      <c r="A471" s="55"/>
      <c r="C471" s="56"/>
      <c r="D471" s="55"/>
      <c r="E471" s="55"/>
      <c r="H471" s="55"/>
      <c r="I471" s="57"/>
      <c r="J471" s="57"/>
      <c r="K471" s="55"/>
    </row>
    <row r="472" spans="1:11" x14ac:dyDescent="0.25">
      <c r="A472" s="55"/>
      <c r="C472" s="56"/>
      <c r="D472" s="55"/>
      <c r="E472" s="55"/>
      <c r="H472" s="55"/>
      <c r="I472" s="57"/>
      <c r="J472" s="57"/>
      <c r="K472" s="55"/>
    </row>
    <row r="473" spans="1:11" x14ac:dyDescent="0.25">
      <c r="A473" s="55"/>
      <c r="C473" s="56"/>
      <c r="D473" s="55"/>
      <c r="E473" s="55"/>
      <c r="H473" s="55"/>
      <c r="I473" s="57"/>
      <c r="J473" s="57"/>
      <c r="K473" s="55"/>
    </row>
    <row r="474" spans="1:11" x14ac:dyDescent="0.25">
      <c r="A474" s="55"/>
      <c r="C474" s="56"/>
      <c r="D474" s="55"/>
      <c r="E474" s="55"/>
      <c r="H474" s="55"/>
      <c r="I474" s="57"/>
      <c r="J474" s="57"/>
      <c r="K474" s="55"/>
    </row>
    <row r="475" spans="1:11" x14ac:dyDescent="0.25">
      <c r="A475" s="55"/>
      <c r="C475" s="56"/>
      <c r="D475" s="55"/>
      <c r="E475" s="55"/>
      <c r="H475" s="55"/>
      <c r="I475" s="57"/>
      <c r="J475" s="57"/>
      <c r="K475" s="55"/>
    </row>
    <row r="476" spans="1:11" x14ac:dyDescent="0.25">
      <c r="A476" s="55"/>
      <c r="C476" s="56"/>
      <c r="D476" s="55"/>
      <c r="E476" s="55"/>
      <c r="H476" s="55"/>
      <c r="I476" s="57"/>
      <c r="J476" s="57"/>
      <c r="K476" s="55"/>
    </row>
    <row r="477" spans="1:11" x14ac:dyDescent="0.25">
      <c r="A477" s="55"/>
      <c r="C477" s="56"/>
      <c r="D477" s="55"/>
      <c r="E477" s="55"/>
      <c r="H477" s="55"/>
      <c r="I477" s="57"/>
      <c r="J477" s="57"/>
      <c r="K477" s="55"/>
    </row>
    <row r="478" spans="1:11" x14ac:dyDescent="0.25">
      <c r="A478" s="55"/>
      <c r="C478" s="56"/>
      <c r="D478" s="55"/>
      <c r="E478" s="55"/>
      <c r="H478" s="55"/>
      <c r="I478" s="57"/>
      <c r="J478" s="57"/>
      <c r="K478" s="55"/>
    </row>
    <row r="479" spans="1:11" x14ac:dyDescent="0.25">
      <c r="A479" s="55"/>
      <c r="C479" s="56"/>
      <c r="D479" s="55"/>
      <c r="E479" s="55"/>
      <c r="H479" s="55"/>
      <c r="I479" s="57"/>
      <c r="J479" s="57"/>
      <c r="K479" s="55"/>
    </row>
    <row r="480" spans="1:11" x14ac:dyDescent="0.25">
      <c r="A480" s="55"/>
      <c r="C480" s="56"/>
      <c r="D480" s="55"/>
      <c r="E480" s="55"/>
      <c r="H480" s="55"/>
      <c r="I480" s="57"/>
      <c r="J480" s="57"/>
      <c r="K480" s="55"/>
    </row>
    <row r="481" spans="1:11" x14ac:dyDescent="0.25">
      <c r="A481" s="55"/>
      <c r="C481" s="56"/>
      <c r="D481" s="55"/>
      <c r="E481" s="55"/>
      <c r="H481" s="55"/>
      <c r="I481" s="57"/>
      <c r="J481" s="57"/>
      <c r="K481" s="55"/>
    </row>
    <row r="482" spans="1:11" x14ac:dyDescent="0.25">
      <c r="A482" s="55"/>
      <c r="C482" s="56"/>
      <c r="D482" s="55"/>
      <c r="E482" s="55"/>
      <c r="H482" s="55"/>
      <c r="I482" s="57"/>
      <c r="J482" s="57"/>
      <c r="K482" s="55"/>
    </row>
    <row r="483" spans="1:11" x14ac:dyDescent="0.25">
      <c r="A483" s="55"/>
      <c r="C483" s="56"/>
      <c r="D483" s="55"/>
      <c r="E483" s="55"/>
      <c r="H483" s="55"/>
      <c r="I483" s="57"/>
      <c r="J483" s="57"/>
      <c r="K483" s="55"/>
    </row>
    <row r="484" spans="1:11" x14ac:dyDescent="0.25">
      <c r="A484" s="55"/>
      <c r="C484" s="56"/>
      <c r="D484" s="55"/>
      <c r="E484" s="55"/>
      <c r="H484" s="55"/>
      <c r="I484" s="57"/>
      <c r="J484" s="57"/>
      <c r="K484" s="55"/>
    </row>
    <row r="485" spans="1:11" x14ac:dyDescent="0.25">
      <c r="A485" s="55"/>
      <c r="C485" s="56"/>
      <c r="D485" s="55"/>
      <c r="E485" s="55"/>
      <c r="H485" s="55"/>
      <c r="I485" s="57"/>
      <c r="J485" s="57"/>
      <c r="K485" s="55"/>
    </row>
    <row r="486" spans="1:11" x14ac:dyDescent="0.25">
      <c r="A486" s="55"/>
      <c r="C486" s="56"/>
      <c r="D486" s="55"/>
      <c r="E486" s="55"/>
      <c r="H486" s="55"/>
      <c r="I486" s="57"/>
      <c r="J486" s="57"/>
      <c r="K486" s="55"/>
    </row>
    <row r="487" spans="1:11" x14ac:dyDescent="0.25">
      <c r="A487" s="55"/>
      <c r="C487" s="56"/>
      <c r="D487" s="55"/>
      <c r="E487" s="55"/>
      <c r="H487" s="55"/>
      <c r="I487" s="57"/>
      <c r="J487" s="57"/>
      <c r="K487" s="55"/>
    </row>
    <row r="488" spans="1:11" x14ac:dyDescent="0.25">
      <c r="A488" s="55"/>
      <c r="C488" s="56"/>
      <c r="D488" s="55"/>
      <c r="E488" s="55"/>
      <c r="H488" s="55"/>
      <c r="I488" s="57"/>
      <c r="J488" s="57"/>
      <c r="K488" s="55"/>
    </row>
    <row r="489" spans="1:11" x14ac:dyDescent="0.25">
      <c r="A489" s="55"/>
      <c r="C489" s="56"/>
      <c r="D489" s="55"/>
      <c r="E489" s="55"/>
      <c r="H489" s="55"/>
      <c r="I489" s="57"/>
      <c r="J489" s="57"/>
      <c r="K489" s="55"/>
    </row>
    <row r="490" spans="1:11" x14ac:dyDescent="0.25">
      <c r="A490" s="55"/>
      <c r="C490" s="56"/>
      <c r="D490" s="55"/>
      <c r="E490" s="55"/>
      <c r="H490" s="55"/>
      <c r="I490" s="57"/>
      <c r="J490" s="57"/>
      <c r="K490" s="55"/>
    </row>
    <row r="491" spans="1:11" x14ac:dyDescent="0.25">
      <c r="A491" s="55"/>
      <c r="C491" s="56"/>
      <c r="D491" s="55"/>
      <c r="E491" s="55"/>
      <c r="H491" s="55"/>
      <c r="I491" s="57"/>
      <c r="J491" s="57"/>
      <c r="K491" s="55"/>
    </row>
    <row r="492" spans="1:11" x14ac:dyDescent="0.25">
      <c r="A492" s="55"/>
      <c r="C492" s="56"/>
      <c r="D492" s="55"/>
      <c r="E492" s="55"/>
      <c r="H492" s="55"/>
      <c r="I492" s="57"/>
      <c r="J492" s="57"/>
      <c r="K492" s="55"/>
    </row>
    <row r="493" spans="1:11" x14ac:dyDescent="0.25">
      <c r="A493" s="55"/>
      <c r="C493" s="56"/>
      <c r="D493" s="55"/>
      <c r="E493" s="55"/>
      <c r="H493" s="55"/>
      <c r="I493" s="57"/>
      <c r="J493" s="57"/>
      <c r="K493" s="55"/>
    </row>
    <row r="494" spans="1:11" x14ac:dyDescent="0.25">
      <c r="A494" s="55"/>
      <c r="C494" s="56"/>
      <c r="D494" s="55"/>
      <c r="E494" s="55"/>
      <c r="H494" s="55"/>
      <c r="I494" s="57"/>
      <c r="J494" s="57"/>
      <c r="K494" s="55"/>
    </row>
    <row r="495" spans="1:11" x14ac:dyDescent="0.25">
      <c r="A495" s="55"/>
      <c r="C495" s="56"/>
      <c r="D495" s="55"/>
      <c r="E495" s="55"/>
      <c r="H495" s="55"/>
      <c r="I495" s="57"/>
      <c r="J495" s="57"/>
      <c r="K495" s="55"/>
    </row>
    <row r="496" spans="1:11" x14ac:dyDescent="0.25">
      <c r="A496" s="55"/>
      <c r="C496" s="56"/>
      <c r="D496" s="55"/>
      <c r="E496" s="55"/>
      <c r="H496" s="55"/>
      <c r="I496" s="57"/>
      <c r="J496" s="57"/>
      <c r="K496" s="55"/>
    </row>
    <row r="497" spans="1:11" x14ac:dyDescent="0.25">
      <c r="A497" s="55"/>
      <c r="C497" s="56"/>
      <c r="D497" s="55"/>
      <c r="E497" s="55"/>
      <c r="H497" s="55"/>
      <c r="I497" s="57"/>
      <c r="J497" s="57"/>
      <c r="K497" s="55"/>
    </row>
    <row r="498" spans="1:11" x14ac:dyDescent="0.25">
      <c r="A498" s="55"/>
      <c r="C498" s="56"/>
      <c r="D498" s="55"/>
      <c r="E498" s="55"/>
      <c r="H498" s="55"/>
      <c r="I498" s="57"/>
      <c r="J498" s="57"/>
      <c r="K498" s="55"/>
    </row>
    <row r="499" spans="1:11" x14ac:dyDescent="0.25">
      <c r="A499" s="55"/>
      <c r="C499" s="56"/>
      <c r="D499" s="55"/>
      <c r="E499" s="55"/>
      <c r="H499" s="55"/>
      <c r="I499" s="57"/>
      <c r="J499" s="57"/>
      <c r="K499" s="55"/>
    </row>
    <row r="500" spans="1:11" x14ac:dyDescent="0.25">
      <c r="A500" s="55"/>
      <c r="C500" s="56"/>
      <c r="D500" s="55"/>
      <c r="E500" s="55"/>
      <c r="H500" s="55"/>
      <c r="I500" s="57"/>
      <c r="J500" s="57"/>
      <c r="K500" s="55"/>
    </row>
    <row r="501" spans="1:11" x14ac:dyDescent="0.25">
      <c r="A501" s="55"/>
      <c r="C501" s="56"/>
      <c r="D501" s="55"/>
      <c r="E501" s="55"/>
      <c r="H501" s="55"/>
      <c r="I501" s="57"/>
      <c r="J501" s="57"/>
      <c r="K501" s="55"/>
    </row>
    <row r="502" spans="1:11" x14ac:dyDescent="0.25">
      <c r="A502" s="55"/>
      <c r="C502" s="56"/>
      <c r="D502" s="55"/>
      <c r="E502" s="55"/>
      <c r="H502" s="55"/>
      <c r="I502" s="57"/>
      <c r="J502" s="57"/>
      <c r="K502" s="55"/>
    </row>
    <row r="503" spans="1:11" x14ac:dyDescent="0.25">
      <c r="A503" s="55"/>
      <c r="C503" s="56"/>
      <c r="D503" s="55"/>
      <c r="E503" s="55"/>
      <c r="H503" s="55"/>
      <c r="I503" s="57"/>
      <c r="J503" s="57"/>
      <c r="K503" s="55"/>
    </row>
    <row r="504" spans="1:11" x14ac:dyDescent="0.25">
      <c r="A504" s="55"/>
      <c r="C504" s="56"/>
      <c r="D504" s="55"/>
      <c r="E504" s="55"/>
      <c r="H504" s="55"/>
      <c r="I504" s="57"/>
      <c r="J504" s="57"/>
      <c r="K504" s="55"/>
    </row>
    <row r="505" spans="1:11" x14ac:dyDescent="0.25">
      <c r="A505" s="55"/>
      <c r="C505" s="56"/>
      <c r="D505" s="55"/>
      <c r="E505" s="55"/>
      <c r="H505" s="55"/>
      <c r="I505" s="57"/>
      <c r="J505" s="57"/>
      <c r="K505" s="55"/>
    </row>
    <row r="506" spans="1:11" x14ac:dyDescent="0.25">
      <c r="A506" s="55"/>
      <c r="C506" s="56"/>
      <c r="D506" s="55"/>
      <c r="E506" s="55"/>
      <c r="H506" s="55"/>
      <c r="I506" s="57"/>
      <c r="J506" s="57"/>
      <c r="K506" s="55"/>
    </row>
    <row r="507" spans="1:11" x14ac:dyDescent="0.25">
      <c r="A507" s="55"/>
      <c r="C507" s="56"/>
      <c r="D507" s="55"/>
      <c r="E507" s="55"/>
      <c r="H507" s="55"/>
      <c r="I507" s="57"/>
      <c r="J507" s="57"/>
      <c r="K507" s="55"/>
    </row>
    <row r="508" spans="1:11" x14ac:dyDescent="0.25">
      <c r="A508" s="55"/>
      <c r="C508" s="56"/>
      <c r="D508" s="55"/>
      <c r="E508" s="55"/>
      <c r="H508" s="55"/>
      <c r="I508" s="57"/>
      <c r="J508" s="57"/>
      <c r="K508" s="55"/>
    </row>
    <row r="509" spans="1:11" x14ac:dyDescent="0.25">
      <c r="A509" s="55"/>
      <c r="C509" s="56"/>
      <c r="D509" s="55"/>
      <c r="E509" s="55"/>
      <c r="H509" s="55"/>
      <c r="I509" s="57"/>
      <c r="J509" s="57"/>
      <c r="K509" s="55"/>
    </row>
    <row r="510" spans="1:11" x14ac:dyDescent="0.25">
      <c r="A510" s="55"/>
      <c r="C510" s="56"/>
      <c r="D510" s="55"/>
      <c r="E510" s="55"/>
      <c r="H510" s="55"/>
      <c r="I510" s="57"/>
      <c r="J510" s="57"/>
      <c r="K510" s="55"/>
    </row>
    <row r="511" spans="1:11" x14ac:dyDescent="0.25">
      <c r="A511" s="55"/>
      <c r="C511" s="56"/>
      <c r="D511" s="55"/>
      <c r="E511" s="55"/>
      <c r="H511" s="55"/>
      <c r="I511" s="57"/>
      <c r="J511" s="57"/>
      <c r="K511" s="55"/>
    </row>
    <row r="512" spans="1:11" x14ac:dyDescent="0.25">
      <c r="A512" s="55"/>
      <c r="C512" s="56"/>
      <c r="D512" s="55"/>
      <c r="E512" s="55"/>
      <c r="H512" s="55"/>
      <c r="I512" s="57"/>
      <c r="J512" s="57"/>
      <c r="K512" s="55"/>
    </row>
    <row r="513" spans="1:11" x14ac:dyDescent="0.25">
      <c r="A513" s="55"/>
      <c r="C513" s="56"/>
      <c r="D513" s="55"/>
      <c r="E513" s="55"/>
      <c r="H513" s="55"/>
      <c r="I513" s="57"/>
      <c r="J513" s="57"/>
      <c r="K513" s="55"/>
    </row>
    <row r="514" spans="1:11" x14ac:dyDescent="0.25">
      <c r="A514" s="55"/>
      <c r="C514" s="56"/>
      <c r="D514" s="55"/>
      <c r="E514" s="55"/>
      <c r="H514" s="55"/>
      <c r="I514" s="57"/>
      <c r="J514" s="57"/>
      <c r="K514" s="55"/>
    </row>
    <row r="515" spans="1:11" x14ac:dyDescent="0.25">
      <c r="A515" s="55"/>
      <c r="C515" s="56"/>
      <c r="D515" s="55"/>
      <c r="E515" s="55"/>
      <c r="H515" s="55"/>
      <c r="I515" s="57"/>
      <c r="J515" s="57"/>
      <c r="K515" s="55"/>
    </row>
    <row r="516" spans="1:11" x14ac:dyDescent="0.25">
      <c r="A516" s="55"/>
      <c r="C516" s="56"/>
      <c r="D516" s="55"/>
      <c r="E516" s="55"/>
      <c r="H516" s="55"/>
      <c r="I516" s="57"/>
      <c r="J516" s="57"/>
      <c r="K516" s="55"/>
    </row>
    <row r="517" spans="1:11" x14ac:dyDescent="0.25">
      <c r="A517" s="55"/>
      <c r="C517" s="56"/>
      <c r="D517" s="55"/>
      <c r="E517" s="55"/>
      <c r="H517" s="55"/>
      <c r="I517" s="57"/>
      <c r="J517" s="57"/>
      <c r="K517" s="55"/>
    </row>
    <row r="518" spans="1:11" x14ac:dyDescent="0.25">
      <c r="A518" s="55"/>
      <c r="C518" s="56"/>
      <c r="D518" s="55"/>
      <c r="E518" s="55"/>
      <c r="H518" s="55"/>
      <c r="I518" s="57"/>
      <c r="J518" s="57"/>
      <c r="K518" s="55"/>
    </row>
    <row r="519" spans="1:11" x14ac:dyDescent="0.25">
      <c r="A519" s="55"/>
      <c r="C519" s="56"/>
      <c r="D519" s="55"/>
      <c r="E519" s="55"/>
      <c r="H519" s="55"/>
      <c r="I519" s="57"/>
      <c r="J519" s="57"/>
      <c r="K519" s="55"/>
    </row>
    <row r="520" spans="1:11" x14ac:dyDescent="0.25">
      <c r="A520" s="55"/>
      <c r="C520" s="56"/>
      <c r="D520" s="55"/>
      <c r="E520" s="55"/>
      <c r="H520" s="55"/>
      <c r="I520" s="57"/>
      <c r="J520" s="57"/>
      <c r="K520" s="55"/>
    </row>
    <row r="521" spans="1:11" x14ac:dyDescent="0.25">
      <c r="A521" s="55"/>
      <c r="C521" s="56"/>
      <c r="D521" s="55"/>
      <c r="E521" s="55"/>
      <c r="H521" s="55"/>
      <c r="I521" s="57"/>
      <c r="J521" s="57"/>
      <c r="K521" s="55"/>
    </row>
    <row r="522" spans="1:11" x14ac:dyDescent="0.25">
      <c r="A522" s="55"/>
      <c r="C522" s="56"/>
      <c r="D522" s="55"/>
      <c r="E522" s="55"/>
      <c r="H522" s="55"/>
      <c r="I522" s="57"/>
      <c r="J522" s="57"/>
      <c r="K522" s="55"/>
    </row>
    <row r="523" spans="1:11" x14ac:dyDescent="0.25">
      <c r="A523" s="55"/>
      <c r="C523" s="56"/>
      <c r="D523" s="55"/>
      <c r="E523" s="55"/>
      <c r="H523" s="55"/>
      <c r="I523" s="57"/>
      <c r="J523" s="57"/>
      <c r="K523" s="55"/>
    </row>
    <row r="524" spans="1:11" x14ac:dyDescent="0.25">
      <c r="A524" s="55"/>
      <c r="C524" s="56"/>
      <c r="D524" s="55"/>
      <c r="E524" s="55"/>
      <c r="H524" s="55"/>
      <c r="I524" s="57"/>
      <c r="J524" s="57"/>
      <c r="K524" s="55"/>
    </row>
    <row r="525" spans="1:11" x14ac:dyDescent="0.25">
      <c r="A525" s="55"/>
      <c r="C525" s="56"/>
      <c r="D525" s="55"/>
      <c r="E525" s="55"/>
      <c r="H525" s="55"/>
      <c r="I525" s="57"/>
      <c r="J525" s="57"/>
      <c r="K525" s="55"/>
    </row>
    <row r="526" spans="1:11" x14ac:dyDescent="0.25">
      <c r="A526" s="55"/>
      <c r="C526" s="56"/>
      <c r="D526" s="55"/>
      <c r="E526" s="55"/>
      <c r="H526" s="55"/>
      <c r="I526" s="57"/>
      <c r="J526" s="57"/>
      <c r="K526" s="55"/>
    </row>
    <row r="527" spans="1:11" x14ac:dyDescent="0.25">
      <c r="A527" s="55"/>
      <c r="C527" s="56"/>
      <c r="D527" s="55"/>
      <c r="E527" s="55"/>
      <c r="H527" s="55"/>
      <c r="I527" s="57"/>
      <c r="J527" s="57"/>
      <c r="K527" s="55"/>
    </row>
    <row r="528" spans="1:11" x14ac:dyDescent="0.25">
      <c r="A528" s="55"/>
      <c r="C528" s="56"/>
      <c r="D528" s="55"/>
      <c r="E528" s="55"/>
      <c r="H528" s="55"/>
      <c r="I528" s="57"/>
      <c r="J528" s="57"/>
      <c r="K528" s="55"/>
    </row>
    <row r="529" spans="1:11" x14ac:dyDescent="0.25">
      <c r="A529" s="55"/>
      <c r="C529" s="56"/>
      <c r="D529" s="55"/>
      <c r="E529" s="55"/>
      <c r="H529" s="55"/>
      <c r="I529" s="57"/>
      <c r="J529" s="57"/>
      <c r="K529" s="55"/>
    </row>
    <row r="530" spans="1:11" x14ac:dyDescent="0.25">
      <c r="A530" s="55"/>
      <c r="C530" s="56"/>
      <c r="D530" s="55"/>
      <c r="E530" s="55"/>
      <c r="H530" s="55"/>
      <c r="I530" s="57"/>
      <c r="J530" s="57"/>
      <c r="K530" s="55"/>
    </row>
    <row r="531" spans="1:11" x14ac:dyDescent="0.25">
      <c r="A531" s="55"/>
      <c r="C531" s="56"/>
      <c r="D531" s="55"/>
      <c r="E531" s="55"/>
      <c r="H531" s="55"/>
      <c r="I531" s="57"/>
      <c r="J531" s="57"/>
      <c r="K531" s="55"/>
    </row>
    <row r="532" spans="1:11" x14ac:dyDescent="0.25">
      <c r="A532" s="55"/>
      <c r="C532" s="56"/>
      <c r="D532" s="55"/>
      <c r="E532" s="55"/>
      <c r="H532" s="55"/>
      <c r="I532" s="57"/>
      <c r="J532" s="57"/>
      <c r="K532" s="55"/>
    </row>
    <row r="533" spans="1:11" x14ac:dyDescent="0.25">
      <c r="A533" s="55"/>
      <c r="C533" s="56"/>
      <c r="D533" s="55"/>
      <c r="E533" s="55"/>
      <c r="H533" s="55"/>
      <c r="I533" s="57"/>
      <c r="J533" s="57"/>
      <c r="K533" s="55"/>
    </row>
    <row r="534" spans="1:11" x14ac:dyDescent="0.25">
      <c r="A534" s="55"/>
      <c r="C534" s="56"/>
      <c r="D534" s="55"/>
      <c r="E534" s="55"/>
      <c r="H534" s="55"/>
      <c r="I534" s="57"/>
      <c r="J534" s="57"/>
      <c r="K534" s="55"/>
    </row>
    <row r="535" spans="1:11" x14ac:dyDescent="0.25">
      <c r="A535" s="55"/>
      <c r="C535" s="56"/>
      <c r="D535" s="55"/>
      <c r="E535" s="55"/>
      <c r="H535" s="55"/>
      <c r="I535" s="57"/>
      <c r="J535" s="57"/>
      <c r="K535" s="55"/>
    </row>
    <row r="536" spans="1:11" x14ac:dyDescent="0.25">
      <c r="A536" s="55"/>
      <c r="C536" s="56"/>
      <c r="D536" s="55"/>
      <c r="E536" s="55"/>
      <c r="H536" s="55"/>
      <c r="I536" s="57"/>
      <c r="J536" s="57"/>
      <c r="K536" s="55"/>
    </row>
    <row r="537" spans="1:11" x14ac:dyDescent="0.25">
      <c r="A537" s="55"/>
      <c r="C537" s="56"/>
      <c r="D537" s="55"/>
      <c r="E537" s="55"/>
      <c r="H537" s="55"/>
      <c r="I537" s="57"/>
      <c r="J537" s="57"/>
      <c r="K537" s="55"/>
    </row>
    <row r="538" spans="1:11" x14ac:dyDescent="0.25">
      <c r="A538" s="55"/>
      <c r="C538" s="56"/>
      <c r="D538" s="55"/>
      <c r="E538" s="55"/>
      <c r="H538" s="55"/>
      <c r="I538" s="57"/>
      <c r="J538" s="57"/>
      <c r="K538" s="55"/>
    </row>
    <row r="539" spans="1:11" x14ac:dyDescent="0.25">
      <c r="A539" s="55"/>
      <c r="C539" s="56"/>
      <c r="D539" s="55"/>
      <c r="E539" s="55"/>
      <c r="H539" s="55"/>
      <c r="I539" s="57"/>
      <c r="J539" s="57"/>
      <c r="K539" s="55"/>
    </row>
    <row r="540" spans="1:11" x14ac:dyDescent="0.25">
      <c r="A540" s="55"/>
      <c r="C540" s="56"/>
      <c r="D540" s="55"/>
      <c r="E540" s="55"/>
      <c r="H540" s="55"/>
      <c r="I540" s="57"/>
      <c r="J540" s="57"/>
      <c r="K540" s="55"/>
    </row>
    <row r="541" spans="1:11" x14ac:dyDescent="0.25">
      <c r="A541" s="55"/>
      <c r="C541" s="56"/>
      <c r="D541" s="55"/>
      <c r="E541" s="55"/>
      <c r="H541" s="55"/>
      <c r="I541" s="57"/>
      <c r="J541" s="57"/>
      <c r="K541" s="55"/>
    </row>
    <row r="542" spans="1:11" x14ac:dyDescent="0.25">
      <c r="A542" s="55"/>
      <c r="C542" s="56"/>
      <c r="D542" s="55"/>
      <c r="E542" s="55"/>
      <c r="H542" s="55"/>
      <c r="I542" s="57"/>
      <c r="J542" s="57"/>
      <c r="K542" s="55"/>
    </row>
    <row r="543" spans="1:11" x14ac:dyDescent="0.25">
      <c r="A543" s="55"/>
      <c r="C543" s="56"/>
      <c r="D543" s="55"/>
      <c r="E543" s="55"/>
      <c r="H543" s="55"/>
      <c r="I543" s="57"/>
      <c r="J543" s="57"/>
      <c r="K543" s="55"/>
    </row>
    <row r="544" spans="1:11" x14ac:dyDescent="0.25">
      <c r="A544" s="55"/>
      <c r="C544" s="56"/>
      <c r="D544" s="55"/>
      <c r="E544" s="55"/>
      <c r="H544" s="55"/>
      <c r="I544" s="57"/>
      <c r="J544" s="57"/>
      <c r="K544" s="55"/>
    </row>
    <row r="545" spans="1:11" x14ac:dyDescent="0.25">
      <c r="A545" s="55"/>
      <c r="C545" s="56"/>
      <c r="D545" s="55"/>
      <c r="E545" s="55"/>
      <c r="H545" s="55"/>
      <c r="I545" s="57"/>
      <c r="J545" s="57"/>
      <c r="K545" s="55"/>
    </row>
    <row r="546" spans="1:11" x14ac:dyDescent="0.25">
      <c r="A546" s="55"/>
      <c r="C546" s="56"/>
      <c r="D546" s="55"/>
      <c r="E546" s="55"/>
      <c r="H546" s="55"/>
      <c r="I546" s="57"/>
      <c r="J546" s="57"/>
      <c r="K546" s="55"/>
    </row>
    <row r="547" spans="1:11" x14ac:dyDescent="0.25">
      <c r="A547" s="55"/>
      <c r="C547" s="56"/>
      <c r="D547" s="55"/>
      <c r="E547" s="55"/>
      <c r="H547" s="55"/>
      <c r="I547" s="57"/>
      <c r="J547" s="57"/>
      <c r="K547" s="55"/>
    </row>
    <row r="548" spans="1:11" x14ac:dyDescent="0.25">
      <c r="A548" s="55"/>
      <c r="C548" s="56"/>
      <c r="D548" s="55"/>
      <c r="E548" s="55"/>
      <c r="H548" s="55"/>
      <c r="I548" s="57"/>
      <c r="J548" s="57"/>
      <c r="K548" s="55"/>
    </row>
    <row r="549" spans="1:11" x14ac:dyDescent="0.25">
      <c r="A549" s="55"/>
      <c r="C549" s="56"/>
      <c r="D549" s="55"/>
      <c r="E549" s="55"/>
      <c r="H549" s="55"/>
      <c r="I549" s="57"/>
      <c r="J549" s="57"/>
      <c r="K549" s="55"/>
    </row>
    <row r="550" spans="1:11" x14ac:dyDescent="0.25">
      <c r="A550" s="55"/>
      <c r="C550" s="56"/>
      <c r="D550" s="55"/>
      <c r="E550" s="55"/>
      <c r="H550" s="55"/>
      <c r="I550" s="57"/>
      <c r="J550" s="57"/>
      <c r="K550" s="55"/>
    </row>
    <row r="551" spans="1:11" x14ac:dyDescent="0.25">
      <c r="A551" s="55"/>
      <c r="C551" s="56"/>
      <c r="D551" s="55"/>
      <c r="E551" s="55"/>
      <c r="H551" s="55"/>
      <c r="I551" s="57"/>
      <c r="J551" s="57"/>
      <c r="K551" s="55"/>
    </row>
    <row r="552" spans="1:11" x14ac:dyDescent="0.25">
      <c r="A552" s="55"/>
      <c r="C552" s="56"/>
      <c r="D552" s="55"/>
      <c r="E552" s="55"/>
      <c r="H552" s="55"/>
      <c r="I552" s="57"/>
      <c r="J552" s="57"/>
      <c r="K552" s="55"/>
    </row>
    <row r="553" spans="1:11" x14ac:dyDescent="0.25">
      <c r="A553" s="55"/>
      <c r="C553" s="56"/>
      <c r="D553" s="55"/>
      <c r="E553" s="55"/>
      <c r="H553" s="55"/>
      <c r="I553" s="57"/>
      <c r="J553" s="57"/>
      <c r="K553" s="55"/>
    </row>
    <row r="554" spans="1:11" x14ac:dyDescent="0.25">
      <c r="A554" s="55"/>
      <c r="C554" s="56"/>
      <c r="D554" s="55"/>
      <c r="E554" s="55"/>
      <c r="H554" s="55"/>
      <c r="I554" s="57"/>
      <c r="J554" s="57"/>
      <c r="K554" s="55"/>
    </row>
    <row r="555" spans="1:11" x14ac:dyDescent="0.25">
      <c r="A555" s="55"/>
      <c r="C555" s="56"/>
      <c r="D555" s="55"/>
      <c r="E555" s="55"/>
      <c r="H555" s="55"/>
      <c r="I555" s="57"/>
      <c r="J555" s="57"/>
      <c r="K555" s="55"/>
    </row>
    <row r="556" spans="1:11" x14ac:dyDescent="0.25">
      <c r="A556" s="55"/>
      <c r="C556" s="56"/>
      <c r="D556" s="55"/>
      <c r="E556" s="55"/>
      <c r="H556" s="55"/>
      <c r="I556" s="57"/>
      <c r="J556" s="57"/>
      <c r="K556" s="55"/>
    </row>
    <row r="557" spans="1:11" x14ac:dyDescent="0.25">
      <c r="A557" s="55"/>
      <c r="C557" s="56"/>
      <c r="D557" s="55"/>
      <c r="E557" s="55"/>
      <c r="H557" s="55"/>
      <c r="I557" s="57"/>
      <c r="J557" s="57"/>
      <c r="K557" s="55"/>
    </row>
    <row r="558" spans="1:11" x14ac:dyDescent="0.25">
      <c r="A558" s="55"/>
      <c r="C558" s="56"/>
      <c r="D558" s="55"/>
      <c r="E558" s="55"/>
      <c r="H558" s="55"/>
      <c r="I558" s="57"/>
      <c r="J558" s="57"/>
      <c r="K558" s="55"/>
    </row>
    <row r="559" spans="1:11" x14ac:dyDescent="0.25">
      <c r="A559" s="55"/>
      <c r="C559" s="56"/>
      <c r="D559" s="55"/>
      <c r="E559" s="55"/>
      <c r="H559" s="55"/>
      <c r="I559" s="57"/>
      <c r="J559" s="57"/>
      <c r="K559" s="55"/>
    </row>
    <row r="560" spans="1:11" x14ac:dyDescent="0.25">
      <c r="A560" s="55"/>
      <c r="C560" s="56"/>
      <c r="D560" s="55"/>
      <c r="E560" s="55"/>
      <c r="H560" s="55"/>
      <c r="I560" s="57"/>
      <c r="J560" s="57"/>
      <c r="K560" s="55"/>
    </row>
    <row r="561" spans="1:11" x14ac:dyDescent="0.25">
      <c r="A561" s="55"/>
      <c r="C561" s="56"/>
      <c r="D561" s="55"/>
      <c r="E561" s="55"/>
      <c r="H561" s="55"/>
      <c r="I561" s="57"/>
      <c r="J561" s="57"/>
      <c r="K561" s="55"/>
    </row>
    <row r="562" spans="1:11" x14ac:dyDescent="0.25">
      <c r="A562" s="55"/>
      <c r="C562" s="56"/>
      <c r="D562" s="55"/>
      <c r="E562" s="55"/>
      <c r="H562" s="55"/>
      <c r="I562" s="57"/>
      <c r="J562" s="57"/>
      <c r="K562" s="55"/>
    </row>
    <row r="563" spans="1:11" x14ac:dyDescent="0.25">
      <c r="A563" s="55"/>
      <c r="C563" s="56"/>
      <c r="D563" s="55"/>
      <c r="E563" s="55"/>
      <c r="H563" s="55"/>
      <c r="I563" s="57"/>
      <c r="J563" s="57"/>
      <c r="K563" s="55"/>
    </row>
    <row r="564" spans="1:11" x14ac:dyDescent="0.25">
      <c r="A564" s="55"/>
      <c r="C564" s="56"/>
      <c r="D564" s="55"/>
      <c r="E564" s="55"/>
      <c r="H564" s="55"/>
      <c r="I564" s="57"/>
      <c r="J564" s="57"/>
      <c r="K564" s="55"/>
    </row>
    <row r="565" spans="1:11" x14ac:dyDescent="0.25">
      <c r="A565" s="55"/>
      <c r="C565" s="56"/>
      <c r="D565" s="55"/>
      <c r="E565" s="55"/>
      <c r="H565" s="55"/>
      <c r="I565" s="57"/>
      <c r="J565" s="57"/>
      <c r="K565" s="55"/>
    </row>
    <row r="566" spans="1:11" x14ac:dyDescent="0.25">
      <c r="A566" s="55"/>
      <c r="C566" s="56"/>
      <c r="D566" s="55"/>
      <c r="E566" s="55"/>
      <c r="H566" s="55"/>
      <c r="I566" s="57"/>
      <c r="J566" s="57"/>
      <c r="K566" s="55"/>
    </row>
    <row r="567" spans="1:11" x14ac:dyDescent="0.25">
      <c r="A567" s="55"/>
      <c r="C567" s="56"/>
      <c r="D567" s="55"/>
      <c r="E567" s="55"/>
      <c r="H567" s="55"/>
      <c r="I567" s="57"/>
      <c r="J567" s="57"/>
      <c r="K567" s="55"/>
    </row>
    <row r="568" spans="1:11" x14ac:dyDescent="0.25">
      <c r="A568" s="55"/>
      <c r="C568" s="56"/>
      <c r="D568" s="55"/>
      <c r="E568" s="55"/>
      <c r="H568" s="55"/>
      <c r="I568" s="57"/>
      <c r="J568" s="57"/>
      <c r="K568" s="55"/>
    </row>
    <row r="569" spans="1:11" x14ac:dyDescent="0.25">
      <c r="A569" s="55"/>
      <c r="C569" s="56"/>
      <c r="D569" s="55"/>
      <c r="E569" s="55"/>
      <c r="H569" s="55"/>
      <c r="I569" s="57"/>
      <c r="J569" s="57"/>
      <c r="K569" s="55"/>
    </row>
    <row r="570" spans="1:11" x14ac:dyDescent="0.25">
      <c r="A570" s="55"/>
      <c r="C570" s="56"/>
      <c r="D570" s="55"/>
      <c r="E570" s="55"/>
      <c r="H570" s="55"/>
      <c r="I570" s="57"/>
      <c r="J570" s="57"/>
      <c r="K570" s="55"/>
    </row>
    <row r="571" spans="1:11" x14ac:dyDescent="0.25">
      <c r="A571" s="55"/>
      <c r="C571" s="56"/>
      <c r="D571" s="55"/>
      <c r="E571" s="55"/>
      <c r="H571" s="55"/>
      <c r="I571" s="57"/>
      <c r="J571" s="57"/>
      <c r="K571" s="55"/>
    </row>
    <row r="572" spans="1:11" x14ac:dyDescent="0.25">
      <c r="A572" s="55"/>
      <c r="C572" s="56"/>
      <c r="D572" s="55"/>
      <c r="E572" s="55"/>
      <c r="H572" s="55"/>
      <c r="I572" s="57"/>
      <c r="J572" s="57"/>
      <c r="K572" s="55"/>
    </row>
    <row r="573" spans="1:11" x14ac:dyDescent="0.25">
      <c r="A573" s="55"/>
      <c r="C573" s="56"/>
      <c r="D573" s="55"/>
      <c r="E573" s="55"/>
      <c r="H573" s="55"/>
      <c r="I573" s="57"/>
      <c r="J573" s="57"/>
      <c r="K573" s="55"/>
    </row>
    <row r="574" spans="1:11" x14ac:dyDescent="0.25">
      <c r="A574" s="55"/>
      <c r="C574" s="56"/>
      <c r="D574" s="55"/>
      <c r="E574" s="55"/>
      <c r="H574" s="55"/>
      <c r="I574" s="57"/>
      <c r="J574" s="57"/>
      <c r="K574" s="55"/>
    </row>
    <row r="575" spans="1:11" x14ac:dyDescent="0.25">
      <c r="A575" s="55"/>
      <c r="C575" s="56"/>
      <c r="D575" s="55"/>
      <c r="E575" s="55"/>
      <c r="H575" s="55"/>
      <c r="I575" s="57"/>
      <c r="J575" s="57"/>
      <c r="K575" s="55"/>
    </row>
    <row r="576" spans="1:11" x14ac:dyDescent="0.25">
      <c r="A576" s="55"/>
      <c r="C576" s="56"/>
      <c r="D576" s="55"/>
      <c r="E576" s="55"/>
      <c r="H576" s="55"/>
      <c r="I576" s="57"/>
      <c r="J576" s="57"/>
      <c r="K576" s="55"/>
    </row>
    <row r="577" spans="1:11" x14ac:dyDescent="0.25">
      <c r="A577" s="55"/>
      <c r="C577" s="56"/>
      <c r="D577" s="55"/>
      <c r="E577" s="55"/>
      <c r="H577" s="55"/>
      <c r="I577" s="57"/>
      <c r="J577" s="57"/>
      <c r="K577" s="55"/>
    </row>
    <row r="578" spans="1:11" x14ac:dyDescent="0.25">
      <c r="A578" s="55"/>
      <c r="C578" s="56"/>
      <c r="D578" s="55"/>
      <c r="E578" s="55"/>
      <c r="H578" s="55"/>
      <c r="I578" s="57"/>
      <c r="J578" s="57"/>
      <c r="K578" s="55"/>
    </row>
    <row r="579" spans="1:11" x14ac:dyDescent="0.25">
      <c r="A579" s="55"/>
      <c r="C579" s="56"/>
      <c r="D579" s="55"/>
      <c r="E579" s="55"/>
      <c r="H579" s="55"/>
      <c r="I579" s="57"/>
      <c r="J579" s="57"/>
      <c r="K579" s="55"/>
    </row>
    <row r="580" spans="1:11" x14ac:dyDescent="0.25">
      <c r="A580" s="55"/>
      <c r="C580" s="56"/>
      <c r="D580" s="55"/>
      <c r="E580" s="55"/>
      <c r="H580" s="55"/>
      <c r="I580" s="57"/>
      <c r="J580" s="57"/>
      <c r="K580" s="55"/>
    </row>
    <row r="581" spans="1:11" x14ac:dyDescent="0.25">
      <c r="A581" s="55"/>
      <c r="C581" s="56"/>
      <c r="D581" s="55"/>
      <c r="E581" s="55"/>
      <c r="H581" s="55"/>
      <c r="I581" s="57"/>
      <c r="J581" s="57"/>
      <c r="K581" s="55"/>
    </row>
    <row r="582" spans="1:11" x14ac:dyDescent="0.25">
      <c r="A582" s="55"/>
      <c r="C582" s="56"/>
      <c r="D582" s="55"/>
      <c r="E582" s="55"/>
      <c r="H582" s="55"/>
      <c r="I582" s="57"/>
      <c r="J582" s="57"/>
      <c r="K582" s="55"/>
    </row>
    <row r="583" spans="1:11" x14ac:dyDescent="0.25">
      <c r="A583" s="55"/>
      <c r="C583" s="56"/>
      <c r="D583" s="55"/>
      <c r="E583" s="55"/>
      <c r="H583" s="55"/>
      <c r="I583" s="57"/>
      <c r="J583" s="57"/>
      <c r="K583" s="55"/>
    </row>
    <row r="584" spans="1:11" x14ac:dyDescent="0.25">
      <c r="A584" s="55"/>
      <c r="C584" s="56"/>
      <c r="D584" s="55"/>
      <c r="E584" s="55"/>
      <c r="H584" s="55"/>
      <c r="I584" s="57"/>
      <c r="J584" s="57"/>
      <c r="K584" s="55"/>
    </row>
    <row r="585" spans="1:11" x14ac:dyDescent="0.25">
      <c r="A585" s="55"/>
      <c r="C585" s="56"/>
      <c r="D585" s="55"/>
      <c r="E585" s="55"/>
      <c r="H585" s="55"/>
      <c r="I585" s="57"/>
      <c r="J585" s="57"/>
      <c r="K585" s="55"/>
    </row>
    <row r="586" spans="1:11" x14ac:dyDescent="0.25">
      <c r="A586" s="55"/>
      <c r="C586" s="56"/>
      <c r="D586" s="55"/>
      <c r="E586" s="55"/>
      <c r="H586" s="55"/>
      <c r="I586" s="57"/>
      <c r="J586" s="57"/>
      <c r="K586" s="55"/>
    </row>
    <row r="587" spans="1:11" x14ac:dyDescent="0.25">
      <c r="A587" s="55"/>
      <c r="C587" s="56"/>
      <c r="D587" s="55"/>
      <c r="E587" s="55"/>
      <c r="H587" s="55"/>
      <c r="I587" s="57"/>
      <c r="J587" s="57"/>
      <c r="K587" s="55"/>
    </row>
    <row r="588" spans="1:11" x14ac:dyDescent="0.25">
      <c r="A588" s="55"/>
      <c r="C588" s="56"/>
      <c r="D588" s="55"/>
      <c r="E588" s="55"/>
      <c r="H588" s="55"/>
      <c r="I588" s="57"/>
      <c r="J588" s="57"/>
      <c r="K588" s="55"/>
    </row>
    <row r="589" spans="1:11" x14ac:dyDescent="0.25">
      <c r="A589" s="55"/>
      <c r="C589" s="56"/>
      <c r="D589" s="55"/>
      <c r="E589" s="55"/>
      <c r="H589" s="55"/>
      <c r="I589" s="57"/>
      <c r="J589" s="57"/>
      <c r="K589" s="55"/>
    </row>
    <row r="590" spans="1:11" x14ac:dyDescent="0.25">
      <c r="A590" s="55"/>
      <c r="C590" s="56"/>
      <c r="D590" s="55"/>
      <c r="E590" s="55"/>
      <c r="H590" s="55"/>
      <c r="I590" s="57"/>
      <c r="J590" s="57"/>
      <c r="K590" s="55"/>
    </row>
    <row r="591" spans="1:11" x14ac:dyDescent="0.25">
      <c r="A591" s="55"/>
      <c r="C591" s="56"/>
      <c r="D591" s="55"/>
      <c r="E591" s="55"/>
      <c r="H591" s="55"/>
      <c r="I591" s="57"/>
      <c r="J591" s="57"/>
      <c r="K591" s="55"/>
    </row>
    <row r="592" spans="1:11" x14ac:dyDescent="0.25">
      <c r="A592" s="55"/>
      <c r="C592" s="56"/>
      <c r="D592" s="55"/>
      <c r="E592" s="55"/>
      <c r="H592" s="55"/>
      <c r="I592" s="57"/>
      <c r="J592" s="57"/>
      <c r="K592" s="55"/>
    </row>
    <row r="593" spans="1:11" x14ac:dyDescent="0.25">
      <c r="A593" s="55"/>
      <c r="C593" s="56"/>
      <c r="D593" s="55"/>
      <c r="E593" s="55"/>
      <c r="H593" s="55"/>
      <c r="I593" s="57"/>
      <c r="J593" s="57"/>
      <c r="K593" s="55"/>
    </row>
    <row r="594" spans="1:11" x14ac:dyDescent="0.25">
      <c r="A594" s="55"/>
      <c r="C594" s="56"/>
      <c r="D594" s="55"/>
      <c r="E594" s="55"/>
      <c r="H594" s="55"/>
      <c r="I594" s="57"/>
      <c r="J594" s="57"/>
      <c r="K594" s="55"/>
    </row>
    <row r="595" spans="1:11" x14ac:dyDescent="0.25">
      <c r="A595" s="55"/>
      <c r="C595" s="56"/>
      <c r="D595" s="55"/>
      <c r="E595" s="55"/>
      <c r="H595" s="55"/>
      <c r="I595" s="57"/>
      <c r="J595" s="57"/>
      <c r="K595" s="55"/>
    </row>
    <row r="596" spans="1:11" x14ac:dyDescent="0.25">
      <c r="A596" s="55"/>
      <c r="C596" s="56"/>
      <c r="D596" s="55"/>
      <c r="E596" s="55"/>
      <c r="H596" s="55"/>
      <c r="I596" s="57"/>
      <c r="J596" s="57"/>
      <c r="K596" s="55"/>
    </row>
    <row r="597" spans="1:11" x14ac:dyDescent="0.25">
      <c r="A597" s="55"/>
      <c r="C597" s="56"/>
      <c r="D597" s="55"/>
      <c r="E597" s="55"/>
      <c r="H597" s="55"/>
      <c r="I597" s="57"/>
      <c r="J597" s="57"/>
      <c r="K597" s="55"/>
    </row>
    <row r="598" spans="1:11" x14ac:dyDescent="0.25">
      <c r="A598" s="55"/>
      <c r="C598" s="56"/>
      <c r="D598" s="55"/>
      <c r="E598" s="55"/>
      <c r="H598" s="55"/>
      <c r="I598" s="57"/>
      <c r="J598" s="57"/>
      <c r="K598" s="55"/>
    </row>
    <row r="599" spans="1:11" x14ac:dyDescent="0.25">
      <c r="A599" s="55"/>
      <c r="C599" s="56"/>
      <c r="D599" s="55"/>
      <c r="E599" s="55"/>
      <c r="H599" s="55"/>
      <c r="I599" s="57"/>
      <c r="J599" s="57"/>
      <c r="K599" s="55"/>
    </row>
    <row r="600" spans="1:11" x14ac:dyDescent="0.25">
      <c r="A600" s="55"/>
      <c r="C600" s="56"/>
      <c r="D600" s="55"/>
      <c r="E600" s="55"/>
      <c r="H600" s="55"/>
      <c r="I600" s="57"/>
      <c r="J600" s="57"/>
      <c r="K600" s="55"/>
    </row>
    <row r="601" spans="1:11" x14ac:dyDescent="0.25">
      <c r="A601" s="55"/>
      <c r="C601" s="56"/>
      <c r="D601" s="55"/>
      <c r="E601" s="55"/>
      <c r="H601" s="55"/>
      <c r="I601" s="57"/>
      <c r="J601" s="57"/>
      <c r="K601" s="55"/>
    </row>
    <row r="602" spans="1:11" x14ac:dyDescent="0.25">
      <c r="A602" s="55"/>
      <c r="C602" s="56"/>
      <c r="D602" s="55"/>
      <c r="E602" s="55"/>
      <c r="H602" s="55"/>
      <c r="I602" s="57"/>
      <c r="J602" s="57"/>
      <c r="K602" s="55"/>
    </row>
    <row r="603" spans="1:11" x14ac:dyDescent="0.25">
      <c r="A603" s="55"/>
      <c r="C603" s="56"/>
      <c r="D603" s="55"/>
      <c r="E603" s="55"/>
      <c r="H603" s="55"/>
      <c r="I603" s="57"/>
      <c r="J603" s="57"/>
      <c r="K603" s="55"/>
    </row>
    <row r="604" spans="1:11" x14ac:dyDescent="0.25">
      <c r="A604" s="55"/>
      <c r="C604" s="56"/>
      <c r="D604" s="55"/>
      <c r="E604" s="55"/>
      <c r="H604" s="55"/>
      <c r="I604" s="57"/>
      <c r="J604" s="57"/>
      <c r="K604" s="55"/>
    </row>
    <row r="605" spans="1:11" x14ac:dyDescent="0.25">
      <c r="A605" s="55"/>
      <c r="C605" s="56"/>
      <c r="D605" s="55"/>
      <c r="E605" s="55"/>
      <c r="H605" s="55"/>
      <c r="I605" s="57"/>
      <c r="J605" s="57"/>
      <c r="K605" s="55"/>
    </row>
    <row r="606" spans="1:11" x14ac:dyDescent="0.25">
      <c r="A606" s="55"/>
      <c r="C606" s="56"/>
      <c r="D606" s="55"/>
      <c r="E606" s="55"/>
      <c r="H606" s="55"/>
      <c r="I606" s="57"/>
      <c r="J606" s="57"/>
      <c r="K606" s="55"/>
    </row>
    <row r="607" spans="1:11" x14ac:dyDescent="0.25">
      <c r="A607" s="55"/>
      <c r="C607" s="56"/>
      <c r="D607" s="55"/>
      <c r="E607" s="55"/>
      <c r="H607" s="55"/>
      <c r="I607" s="57"/>
      <c r="J607" s="57"/>
      <c r="K607" s="55"/>
    </row>
    <row r="608" spans="1:11" x14ac:dyDescent="0.25">
      <c r="A608" s="55"/>
      <c r="C608" s="56"/>
      <c r="D608" s="55"/>
      <c r="E608" s="55"/>
      <c r="H608" s="55"/>
      <c r="I608" s="57"/>
      <c r="J608" s="57"/>
      <c r="K608" s="55"/>
    </row>
    <row r="609" spans="1:11" x14ac:dyDescent="0.25">
      <c r="A609" s="55"/>
      <c r="C609" s="56"/>
      <c r="D609" s="55"/>
      <c r="E609" s="55"/>
      <c r="H609" s="55"/>
      <c r="I609" s="57"/>
      <c r="J609" s="57"/>
      <c r="K609" s="55"/>
    </row>
    <row r="610" spans="1:11" x14ac:dyDescent="0.25">
      <c r="A610" s="55"/>
      <c r="C610" s="56"/>
      <c r="D610" s="55"/>
      <c r="E610" s="55"/>
      <c r="H610" s="55"/>
      <c r="I610" s="57"/>
      <c r="J610" s="57"/>
      <c r="K610" s="55"/>
    </row>
    <row r="611" spans="1:11" x14ac:dyDescent="0.25">
      <c r="A611" s="55"/>
      <c r="C611" s="56"/>
      <c r="D611" s="55"/>
      <c r="E611" s="55"/>
      <c r="H611" s="55"/>
      <c r="I611" s="57"/>
      <c r="J611" s="57"/>
      <c r="K611" s="55"/>
    </row>
    <row r="612" spans="1:11" x14ac:dyDescent="0.25">
      <c r="A612" s="55"/>
      <c r="C612" s="56"/>
      <c r="D612" s="55"/>
      <c r="E612" s="55"/>
      <c r="H612" s="55"/>
      <c r="I612" s="57"/>
      <c r="J612" s="57"/>
      <c r="K612" s="55"/>
    </row>
    <row r="613" spans="1:11" x14ac:dyDescent="0.25">
      <c r="A613" s="55"/>
      <c r="C613" s="56"/>
      <c r="D613" s="55"/>
      <c r="E613" s="55"/>
      <c r="H613" s="55"/>
      <c r="I613" s="57"/>
      <c r="J613" s="57"/>
      <c r="K613" s="55"/>
    </row>
    <row r="614" spans="1:11" x14ac:dyDescent="0.25">
      <c r="A614" s="55"/>
      <c r="C614" s="56"/>
      <c r="D614" s="55"/>
      <c r="E614" s="55"/>
      <c r="H614" s="55"/>
      <c r="I614" s="57"/>
      <c r="J614" s="57"/>
      <c r="K614" s="55"/>
    </row>
    <row r="615" spans="1:11" x14ac:dyDescent="0.25">
      <c r="A615" s="55"/>
      <c r="C615" s="56"/>
      <c r="D615" s="55"/>
      <c r="E615" s="55"/>
      <c r="H615" s="55"/>
      <c r="I615" s="57"/>
      <c r="J615" s="57"/>
      <c r="K615" s="55"/>
    </row>
    <row r="616" spans="1:11" x14ac:dyDescent="0.25">
      <c r="A616" s="55"/>
      <c r="C616" s="56"/>
      <c r="D616" s="55"/>
      <c r="E616" s="55"/>
      <c r="H616" s="55"/>
      <c r="I616" s="57"/>
      <c r="J616" s="57"/>
      <c r="K616" s="55"/>
    </row>
    <row r="617" spans="1:11" x14ac:dyDescent="0.25">
      <c r="A617" s="55"/>
      <c r="C617" s="56"/>
      <c r="D617" s="55"/>
      <c r="E617" s="55"/>
      <c r="H617" s="55"/>
      <c r="I617" s="57"/>
      <c r="J617" s="57"/>
      <c r="K617" s="55"/>
    </row>
    <row r="618" spans="1:11" x14ac:dyDescent="0.25">
      <c r="A618" s="55"/>
      <c r="C618" s="56"/>
      <c r="D618" s="55"/>
      <c r="E618" s="55"/>
      <c r="H618" s="55"/>
      <c r="I618" s="57"/>
      <c r="J618" s="57"/>
      <c r="K618" s="55"/>
    </row>
    <row r="619" spans="1:11" x14ac:dyDescent="0.25">
      <c r="A619" s="55"/>
      <c r="C619" s="56"/>
      <c r="D619" s="55"/>
      <c r="E619" s="55"/>
      <c r="H619" s="55"/>
      <c r="I619" s="57"/>
      <c r="J619" s="57"/>
      <c r="K619" s="55"/>
    </row>
    <row r="620" spans="1:11" x14ac:dyDescent="0.25">
      <c r="A620" s="55"/>
      <c r="C620" s="56"/>
      <c r="D620" s="55"/>
      <c r="E620" s="55"/>
      <c r="H620" s="55"/>
      <c r="I620" s="57"/>
      <c r="J620" s="57"/>
      <c r="K620" s="55"/>
    </row>
    <row r="621" spans="1:11" x14ac:dyDescent="0.25">
      <c r="A621" s="55"/>
      <c r="C621" s="56"/>
      <c r="D621" s="55"/>
      <c r="E621" s="55"/>
      <c r="H621" s="55"/>
      <c r="I621" s="57"/>
      <c r="J621" s="57"/>
      <c r="K621" s="55"/>
    </row>
    <row r="622" spans="1:11" x14ac:dyDescent="0.25">
      <c r="A622" s="55"/>
      <c r="C622" s="56"/>
      <c r="D622" s="55"/>
      <c r="E622" s="55"/>
      <c r="H622" s="55"/>
      <c r="I622" s="57"/>
      <c r="J622" s="57"/>
      <c r="K622" s="55"/>
    </row>
    <row r="623" spans="1:11" x14ac:dyDescent="0.25">
      <c r="A623" s="55"/>
      <c r="C623" s="56"/>
      <c r="D623" s="55"/>
      <c r="E623" s="55"/>
      <c r="H623" s="55"/>
      <c r="I623" s="57"/>
      <c r="J623" s="57"/>
      <c r="K623" s="55"/>
    </row>
    <row r="624" spans="1:11" x14ac:dyDescent="0.25">
      <c r="A624" s="55"/>
      <c r="C624" s="56"/>
      <c r="D624" s="55"/>
      <c r="E624" s="55"/>
      <c r="H624" s="55"/>
      <c r="I624" s="57"/>
      <c r="J624" s="57"/>
      <c r="K624" s="55"/>
    </row>
    <row r="625" spans="1:11" x14ac:dyDescent="0.25">
      <c r="A625" s="55"/>
      <c r="C625" s="56"/>
      <c r="D625" s="55"/>
      <c r="E625" s="55"/>
      <c r="H625" s="55"/>
      <c r="I625" s="57"/>
      <c r="J625" s="57"/>
      <c r="K625" s="55"/>
    </row>
    <row r="626" spans="1:11" x14ac:dyDescent="0.25">
      <c r="A626" s="55"/>
      <c r="C626" s="56"/>
      <c r="D626" s="55"/>
      <c r="E626" s="55"/>
      <c r="H626" s="55"/>
      <c r="I626" s="57"/>
      <c r="J626" s="57"/>
      <c r="K626" s="55"/>
    </row>
    <row r="627" spans="1:11" x14ac:dyDescent="0.25">
      <c r="A627" s="55"/>
      <c r="C627" s="56"/>
      <c r="D627" s="55"/>
      <c r="E627" s="55"/>
      <c r="H627" s="55"/>
      <c r="I627" s="57"/>
      <c r="J627" s="57"/>
      <c r="K627" s="55"/>
    </row>
    <row r="628" spans="1:11" x14ac:dyDescent="0.25">
      <c r="A628" s="55"/>
      <c r="C628" s="56"/>
      <c r="D628" s="55"/>
      <c r="E628" s="55"/>
      <c r="H628" s="55"/>
      <c r="I628" s="57"/>
      <c r="J628" s="57"/>
      <c r="K628" s="55"/>
    </row>
    <row r="629" spans="1:11" x14ac:dyDescent="0.25">
      <c r="A629" s="55"/>
      <c r="C629" s="56"/>
      <c r="D629" s="55"/>
      <c r="E629" s="55"/>
      <c r="H629" s="55"/>
      <c r="I629" s="57"/>
      <c r="J629" s="57"/>
      <c r="K629" s="55"/>
    </row>
    <row r="630" spans="1:11" x14ac:dyDescent="0.25">
      <c r="A630" s="55"/>
      <c r="C630" s="56"/>
      <c r="D630" s="55"/>
      <c r="E630" s="55"/>
      <c r="H630" s="55"/>
      <c r="I630" s="57"/>
      <c r="J630" s="57"/>
      <c r="K630" s="55"/>
    </row>
    <row r="631" spans="1:11" x14ac:dyDescent="0.25">
      <c r="A631" s="55"/>
      <c r="C631" s="56"/>
      <c r="D631" s="55"/>
      <c r="E631" s="55"/>
      <c r="H631" s="55"/>
      <c r="I631" s="57"/>
      <c r="J631" s="57"/>
      <c r="K631" s="55"/>
    </row>
    <row r="632" spans="1:11" x14ac:dyDescent="0.25">
      <c r="A632" s="55"/>
      <c r="C632" s="56"/>
      <c r="D632" s="55"/>
      <c r="E632" s="55"/>
      <c r="H632" s="55"/>
      <c r="I632" s="57"/>
      <c r="J632" s="57"/>
      <c r="K632" s="55"/>
    </row>
    <row r="633" spans="1:11" x14ac:dyDescent="0.25">
      <c r="A633" s="55"/>
      <c r="C633" s="56"/>
      <c r="D633" s="55"/>
      <c r="E633" s="55"/>
      <c r="H633" s="55"/>
      <c r="I633" s="57"/>
      <c r="J633" s="57"/>
      <c r="K633" s="55"/>
    </row>
    <row r="634" spans="1:11" x14ac:dyDescent="0.25">
      <c r="A634" s="55"/>
      <c r="C634" s="56"/>
      <c r="D634" s="55"/>
      <c r="E634" s="55"/>
      <c r="H634" s="55"/>
      <c r="I634" s="57"/>
      <c r="J634" s="57"/>
      <c r="K634" s="55"/>
    </row>
    <row r="635" spans="1:11" x14ac:dyDescent="0.25">
      <c r="A635" s="55"/>
      <c r="C635" s="56"/>
      <c r="D635" s="55"/>
      <c r="E635" s="55"/>
      <c r="H635" s="55"/>
      <c r="I635" s="57"/>
      <c r="J635" s="57"/>
      <c r="K635" s="55"/>
    </row>
    <row r="636" spans="1:11" x14ac:dyDescent="0.25">
      <c r="A636" s="55"/>
      <c r="C636" s="56"/>
      <c r="D636" s="55"/>
      <c r="E636" s="55"/>
      <c r="H636" s="55"/>
      <c r="I636" s="57"/>
      <c r="J636" s="57"/>
      <c r="K636" s="55"/>
    </row>
    <row r="637" spans="1:11" x14ac:dyDescent="0.25">
      <c r="A637" s="55"/>
      <c r="C637" s="56"/>
      <c r="D637" s="55"/>
      <c r="E637" s="55"/>
      <c r="H637" s="55"/>
      <c r="I637" s="57"/>
      <c r="J637" s="57"/>
      <c r="K637" s="55"/>
    </row>
    <row r="638" spans="1:11" x14ac:dyDescent="0.25">
      <c r="A638" s="55"/>
      <c r="C638" s="56"/>
      <c r="D638" s="55"/>
      <c r="E638" s="55"/>
      <c r="H638" s="55"/>
      <c r="I638" s="57"/>
      <c r="J638" s="57"/>
      <c r="K638" s="55"/>
    </row>
    <row r="639" spans="1:11" x14ac:dyDescent="0.25">
      <c r="A639" s="55"/>
      <c r="C639" s="56"/>
      <c r="D639" s="55"/>
      <c r="E639" s="55"/>
      <c r="H639" s="55"/>
      <c r="I639" s="57"/>
      <c r="J639" s="57"/>
      <c r="K639" s="55"/>
    </row>
    <row r="640" spans="1:11" x14ac:dyDescent="0.25">
      <c r="A640" s="55"/>
      <c r="C640" s="56"/>
      <c r="D640" s="55"/>
      <c r="E640" s="55"/>
      <c r="H640" s="55"/>
      <c r="I640" s="57"/>
      <c r="J640" s="57"/>
      <c r="K640" s="55"/>
    </row>
    <row r="641" spans="1:11" x14ac:dyDescent="0.25">
      <c r="A641" s="55"/>
      <c r="C641" s="56"/>
      <c r="D641" s="55"/>
      <c r="E641" s="55"/>
      <c r="H641" s="55"/>
      <c r="I641" s="57"/>
      <c r="J641" s="57"/>
      <c r="K641" s="55"/>
    </row>
    <row r="642" spans="1:11" x14ac:dyDescent="0.25">
      <c r="A642" s="55"/>
      <c r="C642" s="56"/>
      <c r="D642" s="55"/>
      <c r="E642" s="55"/>
      <c r="H642" s="55"/>
      <c r="I642" s="57"/>
      <c r="J642" s="57"/>
      <c r="K642" s="55"/>
    </row>
    <row r="643" spans="1:11" x14ac:dyDescent="0.25">
      <c r="A643" s="55"/>
      <c r="C643" s="56"/>
      <c r="D643" s="55"/>
      <c r="E643" s="55"/>
      <c r="H643" s="55"/>
      <c r="I643" s="57"/>
      <c r="J643" s="57"/>
      <c r="K643" s="55"/>
    </row>
    <row r="644" spans="1:11" x14ac:dyDescent="0.25">
      <c r="A644" s="55"/>
      <c r="C644" s="56"/>
      <c r="D644" s="55"/>
      <c r="E644" s="55"/>
      <c r="H644" s="55"/>
      <c r="I644" s="57"/>
      <c r="J644" s="57"/>
      <c r="K644" s="55"/>
    </row>
    <row r="645" spans="1:11" x14ac:dyDescent="0.25">
      <c r="A645" s="55"/>
      <c r="C645" s="56"/>
      <c r="D645" s="55"/>
      <c r="E645" s="55"/>
      <c r="H645" s="55"/>
      <c r="I645" s="57"/>
      <c r="J645" s="57"/>
      <c r="K645" s="55"/>
    </row>
    <row r="646" spans="1:11" x14ac:dyDescent="0.25">
      <c r="A646" s="55"/>
      <c r="C646" s="56"/>
      <c r="D646" s="55"/>
      <c r="E646" s="55"/>
      <c r="H646" s="55"/>
      <c r="I646" s="57"/>
      <c r="J646" s="57"/>
      <c r="K646" s="55"/>
    </row>
    <row r="647" spans="1:11" x14ac:dyDescent="0.25">
      <c r="A647" s="55"/>
      <c r="C647" s="56"/>
      <c r="D647" s="55"/>
      <c r="E647" s="55"/>
      <c r="H647" s="55"/>
      <c r="I647" s="57"/>
      <c r="J647" s="57"/>
      <c r="K647" s="55"/>
    </row>
    <row r="648" spans="1:11" x14ac:dyDescent="0.25">
      <c r="A648" s="55"/>
      <c r="C648" s="56"/>
      <c r="D648" s="55"/>
      <c r="E648" s="55"/>
      <c r="H648" s="55"/>
      <c r="I648" s="57"/>
      <c r="J648" s="57"/>
      <c r="K648" s="55"/>
    </row>
    <row r="649" spans="1:11" x14ac:dyDescent="0.25">
      <c r="A649" s="55"/>
      <c r="C649" s="56"/>
      <c r="D649" s="55"/>
      <c r="E649" s="55"/>
      <c r="H649" s="55"/>
      <c r="I649" s="57"/>
      <c r="J649" s="57"/>
      <c r="K649" s="55"/>
    </row>
    <row r="650" spans="1:11" x14ac:dyDescent="0.25">
      <c r="A650" s="55"/>
      <c r="C650" s="56"/>
      <c r="D650" s="55"/>
      <c r="E650" s="55"/>
      <c r="H650" s="55"/>
      <c r="I650" s="57"/>
      <c r="J650" s="57"/>
      <c r="K650" s="55"/>
    </row>
    <row r="651" spans="1:11" x14ac:dyDescent="0.25">
      <c r="A651" s="55"/>
      <c r="C651" s="56"/>
      <c r="D651" s="55"/>
      <c r="E651" s="55"/>
      <c r="H651" s="55"/>
      <c r="I651" s="57"/>
      <c r="J651" s="57"/>
      <c r="K651" s="55"/>
    </row>
    <row r="652" spans="1:11" x14ac:dyDescent="0.25">
      <c r="A652" s="55"/>
      <c r="C652" s="56"/>
      <c r="D652" s="55"/>
      <c r="E652" s="55"/>
      <c r="H652" s="55"/>
      <c r="I652" s="57"/>
      <c r="J652" s="57"/>
      <c r="K652" s="55"/>
    </row>
    <row r="653" spans="1:11" x14ac:dyDescent="0.25">
      <c r="A653" s="55"/>
      <c r="C653" s="56"/>
      <c r="D653" s="55"/>
      <c r="E653" s="55"/>
      <c r="H653" s="55"/>
      <c r="I653" s="57"/>
      <c r="J653" s="57"/>
      <c r="K653" s="55"/>
    </row>
    <row r="654" spans="1:11" x14ac:dyDescent="0.25">
      <c r="A654" s="55"/>
      <c r="C654" s="56"/>
      <c r="D654" s="55"/>
      <c r="E654" s="55"/>
      <c r="H654" s="55"/>
      <c r="I654" s="57"/>
      <c r="J654" s="57"/>
      <c r="K654" s="55"/>
    </row>
    <row r="655" spans="1:11" x14ac:dyDescent="0.25">
      <c r="A655" s="55"/>
      <c r="C655" s="56"/>
      <c r="D655" s="55"/>
      <c r="E655" s="55"/>
      <c r="H655" s="55"/>
      <c r="I655" s="57"/>
      <c r="J655" s="57"/>
      <c r="K655" s="55"/>
    </row>
    <row r="656" spans="1:11" x14ac:dyDescent="0.25">
      <c r="A656" s="55"/>
      <c r="C656" s="56"/>
      <c r="D656" s="55"/>
      <c r="E656" s="55"/>
      <c r="H656" s="55"/>
      <c r="I656" s="57"/>
      <c r="J656" s="57"/>
      <c r="K656" s="55"/>
    </row>
    <row r="657" spans="1:11" x14ac:dyDescent="0.25">
      <c r="A657" s="55"/>
      <c r="C657" s="56"/>
      <c r="D657" s="55"/>
      <c r="E657" s="55"/>
      <c r="H657" s="55"/>
      <c r="I657" s="57"/>
      <c r="J657" s="57"/>
      <c r="K657" s="55"/>
    </row>
    <row r="658" spans="1:11" x14ac:dyDescent="0.25">
      <c r="A658" s="55"/>
      <c r="C658" s="56"/>
      <c r="D658" s="55"/>
      <c r="E658" s="55"/>
      <c r="H658" s="55"/>
      <c r="I658" s="57"/>
      <c r="J658" s="57"/>
      <c r="K658" s="55"/>
    </row>
    <row r="659" spans="1:11" x14ac:dyDescent="0.25">
      <c r="A659" s="55"/>
      <c r="C659" s="56"/>
      <c r="D659" s="55"/>
      <c r="E659" s="55"/>
      <c r="H659" s="55"/>
      <c r="I659" s="57"/>
      <c r="J659" s="57"/>
      <c r="K659" s="55"/>
    </row>
    <row r="660" spans="1:11" x14ac:dyDescent="0.25">
      <c r="A660" s="55"/>
      <c r="C660" s="56"/>
      <c r="D660" s="55"/>
      <c r="E660" s="55"/>
      <c r="H660" s="55"/>
      <c r="I660" s="57"/>
      <c r="J660" s="57"/>
      <c r="K660" s="55"/>
    </row>
    <row r="661" spans="1:11" x14ac:dyDescent="0.25">
      <c r="A661" s="55"/>
      <c r="C661" s="56"/>
      <c r="D661" s="55"/>
      <c r="E661" s="55"/>
      <c r="H661" s="55"/>
      <c r="I661" s="57"/>
      <c r="J661" s="57"/>
      <c r="K661" s="55"/>
    </row>
    <row r="662" spans="1:11" x14ac:dyDescent="0.25">
      <c r="A662" s="55"/>
      <c r="C662" s="56"/>
      <c r="D662" s="55"/>
      <c r="E662" s="55"/>
      <c r="H662" s="55"/>
      <c r="I662" s="57"/>
      <c r="J662" s="57"/>
      <c r="K662" s="55"/>
    </row>
    <row r="663" spans="1:11" x14ac:dyDescent="0.25">
      <c r="A663" s="55"/>
      <c r="C663" s="56"/>
      <c r="D663" s="55"/>
      <c r="E663" s="55"/>
      <c r="H663" s="55"/>
      <c r="I663" s="57"/>
      <c r="J663" s="57"/>
      <c r="K663" s="55"/>
    </row>
    <row r="664" spans="1:11" x14ac:dyDescent="0.25">
      <c r="A664" s="55"/>
      <c r="C664" s="56"/>
      <c r="D664" s="55"/>
      <c r="E664" s="55"/>
      <c r="H664" s="55"/>
      <c r="I664" s="57"/>
      <c r="J664" s="57"/>
      <c r="K664" s="55"/>
    </row>
    <row r="665" spans="1:11" x14ac:dyDescent="0.25">
      <c r="A665" s="55"/>
      <c r="C665" s="56"/>
      <c r="D665" s="55"/>
      <c r="E665" s="55"/>
      <c r="H665" s="55"/>
      <c r="I665" s="57"/>
      <c r="J665" s="57"/>
      <c r="K665" s="55"/>
    </row>
    <row r="666" spans="1:11" x14ac:dyDescent="0.25">
      <c r="A666" s="55"/>
      <c r="C666" s="56"/>
      <c r="D666" s="55"/>
      <c r="E666" s="55"/>
      <c r="H666" s="55"/>
      <c r="I666" s="57"/>
      <c r="J666" s="57"/>
      <c r="K666" s="55"/>
    </row>
    <row r="667" spans="1:11" x14ac:dyDescent="0.25">
      <c r="A667" s="55"/>
      <c r="C667" s="56"/>
      <c r="D667" s="55"/>
      <c r="E667" s="55"/>
      <c r="H667" s="55"/>
      <c r="I667" s="57"/>
      <c r="J667" s="57"/>
      <c r="K667" s="55"/>
    </row>
    <row r="668" spans="1:11" x14ac:dyDescent="0.25">
      <c r="A668" s="55"/>
      <c r="C668" s="56"/>
      <c r="D668" s="55"/>
      <c r="E668" s="55"/>
      <c r="H668" s="55"/>
      <c r="I668" s="57"/>
      <c r="J668" s="57"/>
      <c r="K668" s="55"/>
    </row>
    <row r="669" spans="1:11" x14ac:dyDescent="0.25">
      <c r="A669" s="55"/>
      <c r="C669" s="56"/>
      <c r="D669" s="55"/>
      <c r="E669" s="55"/>
      <c r="H669" s="55"/>
      <c r="I669" s="57"/>
      <c r="J669" s="57"/>
      <c r="K669" s="55"/>
    </row>
    <row r="670" spans="1:11" x14ac:dyDescent="0.25">
      <c r="A670" s="55"/>
      <c r="C670" s="56"/>
      <c r="D670" s="55"/>
      <c r="E670" s="55"/>
      <c r="H670" s="55"/>
      <c r="I670" s="57"/>
      <c r="J670" s="57"/>
      <c r="K670" s="55"/>
    </row>
    <row r="671" spans="1:11" x14ac:dyDescent="0.25">
      <c r="A671" s="55"/>
      <c r="C671" s="56"/>
      <c r="D671" s="55"/>
      <c r="E671" s="55"/>
      <c r="H671" s="55"/>
      <c r="I671" s="57"/>
      <c r="J671" s="57"/>
      <c r="K671" s="55"/>
    </row>
    <row r="672" spans="1:11" x14ac:dyDescent="0.25">
      <c r="A672" s="55"/>
      <c r="C672" s="56"/>
      <c r="D672" s="55"/>
      <c r="E672" s="55"/>
      <c r="H672" s="55"/>
      <c r="I672" s="57"/>
      <c r="J672" s="57"/>
      <c r="K672" s="55"/>
    </row>
    <row r="673" spans="1:11" x14ac:dyDescent="0.25">
      <c r="A673" s="55"/>
      <c r="C673" s="56"/>
      <c r="D673" s="55"/>
      <c r="E673" s="55"/>
      <c r="H673" s="55"/>
      <c r="I673" s="57"/>
      <c r="J673" s="57"/>
      <c r="K673" s="55"/>
    </row>
    <row r="674" spans="1:11" x14ac:dyDescent="0.25">
      <c r="A674" s="55"/>
      <c r="C674" s="56"/>
      <c r="D674" s="55"/>
      <c r="E674" s="55"/>
      <c r="H674" s="55"/>
      <c r="I674" s="57"/>
      <c r="J674" s="57"/>
      <c r="K674" s="55"/>
    </row>
    <row r="675" spans="1:11" x14ac:dyDescent="0.25">
      <c r="A675" s="55"/>
      <c r="C675" s="56"/>
      <c r="D675" s="55"/>
      <c r="E675" s="55"/>
      <c r="H675" s="55"/>
      <c r="I675" s="57"/>
      <c r="J675" s="57"/>
      <c r="K675" s="55"/>
    </row>
    <row r="676" spans="1:11" x14ac:dyDescent="0.25">
      <c r="A676" s="55"/>
      <c r="C676" s="56"/>
      <c r="D676" s="55"/>
      <c r="E676" s="55"/>
      <c r="H676" s="55"/>
      <c r="I676" s="57"/>
      <c r="J676" s="57"/>
      <c r="K676" s="55"/>
    </row>
    <row r="677" spans="1:11" x14ac:dyDescent="0.25">
      <c r="A677" s="55"/>
      <c r="C677" s="56"/>
      <c r="D677" s="55"/>
      <c r="E677" s="55"/>
      <c r="H677" s="55"/>
      <c r="I677" s="57"/>
      <c r="J677" s="57"/>
      <c r="K677" s="55"/>
    </row>
    <row r="678" spans="1:11" x14ac:dyDescent="0.25">
      <c r="A678" s="55"/>
      <c r="C678" s="56"/>
      <c r="D678" s="55"/>
      <c r="E678" s="55"/>
      <c r="H678" s="55"/>
      <c r="I678" s="57"/>
      <c r="J678" s="57"/>
      <c r="K678" s="55"/>
    </row>
    <row r="679" spans="1:11" x14ac:dyDescent="0.25">
      <c r="A679" s="55"/>
      <c r="C679" s="56"/>
      <c r="D679" s="55"/>
      <c r="E679" s="55"/>
      <c r="H679" s="55"/>
      <c r="I679" s="57"/>
      <c r="J679" s="57"/>
      <c r="K679" s="55"/>
    </row>
    <row r="680" spans="1:11" x14ac:dyDescent="0.25">
      <c r="A680" s="55"/>
      <c r="C680" s="56"/>
      <c r="D680" s="55"/>
      <c r="E680" s="55"/>
      <c r="H680" s="55"/>
      <c r="I680" s="57"/>
      <c r="J680" s="57"/>
      <c r="K680" s="55"/>
    </row>
    <row r="681" spans="1:11" x14ac:dyDescent="0.25">
      <c r="A681" s="55"/>
      <c r="C681" s="56"/>
      <c r="D681" s="55"/>
      <c r="E681" s="55"/>
      <c r="H681" s="55"/>
      <c r="I681" s="57"/>
      <c r="J681" s="57"/>
      <c r="K681" s="55"/>
    </row>
    <row r="682" spans="1:11" x14ac:dyDescent="0.25">
      <c r="A682" s="55"/>
      <c r="C682" s="56"/>
      <c r="D682" s="55"/>
      <c r="E682" s="55"/>
      <c r="H682" s="55"/>
      <c r="I682" s="57"/>
      <c r="J682" s="57"/>
      <c r="K682" s="55"/>
    </row>
    <row r="683" spans="1:11" x14ac:dyDescent="0.25">
      <c r="A683" s="55"/>
      <c r="C683" s="56"/>
      <c r="D683" s="55"/>
      <c r="E683" s="55"/>
      <c r="H683" s="55"/>
      <c r="I683" s="57"/>
      <c r="J683" s="57"/>
      <c r="K683" s="55"/>
    </row>
    <row r="684" spans="1:11" x14ac:dyDescent="0.25">
      <c r="A684" s="55"/>
      <c r="C684" s="56"/>
      <c r="D684" s="55"/>
      <c r="E684" s="55"/>
      <c r="H684" s="55"/>
      <c r="I684" s="57"/>
      <c r="J684" s="57"/>
      <c r="K684" s="55"/>
    </row>
    <row r="685" spans="1:11" x14ac:dyDescent="0.25">
      <c r="A685" s="55"/>
      <c r="C685" s="56"/>
      <c r="D685" s="55"/>
      <c r="E685" s="55"/>
      <c r="H685" s="55"/>
      <c r="I685" s="57"/>
      <c r="J685" s="57"/>
      <c r="K685" s="55"/>
    </row>
    <row r="686" spans="1:11" x14ac:dyDescent="0.25">
      <c r="A686" s="55"/>
      <c r="C686" s="56"/>
      <c r="D686" s="55"/>
      <c r="E686" s="55"/>
      <c r="H686" s="55"/>
      <c r="I686" s="57"/>
      <c r="J686" s="57"/>
      <c r="K686" s="55"/>
    </row>
    <row r="687" spans="1:11" x14ac:dyDescent="0.25">
      <c r="A687" s="55"/>
      <c r="C687" s="56"/>
      <c r="D687" s="55"/>
      <c r="E687" s="55"/>
      <c r="H687" s="55"/>
      <c r="I687" s="57"/>
      <c r="J687" s="57"/>
      <c r="K687" s="55"/>
    </row>
    <row r="688" spans="1:11" x14ac:dyDescent="0.25">
      <c r="A688" s="55"/>
      <c r="C688" s="56"/>
      <c r="D688" s="55"/>
      <c r="E688" s="55"/>
      <c r="H688" s="55"/>
      <c r="I688" s="57"/>
      <c r="J688" s="57"/>
      <c r="K688" s="55"/>
    </row>
    <row r="689" spans="1:11" x14ac:dyDescent="0.25">
      <c r="A689" s="55"/>
      <c r="C689" s="56"/>
      <c r="D689" s="55"/>
      <c r="E689" s="55"/>
      <c r="H689" s="55"/>
      <c r="I689" s="57"/>
      <c r="J689" s="57"/>
      <c r="K689" s="55"/>
    </row>
    <row r="690" spans="1:11" x14ac:dyDescent="0.25">
      <c r="A690" s="55"/>
      <c r="C690" s="56"/>
      <c r="D690" s="55"/>
      <c r="E690" s="55"/>
      <c r="H690" s="55"/>
      <c r="I690" s="57"/>
      <c r="J690" s="57"/>
      <c r="K690" s="55"/>
    </row>
    <row r="691" spans="1:11" x14ac:dyDescent="0.25">
      <c r="A691" s="55"/>
      <c r="C691" s="56"/>
      <c r="D691" s="55"/>
      <c r="E691" s="55"/>
      <c r="H691" s="55"/>
      <c r="I691" s="57"/>
      <c r="J691" s="57"/>
      <c r="K691" s="55"/>
    </row>
    <row r="692" spans="1:11" x14ac:dyDescent="0.25">
      <c r="A692" s="55"/>
      <c r="C692" s="56"/>
      <c r="D692" s="55"/>
      <c r="E692" s="55"/>
      <c r="H692" s="55"/>
      <c r="I692" s="57"/>
      <c r="J692" s="57"/>
      <c r="K692" s="55"/>
    </row>
    <row r="693" spans="1:11" x14ac:dyDescent="0.25">
      <c r="A693" s="55"/>
      <c r="C693" s="56"/>
      <c r="D693" s="55"/>
      <c r="E693" s="55"/>
      <c r="H693" s="55"/>
      <c r="I693" s="57"/>
      <c r="J693" s="57"/>
      <c r="K693" s="55"/>
    </row>
    <row r="694" spans="1:11" x14ac:dyDescent="0.25">
      <c r="A694" s="55"/>
      <c r="C694" s="56"/>
      <c r="D694" s="55"/>
      <c r="E694" s="55"/>
      <c r="H694" s="55"/>
      <c r="I694" s="57"/>
      <c r="J694" s="57"/>
      <c r="K694" s="55"/>
    </row>
    <row r="695" spans="1:11" x14ac:dyDescent="0.25">
      <c r="A695" s="55"/>
      <c r="C695" s="56"/>
      <c r="D695" s="55"/>
      <c r="E695" s="55"/>
      <c r="H695" s="55"/>
      <c r="I695" s="57"/>
      <c r="J695" s="57"/>
      <c r="K695" s="55"/>
    </row>
    <row r="696" spans="1:11" x14ac:dyDescent="0.25">
      <c r="A696" s="55"/>
      <c r="C696" s="56"/>
      <c r="D696" s="55"/>
      <c r="E696" s="55"/>
      <c r="H696" s="55"/>
      <c r="I696" s="57"/>
      <c r="J696" s="57"/>
      <c r="K696" s="55"/>
    </row>
    <row r="697" spans="1:11" x14ac:dyDescent="0.25">
      <c r="A697" s="55"/>
      <c r="C697" s="56"/>
      <c r="D697" s="55"/>
      <c r="E697" s="55"/>
      <c r="H697" s="55"/>
      <c r="I697" s="57"/>
      <c r="J697" s="57"/>
      <c r="K697" s="55"/>
    </row>
    <row r="698" spans="1:11" x14ac:dyDescent="0.25">
      <c r="A698" s="55"/>
      <c r="C698" s="56"/>
      <c r="D698" s="55"/>
      <c r="E698" s="55"/>
      <c r="H698" s="55"/>
      <c r="I698" s="57"/>
      <c r="J698" s="57"/>
      <c r="K698" s="55"/>
    </row>
    <row r="699" spans="1:11" x14ac:dyDescent="0.25">
      <c r="A699" s="55"/>
      <c r="C699" s="56"/>
      <c r="D699" s="55"/>
      <c r="E699" s="55"/>
      <c r="H699" s="55"/>
      <c r="I699" s="57"/>
      <c r="J699" s="57"/>
      <c r="K699" s="55"/>
    </row>
    <row r="700" spans="1:11" x14ac:dyDescent="0.25">
      <c r="A700" s="55"/>
      <c r="C700" s="56"/>
      <c r="D700" s="55"/>
      <c r="E700" s="55"/>
      <c r="H700" s="55"/>
      <c r="I700" s="57"/>
      <c r="J700" s="57"/>
      <c r="K700" s="55"/>
    </row>
    <row r="701" spans="1:11" x14ac:dyDescent="0.25">
      <c r="A701" s="55"/>
      <c r="C701" s="56"/>
      <c r="D701" s="55"/>
      <c r="E701" s="55"/>
      <c r="H701" s="55"/>
      <c r="I701" s="57"/>
      <c r="J701" s="57"/>
      <c r="K701" s="55"/>
    </row>
    <row r="702" spans="1:11" x14ac:dyDescent="0.25">
      <c r="A702" s="55"/>
      <c r="C702" s="56"/>
      <c r="D702" s="55"/>
      <c r="E702" s="55"/>
      <c r="H702" s="55"/>
      <c r="I702" s="57"/>
      <c r="J702" s="57"/>
      <c r="K702" s="55"/>
    </row>
    <row r="703" spans="1:11" x14ac:dyDescent="0.25">
      <c r="A703" s="55"/>
      <c r="C703" s="56"/>
      <c r="D703" s="55"/>
      <c r="E703" s="55"/>
      <c r="H703" s="55"/>
      <c r="I703" s="57"/>
      <c r="J703" s="57"/>
      <c r="K703" s="55"/>
    </row>
    <row r="704" spans="1:11" x14ac:dyDescent="0.25">
      <c r="A704" s="55"/>
      <c r="C704" s="56"/>
      <c r="D704" s="55"/>
      <c r="E704" s="55"/>
      <c r="H704" s="55"/>
      <c r="I704" s="57"/>
      <c r="J704" s="57"/>
      <c r="K704" s="55"/>
    </row>
    <row r="705" spans="1:11" x14ac:dyDescent="0.25">
      <c r="A705" s="55"/>
      <c r="C705" s="56"/>
      <c r="D705" s="55"/>
      <c r="E705" s="55"/>
      <c r="H705" s="55"/>
      <c r="I705" s="57"/>
      <c r="J705" s="57"/>
      <c r="K705" s="55"/>
    </row>
    <row r="706" spans="1:11" x14ac:dyDescent="0.25">
      <c r="A706" s="55"/>
      <c r="C706" s="56"/>
      <c r="D706" s="55"/>
      <c r="E706" s="55"/>
      <c r="H706" s="55"/>
      <c r="I706" s="57"/>
      <c r="J706" s="57"/>
      <c r="K706" s="55"/>
    </row>
    <row r="707" spans="1:11" x14ac:dyDescent="0.25">
      <c r="A707" s="55"/>
      <c r="C707" s="56"/>
      <c r="D707" s="55"/>
      <c r="E707" s="55"/>
      <c r="H707" s="55"/>
      <c r="I707" s="57"/>
      <c r="J707" s="57"/>
      <c r="K707" s="55"/>
    </row>
    <row r="708" spans="1:11" x14ac:dyDescent="0.25">
      <c r="A708" s="55"/>
      <c r="C708" s="56"/>
      <c r="D708" s="55"/>
      <c r="E708" s="55"/>
      <c r="H708" s="55"/>
      <c r="I708" s="57"/>
      <c r="J708" s="57"/>
      <c r="K708" s="55"/>
    </row>
    <row r="709" spans="1:11" x14ac:dyDescent="0.25">
      <c r="A709" s="55"/>
      <c r="C709" s="56"/>
      <c r="D709" s="55"/>
      <c r="E709" s="55"/>
      <c r="H709" s="55"/>
      <c r="I709" s="57"/>
      <c r="J709" s="57"/>
      <c r="K709" s="55"/>
    </row>
    <row r="710" spans="1:11" x14ac:dyDescent="0.25">
      <c r="A710" s="55"/>
      <c r="C710" s="56"/>
      <c r="D710" s="55"/>
      <c r="E710" s="55"/>
      <c r="H710" s="55"/>
      <c r="I710" s="57"/>
      <c r="J710" s="57"/>
      <c r="K710" s="55"/>
    </row>
    <row r="711" spans="1:11" x14ac:dyDescent="0.25">
      <c r="A711" s="55"/>
      <c r="C711" s="56"/>
      <c r="D711" s="55"/>
      <c r="E711" s="55"/>
      <c r="H711" s="55"/>
      <c r="I711" s="57"/>
      <c r="J711" s="57"/>
      <c r="K711" s="55"/>
    </row>
    <row r="712" spans="1:11" x14ac:dyDescent="0.25">
      <c r="A712" s="55"/>
      <c r="C712" s="56"/>
      <c r="D712" s="55"/>
      <c r="E712" s="55"/>
      <c r="H712" s="55"/>
      <c r="I712" s="57"/>
      <c r="J712" s="57"/>
      <c r="K712" s="55"/>
    </row>
    <row r="713" spans="1:11" x14ac:dyDescent="0.25">
      <c r="A713" s="55"/>
      <c r="C713" s="56"/>
      <c r="D713" s="55"/>
      <c r="E713" s="55"/>
      <c r="H713" s="55"/>
      <c r="I713" s="57"/>
      <c r="J713" s="57"/>
      <c r="K713" s="55"/>
    </row>
    <row r="714" spans="1:11" x14ac:dyDescent="0.25">
      <c r="A714" s="55"/>
      <c r="C714" s="56"/>
      <c r="D714" s="55"/>
      <c r="E714" s="55"/>
      <c r="H714" s="55"/>
      <c r="I714" s="57"/>
      <c r="J714" s="57"/>
      <c r="K714" s="55"/>
    </row>
    <row r="715" spans="1:11" x14ac:dyDescent="0.25">
      <c r="A715" s="55"/>
      <c r="C715" s="56"/>
      <c r="D715" s="55"/>
      <c r="E715" s="55"/>
      <c r="H715" s="55"/>
      <c r="I715" s="57"/>
      <c r="J715" s="57"/>
      <c r="K715" s="55"/>
    </row>
    <row r="716" spans="1:11" x14ac:dyDescent="0.25">
      <c r="A716" s="55"/>
      <c r="C716" s="56"/>
      <c r="D716" s="55"/>
      <c r="E716" s="55"/>
      <c r="H716" s="55"/>
      <c r="I716" s="57"/>
      <c r="J716" s="57"/>
      <c r="K716" s="55"/>
    </row>
    <row r="717" spans="1:11" x14ac:dyDescent="0.25">
      <c r="A717" s="55"/>
      <c r="C717" s="56"/>
      <c r="D717" s="55"/>
      <c r="E717" s="55"/>
      <c r="H717" s="55"/>
      <c r="I717" s="57"/>
      <c r="J717" s="57"/>
      <c r="K717" s="55"/>
    </row>
    <row r="718" spans="1:11" x14ac:dyDescent="0.25">
      <c r="A718" s="55"/>
      <c r="C718" s="56"/>
      <c r="D718" s="55"/>
      <c r="E718" s="55"/>
      <c r="H718" s="55"/>
      <c r="I718" s="57"/>
      <c r="J718" s="57"/>
      <c r="K718" s="55"/>
    </row>
    <row r="719" spans="1:11" x14ac:dyDescent="0.25">
      <c r="A719" s="55"/>
      <c r="C719" s="56"/>
      <c r="D719" s="55"/>
      <c r="E719" s="55"/>
      <c r="H719" s="55"/>
      <c r="I719" s="57"/>
      <c r="J719" s="57"/>
      <c r="K719" s="55"/>
    </row>
    <row r="720" spans="1:11" x14ac:dyDescent="0.25">
      <c r="A720" s="55"/>
      <c r="C720" s="56"/>
      <c r="D720" s="55"/>
      <c r="E720" s="55"/>
      <c r="H720" s="55"/>
      <c r="I720" s="57"/>
      <c r="J720" s="57"/>
      <c r="K720" s="55"/>
    </row>
    <row r="721" spans="1:11" x14ac:dyDescent="0.25">
      <c r="A721" s="55"/>
      <c r="C721" s="56"/>
      <c r="D721" s="55"/>
      <c r="E721" s="55"/>
      <c r="H721" s="55"/>
      <c r="I721" s="57"/>
      <c r="J721" s="57"/>
      <c r="K721" s="55"/>
    </row>
    <row r="722" spans="1:11" x14ac:dyDescent="0.25">
      <c r="A722" s="55"/>
      <c r="C722" s="56"/>
      <c r="D722" s="55"/>
      <c r="E722" s="55"/>
      <c r="H722" s="55"/>
      <c r="I722" s="57"/>
      <c r="J722" s="57"/>
      <c r="K722" s="55"/>
    </row>
    <row r="723" spans="1:11" x14ac:dyDescent="0.25">
      <c r="A723" s="55"/>
      <c r="C723" s="56"/>
      <c r="D723" s="55"/>
      <c r="E723" s="55"/>
      <c r="H723" s="55"/>
      <c r="I723" s="57"/>
      <c r="J723" s="57"/>
      <c r="K723" s="55"/>
    </row>
    <row r="724" spans="1:11" x14ac:dyDescent="0.25">
      <c r="A724" s="55"/>
      <c r="C724" s="56"/>
      <c r="D724" s="55"/>
      <c r="E724" s="55"/>
      <c r="H724" s="55"/>
      <c r="I724" s="57"/>
      <c r="J724" s="57"/>
      <c r="K724" s="55"/>
    </row>
    <row r="725" spans="1:11" x14ac:dyDescent="0.25">
      <c r="A725" s="55"/>
      <c r="C725" s="56"/>
      <c r="D725" s="55"/>
      <c r="E725" s="55"/>
      <c r="H725" s="55"/>
      <c r="I725" s="57"/>
      <c r="J725" s="57"/>
      <c r="K725" s="55"/>
    </row>
    <row r="726" spans="1:11" x14ac:dyDescent="0.25">
      <c r="A726" s="55"/>
      <c r="C726" s="56"/>
      <c r="D726" s="55"/>
      <c r="E726" s="55"/>
      <c r="H726" s="55"/>
      <c r="I726" s="57"/>
      <c r="J726" s="57"/>
      <c r="K726" s="55"/>
    </row>
    <row r="727" spans="1:11" x14ac:dyDescent="0.25">
      <c r="A727" s="55"/>
      <c r="C727" s="56"/>
      <c r="D727" s="55"/>
      <c r="E727" s="55"/>
      <c r="H727" s="55"/>
      <c r="I727" s="57"/>
      <c r="J727" s="57"/>
      <c r="K727" s="55"/>
    </row>
    <row r="728" spans="1:11" x14ac:dyDescent="0.25">
      <c r="A728" s="55"/>
      <c r="C728" s="56"/>
      <c r="D728" s="55"/>
      <c r="E728" s="55"/>
      <c r="H728" s="55"/>
      <c r="I728" s="57"/>
      <c r="J728" s="57"/>
      <c r="K728" s="55"/>
    </row>
    <row r="729" spans="1:11" x14ac:dyDescent="0.25">
      <c r="A729" s="55"/>
      <c r="C729" s="56"/>
      <c r="D729" s="55"/>
      <c r="E729" s="55"/>
      <c r="H729" s="55"/>
      <c r="I729" s="57"/>
      <c r="J729" s="57"/>
      <c r="K729" s="55"/>
    </row>
    <row r="730" spans="1:11" x14ac:dyDescent="0.25">
      <c r="A730" s="55"/>
      <c r="C730" s="56"/>
      <c r="D730" s="55"/>
      <c r="E730" s="55"/>
      <c r="H730" s="55"/>
      <c r="I730" s="57"/>
      <c r="J730" s="57"/>
      <c r="K730" s="55"/>
    </row>
    <row r="731" spans="1:11" x14ac:dyDescent="0.25">
      <c r="A731" s="55"/>
      <c r="C731" s="56"/>
      <c r="D731" s="55"/>
      <c r="E731" s="55"/>
      <c r="H731" s="55"/>
      <c r="I731" s="57"/>
      <c r="J731" s="57"/>
      <c r="K731" s="55"/>
    </row>
    <row r="732" spans="1:11" x14ac:dyDescent="0.25">
      <c r="A732" s="55"/>
      <c r="C732" s="56"/>
      <c r="D732" s="55"/>
      <c r="E732" s="55"/>
      <c r="H732" s="55"/>
      <c r="I732" s="57"/>
      <c r="J732" s="57"/>
      <c r="K732" s="55"/>
    </row>
    <row r="733" spans="1:11" x14ac:dyDescent="0.25">
      <c r="A733" s="55"/>
      <c r="C733" s="56"/>
      <c r="D733" s="55"/>
      <c r="E733" s="55"/>
      <c r="H733" s="55"/>
      <c r="I733" s="57"/>
      <c r="J733" s="57"/>
      <c r="K733" s="55"/>
    </row>
    <row r="734" spans="1:11" x14ac:dyDescent="0.25">
      <c r="A734" s="55"/>
      <c r="C734" s="56"/>
      <c r="D734" s="55"/>
      <c r="E734" s="55"/>
      <c r="H734" s="55"/>
      <c r="I734" s="57"/>
      <c r="J734" s="57"/>
      <c r="K734" s="55"/>
    </row>
    <row r="735" spans="1:11" x14ac:dyDescent="0.25">
      <c r="A735" s="55"/>
      <c r="C735" s="56"/>
      <c r="D735" s="55"/>
      <c r="E735" s="55"/>
      <c r="H735" s="55"/>
      <c r="I735" s="57"/>
      <c r="J735" s="57"/>
      <c r="K735" s="55"/>
    </row>
    <row r="736" spans="1:11" x14ac:dyDescent="0.25">
      <c r="A736" s="55"/>
      <c r="C736" s="56"/>
      <c r="D736" s="55"/>
      <c r="E736" s="55"/>
      <c r="H736" s="55"/>
      <c r="I736" s="57"/>
      <c r="J736" s="57"/>
      <c r="K736" s="55"/>
    </row>
    <row r="737" spans="1:11" x14ac:dyDescent="0.25">
      <c r="A737" s="55"/>
      <c r="C737" s="56"/>
      <c r="D737" s="55"/>
      <c r="E737" s="55"/>
      <c r="H737" s="55"/>
      <c r="I737" s="57"/>
      <c r="J737" s="57"/>
      <c r="K737" s="55"/>
    </row>
    <row r="738" spans="1:11" x14ac:dyDescent="0.25">
      <c r="A738" s="55"/>
      <c r="C738" s="56"/>
      <c r="D738" s="55"/>
      <c r="E738" s="55"/>
      <c r="H738" s="55"/>
      <c r="I738" s="57"/>
      <c r="J738" s="57"/>
      <c r="K738" s="55"/>
    </row>
    <row r="739" spans="1:11" x14ac:dyDescent="0.25">
      <c r="A739" s="55"/>
      <c r="C739" s="56"/>
      <c r="D739" s="55"/>
      <c r="E739" s="55"/>
      <c r="H739" s="55"/>
      <c r="I739" s="57"/>
      <c r="J739" s="57"/>
      <c r="K739" s="55"/>
    </row>
    <row r="740" spans="1:11" x14ac:dyDescent="0.25">
      <c r="A740" s="55"/>
      <c r="C740" s="56"/>
      <c r="D740" s="55"/>
      <c r="E740" s="55"/>
      <c r="H740" s="55"/>
      <c r="I740" s="57"/>
      <c r="J740" s="57"/>
      <c r="K740" s="55"/>
    </row>
    <row r="741" spans="1:11" x14ac:dyDescent="0.25">
      <c r="A741" s="55"/>
      <c r="C741" s="56"/>
      <c r="D741" s="55"/>
      <c r="E741" s="55"/>
      <c r="H741" s="55"/>
      <c r="I741" s="57"/>
      <c r="J741" s="57"/>
      <c r="K741" s="55"/>
    </row>
    <row r="742" spans="1:11" x14ac:dyDescent="0.25">
      <c r="A742" s="55"/>
      <c r="C742" s="56"/>
      <c r="D742" s="55"/>
      <c r="E742" s="55"/>
      <c r="H742" s="55"/>
      <c r="I742" s="57"/>
      <c r="J742" s="57"/>
      <c r="K742" s="55"/>
    </row>
    <row r="743" spans="1:11" x14ac:dyDescent="0.25">
      <c r="A743" s="55"/>
      <c r="C743" s="56"/>
      <c r="D743" s="55"/>
      <c r="E743" s="55"/>
      <c r="H743" s="55"/>
      <c r="I743" s="57"/>
      <c r="J743" s="57"/>
      <c r="K743" s="55"/>
    </row>
    <row r="744" spans="1:11" x14ac:dyDescent="0.25">
      <c r="A744" s="55"/>
      <c r="C744" s="56"/>
      <c r="D744" s="55"/>
      <c r="E744" s="55"/>
      <c r="H744" s="55"/>
      <c r="I744" s="57"/>
      <c r="J744" s="57"/>
      <c r="K744" s="55"/>
    </row>
    <row r="745" spans="1:11" x14ac:dyDescent="0.25">
      <c r="A745" s="55"/>
      <c r="C745" s="56"/>
      <c r="D745" s="55"/>
      <c r="E745" s="55"/>
      <c r="H745" s="55"/>
      <c r="I745" s="57"/>
      <c r="J745" s="57"/>
      <c r="K745" s="55"/>
    </row>
    <row r="746" spans="1:11" x14ac:dyDescent="0.25">
      <c r="A746" s="55"/>
      <c r="C746" s="56"/>
      <c r="D746" s="55"/>
      <c r="E746" s="55"/>
      <c r="H746" s="55"/>
      <c r="I746" s="57"/>
      <c r="J746" s="57"/>
      <c r="K746" s="55"/>
    </row>
    <row r="747" spans="1:11" x14ac:dyDescent="0.25">
      <c r="A747" s="55"/>
      <c r="C747" s="56"/>
      <c r="D747" s="55"/>
      <c r="E747" s="55"/>
      <c r="H747" s="55"/>
      <c r="I747" s="57"/>
      <c r="J747" s="57"/>
      <c r="K747" s="55"/>
    </row>
    <row r="748" spans="1:11" x14ac:dyDescent="0.25">
      <c r="A748" s="55"/>
      <c r="C748" s="56"/>
      <c r="D748" s="55"/>
      <c r="E748" s="55"/>
      <c r="H748" s="55"/>
      <c r="I748" s="57"/>
      <c r="J748" s="57"/>
      <c r="K748" s="55"/>
    </row>
    <row r="749" spans="1:11" x14ac:dyDescent="0.25">
      <c r="A749" s="55"/>
      <c r="C749" s="56"/>
      <c r="D749" s="55"/>
      <c r="E749" s="55"/>
      <c r="H749" s="55"/>
      <c r="I749" s="57"/>
      <c r="J749" s="57"/>
      <c r="K749" s="55"/>
    </row>
    <row r="750" spans="1:11" x14ac:dyDescent="0.25">
      <c r="A750" s="55"/>
      <c r="C750" s="56"/>
      <c r="D750" s="55"/>
      <c r="E750" s="55"/>
      <c r="H750" s="55"/>
      <c r="I750" s="57"/>
      <c r="J750" s="57"/>
      <c r="K750" s="55"/>
    </row>
    <row r="751" spans="1:11" x14ac:dyDescent="0.25">
      <c r="A751" s="55"/>
      <c r="C751" s="56"/>
      <c r="D751" s="55"/>
      <c r="E751" s="55"/>
      <c r="H751" s="55"/>
      <c r="I751" s="57"/>
      <c r="J751" s="57"/>
      <c r="K751" s="55"/>
    </row>
    <row r="752" spans="1:11" x14ac:dyDescent="0.25">
      <c r="A752" s="55"/>
      <c r="C752" s="56"/>
      <c r="D752" s="55"/>
      <c r="E752" s="55"/>
      <c r="H752" s="55"/>
      <c r="I752" s="57"/>
      <c r="J752" s="57"/>
      <c r="K752" s="55"/>
    </row>
    <row r="753" spans="1:11" x14ac:dyDescent="0.25">
      <c r="A753" s="55"/>
      <c r="C753" s="56"/>
      <c r="D753" s="55"/>
      <c r="E753" s="55"/>
      <c r="H753" s="55"/>
      <c r="I753" s="57"/>
      <c r="J753" s="57"/>
      <c r="K753" s="55"/>
    </row>
    <row r="754" spans="1:11" x14ac:dyDescent="0.25">
      <c r="A754" s="55"/>
      <c r="C754" s="56"/>
      <c r="D754" s="55"/>
      <c r="E754" s="55"/>
      <c r="H754" s="55"/>
      <c r="I754" s="57"/>
      <c r="J754" s="57"/>
      <c r="K754" s="55"/>
    </row>
    <row r="755" spans="1:11" x14ac:dyDescent="0.25">
      <c r="A755" s="55"/>
      <c r="C755" s="56"/>
      <c r="D755" s="55"/>
      <c r="E755" s="55"/>
      <c r="H755" s="55"/>
      <c r="I755" s="57"/>
      <c r="J755" s="57"/>
      <c r="K755" s="55"/>
    </row>
    <row r="756" spans="1:11" x14ac:dyDescent="0.25">
      <c r="A756" s="55"/>
      <c r="C756" s="56"/>
      <c r="D756" s="55"/>
      <c r="E756" s="55"/>
      <c r="H756" s="55"/>
      <c r="I756" s="57"/>
      <c r="J756" s="57"/>
      <c r="K756" s="55"/>
    </row>
    <row r="757" spans="1:11" x14ac:dyDescent="0.25">
      <c r="A757" s="55"/>
      <c r="C757" s="56"/>
      <c r="D757" s="55"/>
      <c r="E757" s="55"/>
      <c r="H757" s="55"/>
      <c r="I757" s="57"/>
      <c r="J757" s="57"/>
      <c r="K757" s="55"/>
    </row>
    <row r="758" spans="1:11" x14ac:dyDescent="0.25">
      <c r="A758" s="55"/>
      <c r="C758" s="56"/>
      <c r="D758" s="55"/>
      <c r="E758" s="55"/>
      <c r="H758" s="55"/>
      <c r="I758" s="57"/>
      <c r="J758" s="57"/>
      <c r="K758" s="55"/>
    </row>
    <row r="759" spans="1:11" x14ac:dyDescent="0.25">
      <c r="A759" s="55"/>
      <c r="C759" s="56"/>
      <c r="D759" s="55"/>
      <c r="E759" s="55"/>
      <c r="H759" s="55"/>
      <c r="I759" s="57"/>
      <c r="J759" s="57"/>
      <c r="K759" s="55"/>
    </row>
    <row r="760" spans="1:11" x14ac:dyDescent="0.25">
      <c r="A760" s="55"/>
      <c r="C760" s="56"/>
      <c r="D760" s="55"/>
      <c r="E760" s="55"/>
      <c r="H760" s="55"/>
      <c r="I760" s="57"/>
      <c r="J760" s="57"/>
      <c r="K760" s="55"/>
    </row>
    <row r="761" spans="1:11" x14ac:dyDescent="0.25">
      <c r="A761" s="55"/>
      <c r="C761" s="56"/>
      <c r="D761" s="55"/>
      <c r="E761" s="55"/>
      <c r="H761" s="55"/>
      <c r="I761" s="57"/>
      <c r="J761" s="57"/>
      <c r="K761" s="55"/>
    </row>
    <row r="762" spans="1:11" x14ac:dyDescent="0.25">
      <c r="A762" s="55"/>
      <c r="C762" s="56"/>
      <c r="D762" s="55"/>
      <c r="E762" s="55"/>
      <c r="H762" s="55"/>
      <c r="I762" s="57"/>
      <c r="J762" s="57"/>
      <c r="K762" s="55"/>
    </row>
    <row r="763" spans="1:11" x14ac:dyDescent="0.25">
      <c r="A763" s="55"/>
      <c r="C763" s="56"/>
      <c r="D763" s="55"/>
      <c r="E763" s="55"/>
      <c r="H763" s="55"/>
      <c r="I763" s="57"/>
      <c r="J763" s="57"/>
      <c r="K763" s="55"/>
    </row>
    <row r="764" spans="1:11" x14ac:dyDescent="0.25">
      <c r="A764" s="55"/>
      <c r="C764" s="56"/>
      <c r="D764" s="55"/>
      <c r="E764" s="55"/>
      <c r="H764" s="55"/>
      <c r="I764" s="57"/>
      <c r="J764" s="57"/>
      <c r="K764" s="55"/>
    </row>
    <row r="765" spans="1:11" x14ac:dyDescent="0.25">
      <c r="A765" s="55"/>
      <c r="C765" s="56"/>
      <c r="D765" s="55"/>
      <c r="E765" s="55"/>
      <c r="H765" s="55"/>
      <c r="I765" s="57"/>
      <c r="J765" s="57"/>
      <c r="K765" s="55"/>
    </row>
    <row r="766" spans="1:11" x14ac:dyDescent="0.25">
      <c r="A766" s="55"/>
      <c r="C766" s="56"/>
      <c r="D766" s="55"/>
      <c r="E766" s="55"/>
      <c r="H766" s="55"/>
      <c r="I766" s="57"/>
      <c r="J766" s="57"/>
      <c r="K766" s="55"/>
    </row>
    <row r="767" spans="1:11" x14ac:dyDescent="0.25">
      <c r="A767" s="55"/>
      <c r="C767" s="56"/>
      <c r="D767" s="55"/>
      <c r="E767" s="55"/>
      <c r="H767" s="55"/>
      <c r="I767" s="57"/>
      <c r="J767" s="57"/>
      <c r="K767" s="55"/>
    </row>
    <row r="768" spans="1:11" x14ac:dyDescent="0.25">
      <c r="A768" s="55"/>
      <c r="C768" s="56"/>
      <c r="D768" s="55"/>
      <c r="E768" s="55"/>
      <c r="H768" s="55"/>
      <c r="I768" s="57"/>
      <c r="J768" s="57"/>
      <c r="K768" s="55"/>
    </row>
    <row r="769" spans="1:11" x14ac:dyDescent="0.25">
      <c r="A769" s="55"/>
      <c r="C769" s="56"/>
      <c r="D769" s="55"/>
      <c r="E769" s="55"/>
      <c r="H769" s="55"/>
      <c r="I769" s="57"/>
      <c r="J769" s="57"/>
      <c r="K769" s="55"/>
    </row>
    <row r="770" spans="1:11" x14ac:dyDescent="0.25">
      <c r="A770" s="55"/>
      <c r="C770" s="56"/>
      <c r="D770" s="55"/>
      <c r="E770" s="55"/>
      <c r="H770" s="55"/>
      <c r="I770" s="57"/>
      <c r="J770" s="57"/>
      <c r="K770" s="55"/>
    </row>
    <row r="771" spans="1:11" x14ac:dyDescent="0.25">
      <c r="A771" s="55"/>
      <c r="C771" s="56"/>
      <c r="D771" s="55"/>
      <c r="E771" s="55"/>
      <c r="H771" s="55"/>
      <c r="I771" s="57"/>
      <c r="J771" s="57"/>
      <c r="K771" s="55"/>
    </row>
    <row r="772" spans="1:11" x14ac:dyDescent="0.25">
      <c r="A772" s="55"/>
      <c r="C772" s="56"/>
      <c r="D772" s="55"/>
      <c r="E772" s="55"/>
      <c r="H772" s="55"/>
      <c r="I772" s="57"/>
      <c r="J772" s="57"/>
      <c r="K772" s="55"/>
    </row>
    <row r="773" spans="1:11" x14ac:dyDescent="0.25">
      <c r="A773" s="55"/>
      <c r="C773" s="56"/>
      <c r="D773" s="55"/>
      <c r="E773" s="55"/>
      <c r="H773" s="55"/>
      <c r="I773" s="57"/>
      <c r="J773" s="57"/>
      <c r="K773" s="55"/>
    </row>
    <row r="774" spans="1:11" x14ac:dyDescent="0.25">
      <c r="A774" s="55"/>
      <c r="C774" s="56"/>
      <c r="D774" s="55"/>
      <c r="E774" s="55"/>
      <c r="H774" s="55"/>
      <c r="I774" s="57"/>
      <c r="J774" s="57"/>
      <c r="K774" s="55"/>
    </row>
    <row r="775" spans="1:11" x14ac:dyDescent="0.25">
      <c r="A775" s="55"/>
      <c r="C775" s="56"/>
      <c r="D775" s="55"/>
      <c r="E775" s="55"/>
      <c r="H775" s="55"/>
      <c r="I775" s="57"/>
      <c r="J775" s="57"/>
      <c r="K775" s="55"/>
    </row>
    <row r="776" spans="1:11" x14ac:dyDescent="0.25">
      <c r="A776" s="55"/>
      <c r="C776" s="56"/>
      <c r="D776" s="55"/>
      <c r="E776" s="55"/>
      <c r="H776" s="55"/>
      <c r="I776" s="57"/>
      <c r="J776" s="57"/>
      <c r="K776" s="55"/>
    </row>
    <row r="777" spans="1:11" x14ac:dyDescent="0.25">
      <c r="A777" s="55"/>
      <c r="C777" s="56"/>
      <c r="D777" s="55"/>
      <c r="E777" s="55"/>
      <c r="H777" s="55"/>
      <c r="I777" s="57"/>
      <c r="J777" s="57"/>
      <c r="K777" s="55"/>
    </row>
    <row r="778" spans="1:11" x14ac:dyDescent="0.25">
      <c r="A778" s="55"/>
      <c r="C778" s="56"/>
      <c r="D778" s="55"/>
      <c r="E778" s="55"/>
      <c r="H778" s="55"/>
      <c r="I778" s="57"/>
      <c r="J778" s="57"/>
      <c r="K778" s="55"/>
    </row>
    <row r="779" spans="1:11" x14ac:dyDescent="0.25">
      <c r="A779" s="55"/>
      <c r="C779" s="56"/>
      <c r="D779" s="55"/>
      <c r="E779" s="55"/>
      <c r="H779" s="55"/>
      <c r="I779" s="57"/>
      <c r="J779" s="57"/>
      <c r="K779" s="55"/>
    </row>
    <row r="780" spans="1:11" x14ac:dyDescent="0.25">
      <c r="A780" s="55"/>
      <c r="C780" s="56"/>
      <c r="D780" s="55"/>
      <c r="E780" s="55"/>
      <c r="H780" s="55"/>
      <c r="I780" s="57"/>
      <c r="J780" s="57"/>
      <c r="K780" s="55"/>
    </row>
    <row r="781" spans="1:11" x14ac:dyDescent="0.25">
      <c r="A781" s="55"/>
      <c r="C781" s="56"/>
      <c r="D781" s="55"/>
      <c r="E781" s="55"/>
      <c r="H781" s="55"/>
      <c r="I781" s="57"/>
      <c r="J781" s="57"/>
      <c r="K781" s="55"/>
    </row>
    <row r="782" spans="1:11" x14ac:dyDescent="0.25">
      <c r="A782" s="55"/>
      <c r="C782" s="56"/>
      <c r="D782" s="55"/>
      <c r="E782" s="55"/>
      <c r="H782" s="55"/>
      <c r="I782" s="57"/>
      <c r="J782" s="57"/>
      <c r="K782" s="55"/>
    </row>
    <row r="783" spans="1:11" x14ac:dyDescent="0.25">
      <c r="A783" s="55"/>
      <c r="C783" s="56"/>
      <c r="D783" s="55"/>
      <c r="E783" s="55"/>
      <c r="H783" s="55"/>
      <c r="I783" s="57"/>
      <c r="J783" s="57"/>
      <c r="K783" s="55"/>
    </row>
    <row r="784" spans="1:11" x14ac:dyDescent="0.25">
      <c r="A784" s="55"/>
      <c r="C784" s="56"/>
      <c r="D784" s="55"/>
      <c r="E784" s="55"/>
      <c r="H784" s="55"/>
      <c r="I784" s="57"/>
      <c r="J784" s="57"/>
      <c r="K784" s="55"/>
    </row>
    <row r="785" spans="1:11" x14ac:dyDescent="0.25">
      <c r="A785" s="55"/>
      <c r="C785" s="56"/>
      <c r="D785" s="55"/>
      <c r="E785" s="55"/>
      <c r="H785" s="55"/>
      <c r="I785" s="57"/>
      <c r="J785" s="57"/>
      <c r="K785" s="55"/>
    </row>
    <row r="786" spans="1:11" x14ac:dyDescent="0.25">
      <c r="A786" s="55"/>
      <c r="C786" s="56"/>
      <c r="D786" s="55"/>
      <c r="E786" s="55"/>
      <c r="H786" s="55"/>
      <c r="I786" s="57"/>
      <c r="J786" s="57"/>
      <c r="K786" s="55"/>
    </row>
    <row r="787" spans="1:11" x14ac:dyDescent="0.25">
      <c r="A787" s="55"/>
      <c r="C787" s="56"/>
      <c r="D787" s="55"/>
      <c r="E787" s="55"/>
      <c r="H787" s="55"/>
      <c r="I787" s="57"/>
      <c r="J787" s="57"/>
      <c r="K787" s="55"/>
    </row>
    <row r="788" spans="1:11" x14ac:dyDescent="0.25">
      <c r="A788" s="55"/>
      <c r="C788" s="56"/>
      <c r="D788" s="55"/>
      <c r="E788" s="55"/>
      <c r="H788" s="55"/>
      <c r="I788" s="57"/>
      <c r="J788" s="57"/>
      <c r="K788" s="55"/>
    </row>
    <row r="789" spans="1:11" x14ac:dyDescent="0.25">
      <c r="A789" s="55"/>
      <c r="C789" s="56"/>
      <c r="D789" s="55"/>
      <c r="E789" s="55"/>
      <c r="H789" s="55"/>
      <c r="I789" s="57"/>
      <c r="J789" s="57"/>
      <c r="K789" s="55"/>
    </row>
    <row r="790" spans="1:11" x14ac:dyDescent="0.25">
      <c r="A790" s="55"/>
      <c r="C790" s="56"/>
      <c r="D790" s="55"/>
      <c r="E790" s="55"/>
      <c r="H790" s="55"/>
      <c r="I790" s="57"/>
      <c r="J790" s="57"/>
      <c r="K790" s="55"/>
    </row>
    <row r="791" spans="1:11" x14ac:dyDescent="0.25">
      <c r="A791" s="55"/>
      <c r="C791" s="56"/>
      <c r="D791" s="55"/>
      <c r="E791" s="55"/>
      <c r="H791" s="55"/>
      <c r="I791" s="57"/>
      <c r="J791" s="57"/>
      <c r="K791" s="55"/>
    </row>
    <row r="792" spans="1:11" x14ac:dyDescent="0.25">
      <c r="A792" s="55"/>
      <c r="C792" s="56"/>
      <c r="D792" s="55"/>
      <c r="E792" s="55"/>
      <c r="H792" s="55"/>
      <c r="I792" s="57"/>
      <c r="J792" s="57"/>
      <c r="K792" s="55"/>
    </row>
    <row r="793" spans="1:11" x14ac:dyDescent="0.25">
      <c r="A793" s="55"/>
      <c r="C793" s="56"/>
      <c r="D793" s="55"/>
      <c r="E793" s="55"/>
      <c r="H793" s="55"/>
      <c r="I793" s="57"/>
      <c r="J793" s="57"/>
      <c r="K793" s="55"/>
    </row>
    <row r="794" spans="1:11" x14ac:dyDescent="0.25">
      <c r="A794" s="55"/>
      <c r="C794" s="56"/>
      <c r="D794" s="55"/>
      <c r="E794" s="55"/>
      <c r="H794" s="55"/>
      <c r="I794" s="57"/>
      <c r="J794" s="57"/>
      <c r="K794" s="55"/>
    </row>
    <row r="795" spans="1:11" x14ac:dyDescent="0.25">
      <c r="A795" s="55"/>
      <c r="C795" s="56"/>
      <c r="D795" s="55"/>
      <c r="E795" s="55"/>
      <c r="H795" s="55"/>
      <c r="I795" s="57"/>
      <c r="J795" s="57"/>
      <c r="K795" s="55"/>
    </row>
    <row r="796" spans="1:11" x14ac:dyDescent="0.25">
      <c r="A796" s="55"/>
      <c r="C796" s="56"/>
      <c r="D796" s="55"/>
      <c r="E796" s="55"/>
      <c r="H796" s="55"/>
      <c r="I796" s="57"/>
      <c r="J796" s="57"/>
      <c r="K796" s="55"/>
    </row>
    <row r="797" spans="1:11" x14ac:dyDescent="0.25">
      <c r="A797" s="55"/>
      <c r="C797" s="56"/>
      <c r="D797" s="55"/>
      <c r="E797" s="55"/>
      <c r="H797" s="55"/>
      <c r="I797" s="57"/>
      <c r="J797" s="57"/>
      <c r="K797" s="55"/>
    </row>
    <row r="798" spans="1:11" x14ac:dyDescent="0.25">
      <c r="A798" s="55"/>
      <c r="C798" s="56"/>
      <c r="D798" s="55"/>
      <c r="E798" s="55"/>
      <c r="H798" s="55"/>
      <c r="I798" s="57"/>
      <c r="J798" s="57"/>
      <c r="K798" s="55"/>
    </row>
    <row r="799" spans="1:11" x14ac:dyDescent="0.25">
      <c r="A799" s="55"/>
      <c r="C799" s="56"/>
      <c r="D799" s="55"/>
      <c r="E799" s="55"/>
      <c r="H799" s="55"/>
      <c r="I799" s="57"/>
      <c r="J799" s="57"/>
      <c r="K799" s="55"/>
    </row>
    <row r="800" spans="1:11" x14ac:dyDescent="0.25">
      <c r="A800" s="55"/>
      <c r="C800" s="56"/>
      <c r="D800" s="55"/>
      <c r="E800" s="55"/>
      <c r="H800" s="55"/>
      <c r="I800" s="57"/>
      <c r="J800" s="57"/>
      <c r="K800" s="55"/>
    </row>
    <row r="801" spans="1:11" x14ac:dyDescent="0.25">
      <c r="A801" s="55"/>
      <c r="C801" s="56"/>
      <c r="D801" s="55"/>
      <c r="E801" s="55"/>
      <c r="H801" s="55"/>
      <c r="I801" s="57"/>
      <c r="J801" s="57"/>
      <c r="K801" s="55"/>
    </row>
    <row r="802" spans="1:11" x14ac:dyDescent="0.25">
      <c r="A802" s="55"/>
      <c r="C802" s="56"/>
      <c r="D802" s="55"/>
      <c r="E802" s="55"/>
      <c r="H802" s="55"/>
      <c r="I802" s="57"/>
      <c r="J802" s="57"/>
      <c r="K802" s="55"/>
    </row>
    <row r="803" spans="1:11" x14ac:dyDescent="0.25">
      <c r="A803" s="55"/>
      <c r="C803" s="56"/>
      <c r="D803" s="55"/>
      <c r="E803" s="55"/>
      <c r="H803" s="55"/>
      <c r="I803" s="57"/>
      <c r="J803" s="57"/>
      <c r="K803" s="55"/>
    </row>
    <row r="804" spans="1:11" x14ac:dyDescent="0.25">
      <c r="A804" s="55"/>
      <c r="C804" s="56"/>
      <c r="D804" s="55"/>
      <c r="E804" s="55"/>
      <c r="H804" s="55"/>
      <c r="I804" s="57"/>
      <c r="J804" s="57"/>
      <c r="K804" s="55"/>
    </row>
    <row r="805" spans="1:11" x14ac:dyDescent="0.25">
      <c r="A805" s="55"/>
      <c r="C805" s="56"/>
      <c r="D805" s="55"/>
      <c r="E805" s="55"/>
      <c r="H805" s="55"/>
      <c r="I805" s="57"/>
      <c r="J805" s="57"/>
      <c r="K805" s="55"/>
    </row>
    <row r="806" spans="1:11" x14ac:dyDescent="0.25">
      <c r="A806" s="55"/>
      <c r="C806" s="56"/>
      <c r="D806" s="55"/>
      <c r="E806" s="55"/>
      <c r="H806" s="55"/>
      <c r="I806" s="57"/>
      <c r="J806" s="57"/>
      <c r="K806" s="55"/>
    </row>
    <row r="807" spans="1:11" x14ac:dyDescent="0.25">
      <c r="A807" s="55"/>
      <c r="C807" s="56"/>
      <c r="D807" s="55"/>
      <c r="E807" s="55"/>
      <c r="H807" s="55"/>
      <c r="I807" s="57"/>
      <c r="J807" s="57"/>
      <c r="K807" s="55"/>
    </row>
    <row r="808" spans="1:11" x14ac:dyDescent="0.25">
      <c r="A808" s="55"/>
      <c r="C808" s="56"/>
      <c r="D808" s="55"/>
      <c r="E808" s="55"/>
      <c r="H808" s="55"/>
      <c r="I808" s="57"/>
      <c r="J808" s="57"/>
      <c r="K808" s="55"/>
    </row>
    <row r="809" spans="1:11" x14ac:dyDescent="0.25">
      <c r="A809" s="55"/>
      <c r="C809" s="56"/>
      <c r="D809" s="55"/>
      <c r="E809" s="55"/>
      <c r="H809" s="55"/>
      <c r="I809" s="57"/>
      <c r="J809" s="57"/>
      <c r="K809" s="55"/>
    </row>
    <row r="810" spans="1:11" x14ac:dyDescent="0.25">
      <c r="A810" s="55"/>
      <c r="C810" s="56"/>
      <c r="D810" s="55"/>
      <c r="E810" s="55"/>
      <c r="H810" s="55"/>
      <c r="I810" s="57"/>
      <c r="J810" s="57"/>
      <c r="K810" s="55"/>
    </row>
    <row r="811" spans="1:11" x14ac:dyDescent="0.25">
      <c r="A811" s="55"/>
      <c r="C811" s="56"/>
      <c r="D811" s="55"/>
      <c r="E811" s="55"/>
      <c r="H811" s="55"/>
      <c r="I811" s="57"/>
      <c r="J811" s="57"/>
      <c r="K811" s="55"/>
    </row>
    <row r="812" spans="1:11" x14ac:dyDescent="0.25">
      <c r="A812" s="55"/>
      <c r="C812" s="56"/>
      <c r="D812" s="55"/>
      <c r="E812" s="55"/>
      <c r="H812" s="55"/>
      <c r="I812" s="57"/>
      <c r="J812" s="57"/>
      <c r="K812" s="55"/>
    </row>
    <row r="813" spans="1:11" x14ac:dyDescent="0.25">
      <c r="A813" s="55"/>
      <c r="C813" s="56"/>
      <c r="D813" s="55"/>
      <c r="E813" s="55"/>
      <c r="H813" s="55"/>
      <c r="I813" s="57"/>
      <c r="J813" s="57"/>
      <c r="K813" s="55"/>
    </row>
    <row r="814" spans="1:11" x14ac:dyDescent="0.25">
      <c r="A814" s="55"/>
      <c r="C814" s="56"/>
      <c r="D814" s="55"/>
      <c r="E814" s="55"/>
      <c r="H814" s="55"/>
      <c r="I814" s="57"/>
      <c r="J814" s="57"/>
      <c r="K814" s="55"/>
    </row>
    <row r="815" spans="1:11" x14ac:dyDescent="0.25">
      <c r="A815" s="55"/>
      <c r="C815" s="56"/>
      <c r="D815" s="55"/>
      <c r="E815" s="55"/>
      <c r="H815" s="55"/>
      <c r="I815" s="57"/>
      <c r="J815" s="57"/>
      <c r="K815" s="55"/>
    </row>
    <row r="816" spans="1:11" x14ac:dyDescent="0.25">
      <c r="A816" s="55"/>
      <c r="C816" s="56"/>
      <c r="D816" s="55"/>
      <c r="E816" s="55"/>
      <c r="H816" s="55"/>
      <c r="I816" s="57"/>
      <c r="J816" s="57"/>
      <c r="K816" s="55"/>
    </row>
    <row r="817" spans="1:11" x14ac:dyDescent="0.25">
      <c r="A817" s="55"/>
      <c r="C817" s="56"/>
      <c r="D817" s="55"/>
      <c r="E817" s="55"/>
      <c r="H817" s="55"/>
      <c r="I817" s="57"/>
      <c r="J817" s="57"/>
      <c r="K817" s="55"/>
    </row>
    <row r="818" spans="1:11" x14ac:dyDescent="0.25">
      <c r="A818" s="55"/>
      <c r="C818" s="56"/>
      <c r="D818" s="55"/>
      <c r="E818" s="55"/>
      <c r="H818" s="55"/>
      <c r="I818" s="57"/>
      <c r="J818" s="57"/>
      <c r="K818" s="55"/>
    </row>
    <row r="819" spans="1:11" x14ac:dyDescent="0.25">
      <c r="A819" s="55"/>
      <c r="C819" s="56"/>
      <c r="D819" s="55"/>
      <c r="E819" s="55"/>
      <c r="H819" s="55"/>
      <c r="I819" s="57"/>
      <c r="J819" s="57"/>
      <c r="K819" s="55"/>
    </row>
    <row r="820" spans="1:11" x14ac:dyDescent="0.25">
      <c r="A820" s="55"/>
      <c r="C820" s="56"/>
      <c r="D820" s="55"/>
      <c r="E820" s="55"/>
      <c r="H820" s="55"/>
      <c r="I820" s="57"/>
      <c r="J820" s="57"/>
      <c r="K820" s="55"/>
    </row>
    <row r="821" spans="1:11" x14ac:dyDescent="0.25">
      <c r="A821" s="55"/>
      <c r="C821" s="56"/>
      <c r="D821" s="55"/>
      <c r="E821" s="55"/>
      <c r="H821" s="55"/>
      <c r="I821" s="57"/>
      <c r="J821" s="57"/>
      <c r="K821" s="55"/>
    </row>
    <row r="822" spans="1:11" x14ac:dyDescent="0.25">
      <c r="A822" s="55"/>
      <c r="C822" s="56"/>
      <c r="D822" s="55"/>
      <c r="E822" s="55"/>
      <c r="H822" s="55"/>
      <c r="I822" s="57"/>
      <c r="J822" s="57"/>
      <c r="K822" s="55"/>
    </row>
    <row r="823" spans="1:11" x14ac:dyDescent="0.25">
      <c r="A823" s="55"/>
      <c r="C823" s="56"/>
      <c r="D823" s="55"/>
      <c r="E823" s="55"/>
      <c r="H823" s="55"/>
      <c r="I823" s="57"/>
      <c r="J823" s="57"/>
      <c r="K823" s="55"/>
    </row>
    <row r="824" spans="1:11" x14ac:dyDescent="0.25">
      <c r="A824" s="55"/>
      <c r="C824" s="56"/>
      <c r="D824" s="55"/>
      <c r="E824" s="55"/>
      <c r="H824" s="55"/>
      <c r="I824" s="57"/>
      <c r="J824" s="57"/>
      <c r="K824" s="55"/>
    </row>
    <row r="825" spans="1:11" x14ac:dyDescent="0.25">
      <c r="A825" s="55"/>
      <c r="C825" s="56"/>
      <c r="D825" s="55"/>
      <c r="E825" s="55"/>
      <c r="H825" s="55"/>
      <c r="I825" s="57"/>
      <c r="J825" s="57"/>
      <c r="K825" s="55"/>
    </row>
    <row r="826" spans="1:11" x14ac:dyDescent="0.25">
      <c r="A826" s="55"/>
      <c r="C826" s="56"/>
      <c r="D826" s="55"/>
      <c r="E826" s="55"/>
      <c r="H826" s="55"/>
      <c r="I826" s="57"/>
      <c r="J826" s="57"/>
      <c r="K826" s="55"/>
    </row>
    <row r="827" spans="1:11" x14ac:dyDescent="0.25">
      <c r="A827" s="55"/>
      <c r="C827" s="56"/>
      <c r="D827" s="55"/>
      <c r="E827" s="55"/>
      <c r="H827" s="55"/>
      <c r="I827" s="57"/>
      <c r="J827" s="57"/>
      <c r="K827" s="55"/>
    </row>
    <row r="828" spans="1:11" x14ac:dyDescent="0.25">
      <c r="A828" s="55"/>
      <c r="C828" s="56"/>
      <c r="D828" s="55"/>
      <c r="E828" s="55"/>
      <c r="H828" s="55"/>
      <c r="I828" s="57"/>
      <c r="J828" s="57"/>
      <c r="K828" s="55"/>
    </row>
    <row r="829" spans="1:11" x14ac:dyDescent="0.25">
      <c r="A829" s="55"/>
      <c r="C829" s="56"/>
      <c r="D829" s="55"/>
      <c r="E829" s="55"/>
      <c r="H829" s="55"/>
      <c r="I829" s="57"/>
      <c r="J829" s="57"/>
      <c r="K829" s="55"/>
    </row>
    <row r="830" spans="1:11" x14ac:dyDescent="0.25">
      <c r="A830" s="55"/>
      <c r="C830" s="56"/>
      <c r="D830" s="55"/>
      <c r="E830" s="55"/>
      <c r="H830" s="55"/>
      <c r="I830" s="57"/>
      <c r="J830" s="57"/>
      <c r="K830" s="55"/>
    </row>
    <row r="831" spans="1:11" x14ac:dyDescent="0.25">
      <c r="A831" s="55"/>
      <c r="C831" s="56"/>
      <c r="D831" s="55"/>
      <c r="E831" s="55"/>
      <c r="H831" s="55"/>
      <c r="I831" s="57"/>
      <c r="J831" s="57"/>
      <c r="K831" s="55"/>
    </row>
    <row r="832" spans="1:11" x14ac:dyDescent="0.25">
      <c r="A832" s="55"/>
      <c r="C832" s="56"/>
      <c r="D832" s="55"/>
      <c r="E832" s="55"/>
      <c r="H832" s="55"/>
      <c r="I832" s="57"/>
      <c r="J832" s="57"/>
      <c r="K832" s="55"/>
    </row>
    <row r="833" spans="1:11" x14ac:dyDescent="0.25">
      <c r="A833" s="55"/>
      <c r="C833" s="56"/>
      <c r="D833" s="55"/>
      <c r="E833" s="55"/>
      <c r="H833" s="55"/>
      <c r="I833" s="57"/>
      <c r="J833" s="57"/>
      <c r="K833" s="55"/>
    </row>
    <row r="834" spans="1:11" x14ac:dyDescent="0.25">
      <c r="A834" s="55"/>
      <c r="C834" s="56"/>
      <c r="D834" s="55"/>
      <c r="E834" s="55"/>
      <c r="H834" s="55"/>
      <c r="I834" s="57"/>
      <c r="J834" s="57"/>
      <c r="K834" s="55"/>
    </row>
    <row r="835" spans="1:11" x14ac:dyDescent="0.25">
      <c r="A835" s="55"/>
      <c r="C835" s="56"/>
      <c r="D835" s="55"/>
      <c r="E835" s="55"/>
      <c r="H835" s="55"/>
      <c r="I835" s="57"/>
      <c r="J835" s="57"/>
      <c r="K835" s="55"/>
    </row>
    <row r="836" spans="1:11" x14ac:dyDescent="0.25">
      <c r="A836" s="55"/>
      <c r="C836" s="56"/>
      <c r="D836" s="55"/>
      <c r="E836" s="55"/>
      <c r="H836" s="55"/>
      <c r="I836" s="57"/>
      <c r="J836" s="57"/>
      <c r="K836" s="55"/>
    </row>
    <row r="837" spans="1:11" x14ac:dyDescent="0.25">
      <c r="A837" s="55"/>
      <c r="C837" s="56"/>
      <c r="D837" s="55"/>
      <c r="E837" s="55"/>
      <c r="H837" s="55"/>
      <c r="I837" s="57"/>
      <c r="J837" s="57"/>
      <c r="K837" s="55"/>
    </row>
    <row r="838" spans="1:11" x14ac:dyDescent="0.25">
      <c r="A838" s="55"/>
      <c r="C838" s="56"/>
      <c r="D838" s="55"/>
      <c r="E838" s="55"/>
      <c r="H838" s="55"/>
      <c r="I838" s="57"/>
      <c r="J838" s="57"/>
      <c r="K838" s="55"/>
    </row>
    <row r="839" spans="1:11" x14ac:dyDescent="0.25">
      <c r="A839" s="55"/>
      <c r="C839" s="56"/>
      <c r="D839" s="55"/>
      <c r="E839" s="55"/>
      <c r="H839" s="55"/>
      <c r="I839" s="57"/>
      <c r="J839" s="57"/>
      <c r="K839" s="55"/>
    </row>
    <row r="840" spans="1:11" x14ac:dyDescent="0.25">
      <c r="A840" s="55"/>
      <c r="C840" s="56"/>
      <c r="D840" s="55"/>
      <c r="E840" s="55"/>
      <c r="H840" s="55"/>
      <c r="I840" s="57"/>
      <c r="J840" s="57"/>
      <c r="K840" s="55"/>
    </row>
    <row r="841" spans="1:11" x14ac:dyDescent="0.25">
      <c r="A841" s="55"/>
      <c r="C841" s="56"/>
      <c r="D841" s="55"/>
      <c r="E841" s="55"/>
      <c r="H841" s="55"/>
      <c r="I841" s="57"/>
      <c r="J841" s="57"/>
      <c r="K841" s="55"/>
    </row>
    <row r="842" spans="1:11" x14ac:dyDescent="0.25">
      <c r="A842" s="55"/>
      <c r="C842" s="56"/>
      <c r="D842" s="55"/>
      <c r="E842" s="55"/>
      <c r="H842" s="55"/>
      <c r="I842" s="57"/>
      <c r="J842" s="57"/>
      <c r="K842" s="55"/>
    </row>
    <row r="843" spans="1:11" x14ac:dyDescent="0.25">
      <c r="A843" s="55"/>
      <c r="C843" s="56"/>
      <c r="D843" s="55"/>
      <c r="E843" s="55"/>
      <c r="H843" s="55"/>
      <c r="I843" s="57"/>
      <c r="J843" s="57"/>
      <c r="K843" s="55"/>
    </row>
    <row r="844" spans="1:11" x14ac:dyDescent="0.25">
      <c r="A844" s="55"/>
      <c r="C844" s="56"/>
      <c r="D844" s="55"/>
      <c r="E844" s="55"/>
      <c r="H844" s="55"/>
      <c r="I844" s="57"/>
      <c r="J844" s="57"/>
      <c r="K844" s="55"/>
    </row>
    <row r="845" spans="1:11" x14ac:dyDescent="0.25">
      <c r="A845" s="55"/>
      <c r="C845" s="56"/>
      <c r="D845" s="55"/>
      <c r="E845" s="55"/>
      <c r="H845" s="55"/>
      <c r="I845" s="57"/>
      <c r="J845" s="57"/>
      <c r="K845" s="55"/>
    </row>
    <row r="846" spans="1:11" x14ac:dyDescent="0.25">
      <c r="A846" s="55"/>
      <c r="C846" s="56"/>
      <c r="D846" s="55"/>
      <c r="E846" s="55"/>
      <c r="H846" s="55"/>
      <c r="I846" s="57"/>
      <c r="J846" s="57"/>
      <c r="K846" s="55"/>
    </row>
    <row r="847" spans="1:11" x14ac:dyDescent="0.25">
      <c r="A847" s="55"/>
      <c r="C847" s="56"/>
      <c r="D847" s="55"/>
      <c r="E847" s="55"/>
      <c r="H847" s="55"/>
      <c r="I847" s="57"/>
      <c r="J847" s="57"/>
      <c r="K847" s="55"/>
    </row>
    <row r="848" spans="1:11" x14ac:dyDescent="0.25">
      <c r="A848" s="55"/>
      <c r="C848" s="56"/>
      <c r="D848" s="55"/>
      <c r="E848" s="55"/>
      <c r="H848" s="55"/>
      <c r="I848" s="57"/>
      <c r="J848" s="57"/>
      <c r="K848" s="55"/>
    </row>
    <row r="849" spans="1:11" x14ac:dyDescent="0.25">
      <c r="A849" s="55"/>
      <c r="C849" s="56"/>
      <c r="D849" s="55"/>
      <c r="E849" s="55"/>
      <c r="H849" s="55"/>
      <c r="I849" s="57"/>
      <c r="J849" s="57"/>
      <c r="K849" s="55"/>
    </row>
    <row r="850" spans="1:11" x14ac:dyDescent="0.25">
      <c r="A850" s="55"/>
      <c r="C850" s="56"/>
      <c r="D850" s="55"/>
      <c r="E850" s="55"/>
      <c r="H850" s="55"/>
      <c r="I850" s="57"/>
      <c r="J850" s="57"/>
      <c r="K850" s="55"/>
    </row>
    <row r="851" spans="1:11" x14ac:dyDescent="0.25">
      <c r="A851" s="55"/>
      <c r="C851" s="56"/>
      <c r="D851" s="55"/>
      <c r="E851" s="55"/>
      <c r="H851" s="55"/>
      <c r="I851" s="57"/>
      <c r="J851" s="57"/>
      <c r="K851" s="55"/>
    </row>
    <row r="852" spans="1:11" x14ac:dyDescent="0.25">
      <c r="A852" s="55"/>
      <c r="C852" s="56"/>
      <c r="D852" s="55"/>
      <c r="E852" s="55"/>
      <c r="H852" s="55"/>
      <c r="I852" s="57"/>
      <c r="J852" s="57"/>
      <c r="K852" s="55"/>
    </row>
    <row r="853" spans="1:11" x14ac:dyDescent="0.25">
      <c r="A853" s="55"/>
      <c r="C853" s="56"/>
      <c r="D853" s="55"/>
      <c r="E853" s="55"/>
      <c r="H853" s="55"/>
      <c r="I853" s="57"/>
      <c r="J853" s="57"/>
      <c r="K853" s="55"/>
    </row>
    <row r="854" spans="1:11" x14ac:dyDescent="0.25">
      <c r="A854" s="55"/>
      <c r="C854" s="56"/>
      <c r="D854" s="55"/>
      <c r="E854" s="55"/>
      <c r="H854" s="55"/>
      <c r="I854" s="57"/>
      <c r="J854" s="57"/>
      <c r="K854" s="55"/>
    </row>
    <row r="855" spans="1:11" x14ac:dyDescent="0.25">
      <c r="A855" s="55"/>
      <c r="C855" s="56"/>
      <c r="D855" s="55"/>
      <c r="E855" s="55"/>
      <c r="H855" s="55"/>
      <c r="I855" s="57"/>
      <c r="J855" s="57"/>
      <c r="K855" s="55"/>
    </row>
    <row r="856" spans="1:11" x14ac:dyDescent="0.25">
      <c r="A856" s="55"/>
      <c r="C856" s="56"/>
      <c r="D856" s="55"/>
      <c r="E856" s="55"/>
      <c r="H856" s="55"/>
      <c r="I856" s="57"/>
      <c r="J856" s="57"/>
      <c r="K856" s="55"/>
    </row>
    <row r="857" spans="1:11" x14ac:dyDescent="0.25">
      <c r="A857" s="55"/>
      <c r="C857" s="56"/>
      <c r="D857" s="55"/>
      <c r="E857" s="55"/>
      <c r="H857" s="55"/>
      <c r="I857" s="57"/>
      <c r="J857" s="57"/>
      <c r="K857" s="55"/>
    </row>
    <row r="858" spans="1:11" x14ac:dyDescent="0.25">
      <c r="A858" s="55"/>
      <c r="C858" s="56"/>
      <c r="D858" s="55"/>
      <c r="E858" s="55"/>
      <c r="H858" s="55"/>
      <c r="I858" s="57"/>
      <c r="J858" s="57"/>
      <c r="K858" s="55"/>
    </row>
    <row r="859" spans="1:11" x14ac:dyDescent="0.25">
      <c r="A859" s="55"/>
      <c r="C859" s="56"/>
      <c r="D859" s="55"/>
      <c r="E859" s="55"/>
      <c r="H859" s="55"/>
      <c r="I859" s="57"/>
      <c r="J859" s="57"/>
      <c r="K859" s="55"/>
    </row>
    <row r="860" spans="1:11" x14ac:dyDescent="0.25">
      <c r="A860" s="55"/>
      <c r="C860" s="56"/>
      <c r="D860" s="55"/>
      <c r="E860" s="55"/>
      <c r="H860" s="55"/>
      <c r="I860" s="57"/>
      <c r="J860" s="57"/>
      <c r="K860" s="55"/>
    </row>
    <row r="861" spans="1:11" x14ac:dyDescent="0.25">
      <c r="A861" s="55"/>
      <c r="C861" s="56"/>
      <c r="D861" s="55"/>
      <c r="E861" s="55"/>
      <c r="H861" s="55"/>
      <c r="I861" s="57"/>
      <c r="J861" s="57"/>
      <c r="K861" s="55"/>
    </row>
    <row r="862" spans="1:11" x14ac:dyDescent="0.25">
      <c r="A862" s="55"/>
      <c r="C862" s="56"/>
      <c r="D862" s="55"/>
      <c r="E862" s="55"/>
      <c r="H862" s="55"/>
      <c r="I862" s="57"/>
      <c r="J862" s="57"/>
      <c r="K862" s="55"/>
    </row>
    <row r="863" spans="1:11" x14ac:dyDescent="0.25">
      <c r="A863" s="55"/>
      <c r="C863" s="56"/>
      <c r="D863" s="55"/>
      <c r="E863" s="55"/>
      <c r="H863" s="55"/>
      <c r="I863" s="57"/>
      <c r="J863" s="57"/>
      <c r="K863" s="55"/>
    </row>
    <row r="864" spans="1:11" x14ac:dyDescent="0.25">
      <c r="A864" s="55"/>
      <c r="C864" s="56"/>
      <c r="D864" s="55"/>
      <c r="E864" s="55"/>
      <c r="H864" s="55"/>
      <c r="I864" s="57"/>
      <c r="J864" s="57"/>
      <c r="K864" s="55"/>
    </row>
    <row r="865" spans="1:11" x14ac:dyDescent="0.25">
      <c r="A865" s="55"/>
      <c r="C865" s="56"/>
      <c r="D865" s="55"/>
      <c r="E865" s="55"/>
      <c r="H865" s="55"/>
      <c r="I865" s="57"/>
      <c r="J865" s="57"/>
      <c r="K865" s="55"/>
    </row>
    <row r="866" spans="1:11" x14ac:dyDescent="0.25">
      <c r="A866" s="55"/>
      <c r="C866" s="56"/>
      <c r="D866" s="55"/>
      <c r="E866" s="55"/>
      <c r="H866" s="55"/>
      <c r="I866" s="57"/>
      <c r="J866" s="57"/>
      <c r="K866" s="55"/>
    </row>
    <row r="867" spans="1:11" x14ac:dyDescent="0.25">
      <c r="A867" s="55"/>
      <c r="C867" s="56"/>
      <c r="D867" s="55"/>
      <c r="E867" s="55"/>
      <c r="H867" s="55"/>
      <c r="I867" s="57"/>
      <c r="J867" s="57"/>
      <c r="K867" s="55"/>
    </row>
    <row r="868" spans="1:11" x14ac:dyDescent="0.25">
      <c r="A868" s="55"/>
      <c r="C868" s="56"/>
      <c r="D868" s="55"/>
      <c r="E868" s="55"/>
      <c r="H868" s="55"/>
      <c r="I868" s="57"/>
      <c r="J868" s="57"/>
      <c r="K868" s="55"/>
    </row>
    <row r="869" spans="1:11" x14ac:dyDescent="0.25">
      <c r="A869" s="55"/>
      <c r="C869" s="56"/>
      <c r="D869" s="55"/>
      <c r="E869" s="55"/>
      <c r="H869" s="55"/>
      <c r="I869" s="57"/>
      <c r="J869" s="57"/>
      <c r="K869" s="55"/>
    </row>
    <row r="870" spans="1:11" x14ac:dyDescent="0.25">
      <c r="A870" s="55"/>
      <c r="C870" s="56"/>
      <c r="D870" s="55"/>
      <c r="E870" s="55"/>
      <c r="H870" s="55"/>
      <c r="I870" s="57"/>
      <c r="J870" s="57"/>
      <c r="K870" s="55"/>
    </row>
    <row r="871" spans="1:11" x14ac:dyDescent="0.25">
      <c r="A871" s="55"/>
      <c r="C871" s="56"/>
      <c r="D871" s="55"/>
      <c r="E871" s="55"/>
      <c r="H871" s="55"/>
      <c r="I871" s="57"/>
      <c r="J871" s="57"/>
      <c r="K871" s="55"/>
    </row>
    <row r="872" spans="1:11" x14ac:dyDescent="0.25">
      <c r="A872" s="55"/>
      <c r="C872" s="56"/>
      <c r="D872" s="55"/>
      <c r="E872" s="55"/>
      <c r="H872" s="55"/>
      <c r="I872" s="57"/>
      <c r="J872" s="57"/>
      <c r="K872" s="55"/>
    </row>
    <row r="873" spans="1:11" x14ac:dyDescent="0.25">
      <c r="A873" s="55"/>
      <c r="C873" s="56"/>
      <c r="D873" s="55"/>
      <c r="E873" s="55"/>
      <c r="H873" s="55"/>
      <c r="I873" s="57"/>
      <c r="J873" s="57"/>
      <c r="K873" s="55"/>
    </row>
    <row r="874" spans="1:11" x14ac:dyDescent="0.25">
      <c r="A874" s="55"/>
      <c r="C874" s="56"/>
      <c r="D874" s="55"/>
      <c r="E874" s="55"/>
      <c r="H874" s="55"/>
      <c r="I874" s="57"/>
      <c r="J874" s="57"/>
      <c r="K874" s="55"/>
    </row>
    <row r="875" spans="1:11" x14ac:dyDescent="0.25">
      <c r="A875" s="55"/>
      <c r="C875" s="56"/>
      <c r="D875" s="55"/>
      <c r="E875" s="55"/>
      <c r="H875" s="55"/>
      <c r="I875" s="57"/>
      <c r="J875" s="57"/>
      <c r="K875" s="55"/>
    </row>
    <row r="876" spans="1:11" x14ac:dyDescent="0.25">
      <c r="A876" s="55"/>
      <c r="C876" s="56"/>
      <c r="D876" s="55"/>
      <c r="E876" s="55"/>
      <c r="H876" s="55"/>
      <c r="I876" s="57"/>
      <c r="J876" s="57"/>
      <c r="K876" s="55"/>
    </row>
    <row r="877" spans="1:11" x14ac:dyDescent="0.25">
      <c r="A877" s="55"/>
      <c r="C877" s="56"/>
      <c r="D877" s="55"/>
      <c r="E877" s="55"/>
      <c r="H877" s="55"/>
      <c r="I877" s="57"/>
      <c r="J877" s="57"/>
      <c r="K877" s="55"/>
    </row>
    <row r="878" spans="1:11" x14ac:dyDescent="0.25">
      <c r="A878" s="55"/>
      <c r="C878" s="56"/>
      <c r="D878" s="55"/>
      <c r="E878" s="55"/>
      <c r="H878" s="55"/>
      <c r="I878" s="57"/>
      <c r="J878" s="57"/>
      <c r="K878" s="55"/>
    </row>
    <row r="879" spans="1:11" x14ac:dyDescent="0.25">
      <c r="A879" s="55"/>
      <c r="C879" s="56"/>
      <c r="D879" s="55"/>
      <c r="E879" s="55"/>
      <c r="H879" s="55"/>
      <c r="I879" s="57"/>
      <c r="J879" s="57"/>
      <c r="K879" s="55"/>
    </row>
    <row r="880" spans="1:11" x14ac:dyDescent="0.25">
      <c r="A880" s="55"/>
      <c r="C880" s="56"/>
      <c r="D880" s="55"/>
      <c r="E880" s="55"/>
      <c r="H880" s="55"/>
      <c r="I880" s="57"/>
      <c r="J880" s="57"/>
      <c r="K880" s="55"/>
    </row>
    <row r="881" spans="1:11" x14ac:dyDescent="0.25">
      <c r="A881" s="55"/>
      <c r="C881" s="56"/>
      <c r="D881" s="55"/>
      <c r="E881" s="55"/>
      <c r="H881" s="55"/>
      <c r="I881" s="57"/>
      <c r="J881" s="57"/>
      <c r="K881" s="55"/>
    </row>
    <row r="882" spans="1:11" x14ac:dyDescent="0.25">
      <c r="A882" s="55"/>
      <c r="C882" s="56"/>
      <c r="D882" s="55"/>
      <c r="E882" s="55"/>
      <c r="H882" s="55"/>
      <c r="I882" s="57"/>
      <c r="J882" s="57"/>
      <c r="K882" s="55"/>
    </row>
    <row r="883" spans="1:11" x14ac:dyDescent="0.25">
      <c r="A883" s="55"/>
      <c r="C883" s="56"/>
      <c r="D883" s="55"/>
      <c r="E883" s="55"/>
      <c r="H883" s="55"/>
      <c r="I883" s="57"/>
      <c r="J883" s="57"/>
      <c r="K883" s="55"/>
    </row>
    <row r="884" spans="1:11" x14ac:dyDescent="0.25">
      <c r="A884" s="55"/>
      <c r="C884" s="56"/>
      <c r="D884" s="55"/>
      <c r="E884" s="55"/>
      <c r="H884" s="55"/>
      <c r="I884" s="57"/>
      <c r="J884" s="57"/>
      <c r="K884" s="55"/>
    </row>
    <row r="885" spans="1:11" x14ac:dyDescent="0.25">
      <c r="A885" s="55"/>
      <c r="C885" s="56"/>
      <c r="D885" s="55"/>
      <c r="E885" s="55"/>
      <c r="H885" s="55"/>
      <c r="I885" s="57"/>
      <c r="J885" s="57"/>
      <c r="K885" s="55"/>
    </row>
    <row r="886" spans="1:11" x14ac:dyDescent="0.25">
      <c r="A886" s="55"/>
      <c r="C886" s="56"/>
      <c r="D886" s="55"/>
      <c r="E886" s="55"/>
      <c r="H886" s="55"/>
      <c r="I886" s="57"/>
      <c r="J886" s="57"/>
      <c r="K886" s="55"/>
    </row>
    <row r="887" spans="1:11" x14ac:dyDescent="0.25">
      <c r="A887" s="55"/>
      <c r="C887" s="56"/>
      <c r="D887" s="55"/>
      <c r="E887" s="55"/>
      <c r="H887" s="55"/>
      <c r="I887" s="57"/>
      <c r="J887" s="57"/>
      <c r="K887" s="55"/>
    </row>
    <row r="888" spans="1:11" x14ac:dyDescent="0.25">
      <c r="A888" s="55"/>
      <c r="C888" s="56"/>
      <c r="D888" s="55"/>
      <c r="E888" s="55"/>
      <c r="H888" s="55"/>
      <c r="I888" s="57"/>
      <c r="J888" s="57"/>
      <c r="K888" s="55"/>
    </row>
    <row r="889" spans="1:11" x14ac:dyDescent="0.25">
      <c r="A889" s="55"/>
      <c r="C889" s="56"/>
      <c r="D889" s="55"/>
      <c r="E889" s="55"/>
      <c r="H889" s="55"/>
      <c r="I889" s="57"/>
      <c r="J889" s="57"/>
      <c r="K889" s="55"/>
    </row>
    <row r="890" spans="1:11" x14ac:dyDescent="0.25">
      <c r="A890" s="55"/>
      <c r="C890" s="56"/>
      <c r="D890" s="55"/>
      <c r="E890" s="55"/>
      <c r="H890" s="55"/>
      <c r="I890" s="57"/>
      <c r="J890" s="57"/>
      <c r="K890" s="55"/>
    </row>
    <row r="891" spans="1:11" x14ac:dyDescent="0.25">
      <c r="A891" s="55"/>
      <c r="C891" s="56"/>
      <c r="D891" s="55"/>
      <c r="E891" s="55"/>
      <c r="H891" s="55"/>
      <c r="I891" s="57"/>
      <c r="J891" s="57"/>
      <c r="K891" s="55"/>
    </row>
    <row r="892" spans="1:11" x14ac:dyDescent="0.25">
      <c r="A892" s="55"/>
      <c r="C892" s="56"/>
      <c r="D892" s="55"/>
      <c r="E892" s="55"/>
      <c r="H892" s="55"/>
      <c r="I892" s="57"/>
      <c r="J892" s="57"/>
      <c r="K892" s="55"/>
    </row>
    <row r="893" spans="1:11" x14ac:dyDescent="0.25">
      <c r="A893" s="55"/>
      <c r="C893" s="56"/>
      <c r="D893" s="55"/>
      <c r="E893" s="55"/>
      <c r="H893" s="55"/>
      <c r="I893" s="57"/>
      <c r="J893" s="57"/>
      <c r="K893" s="55"/>
    </row>
    <row r="894" spans="1:11" x14ac:dyDescent="0.25">
      <c r="A894" s="55"/>
      <c r="C894" s="56"/>
      <c r="D894" s="55"/>
      <c r="E894" s="55"/>
      <c r="H894" s="55"/>
      <c r="I894" s="57"/>
      <c r="J894" s="57"/>
      <c r="K894" s="55"/>
    </row>
    <row r="895" spans="1:11" x14ac:dyDescent="0.25">
      <c r="A895" s="55"/>
      <c r="C895" s="56"/>
      <c r="D895" s="55"/>
      <c r="E895" s="55"/>
      <c r="H895" s="55"/>
      <c r="I895" s="57"/>
      <c r="J895" s="57"/>
      <c r="K895" s="55"/>
    </row>
    <row r="896" spans="1:11" x14ac:dyDescent="0.25">
      <c r="A896" s="55"/>
      <c r="C896" s="56"/>
      <c r="D896" s="55"/>
      <c r="E896" s="55"/>
      <c r="H896" s="55"/>
      <c r="I896" s="57"/>
      <c r="J896" s="57"/>
      <c r="K896" s="55"/>
    </row>
    <row r="897" spans="1:11" x14ac:dyDescent="0.25">
      <c r="A897" s="55"/>
      <c r="C897" s="56"/>
      <c r="D897" s="55"/>
      <c r="E897" s="55"/>
      <c r="H897" s="55"/>
      <c r="I897" s="57"/>
      <c r="J897" s="57"/>
      <c r="K897" s="55"/>
    </row>
    <row r="898" spans="1:11" x14ac:dyDescent="0.25">
      <c r="A898" s="55"/>
      <c r="C898" s="56"/>
      <c r="D898" s="55"/>
      <c r="E898" s="55"/>
      <c r="H898" s="55"/>
      <c r="I898" s="57"/>
      <c r="J898" s="57"/>
      <c r="K898" s="55"/>
    </row>
    <row r="899" spans="1:11" x14ac:dyDescent="0.25">
      <c r="A899" s="55"/>
      <c r="C899" s="56"/>
      <c r="D899" s="55"/>
      <c r="E899" s="55"/>
      <c r="H899" s="55"/>
      <c r="I899" s="57"/>
      <c r="J899" s="57"/>
      <c r="K899" s="55"/>
    </row>
    <row r="900" spans="1:11" x14ac:dyDescent="0.25">
      <c r="A900" s="55"/>
      <c r="C900" s="56"/>
      <c r="D900" s="55"/>
      <c r="E900" s="55"/>
      <c r="H900" s="55"/>
      <c r="I900" s="57"/>
      <c r="J900" s="57"/>
      <c r="K900" s="55"/>
    </row>
    <row r="901" spans="1:11" x14ac:dyDescent="0.25">
      <c r="A901" s="55"/>
      <c r="C901" s="56"/>
      <c r="D901" s="55"/>
      <c r="E901" s="55"/>
      <c r="H901" s="55"/>
      <c r="I901" s="57"/>
      <c r="J901" s="57"/>
      <c r="K901" s="55"/>
    </row>
    <row r="902" spans="1:11" x14ac:dyDescent="0.25">
      <c r="A902" s="55"/>
      <c r="C902" s="56"/>
      <c r="D902" s="55"/>
      <c r="E902" s="55"/>
      <c r="H902" s="55"/>
      <c r="I902" s="57"/>
      <c r="J902" s="57"/>
      <c r="K902" s="55"/>
    </row>
    <row r="903" spans="1:11" x14ac:dyDescent="0.25">
      <c r="A903" s="55"/>
      <c r="C903" s="56"/>
      <c r="D903" s="55"/>
      <c r="E903" s="55"/>
      <c r="H903" s="55"/>
      <c r="I903" s="57"/>
      <c r="J903" s="57"/>
      <c r="K903" s="55"/>
    </row>
    <row r="904" spans="1:11" x14ac:dyDescent="0.25">
      <c r="A904" s="55"/>
      <c r="C904" s="56"/>
      <c r="D904" s="55"/>
      <c r="E904" s="55"/>
      <c r="H904" s="55"/>
      <c r="I904" s="57"/>
      <c r="J904" s="57"/>
      <c r="K904" s="55"/>
    </row>
    <row r="905" spans="1:11" x14ac:dyDescent="0.25">
      <c r="A905" s="55"/>
      <c r="C905" s="56"/>
      <c r="D905" s="55"/>
      <c r="E905" s="55"/>
      <c r="H905" s="55"/>
      <c r="I905" s="57"/>
      <c r="J905" s="57"/>
      <c r="K905" s="55"/>
    </row>
    <row r="906" spans="1:11" x14ac:dyDescent="0.25">
      <c r="A906" s="55"/>
      <c r="C906" s="56"/>
      <c r="D906" s="55"/>
      <c r="E906" s="55"/>
      <c r="H906" s="55"/>
      <c r="I906" s="57"/>
      <c r="J906" s="57"/>
      <c r="K906" s="55"/>
    </row>
    <row r="907" spans="1:11" x14ac:dyDescent="0.25">
      <c r="A907" s="55"/>
      <c r="C907" s="56"/>
      <c r="D907" s="55"/>
      <c r="E907" s="55"/>
      <c r="H907" s="55"/>
      <c r="I907" s="57"/>
      <c r="J907" s="57"/>
      <c r="K907" s="55"/>
    </row>
    <row r="908" spans="1:11" x14ac:dyDescent="0.25">
      <c r="A908" s="55"/>
      <c r="C908" s="56"/>
      <c r="D908" s="55"/>
      <c r="E908" s="55"/>
      <c r="H908" s="55"/>
      <c r="I908" s="57"/>
      <c r="J908" s="57"/>
      <c r="K908" s="55"/>
    </row>
    <row r="909" spans="1:11" x14ac:dyDescent="0.25">
      <c r="A909" s="55"/>
      <c r="C909" s="56"/>
      <c r="D909" s="55"/>
      <c r="E909" s="55"/>
      <c r="H909" s="55"/>
      <c r="I909" s="57"/>
      <c r="J909" s="57"/>
      <c r="K909" s="55"/>
    </row>
    <row r="910" spans="1:11" x14ac:dyDescent="0.25">
      <c r="A910" s="55"/>
      <c r="C910" s="56"/>
      <c r="D910" s="55"/>
      <c r="E910" s="55"/>
      <c r="H910" s="55"/>
      <c r="I910" s="57"/>
      <c r="J910" s="57"/>
      <c r="K910" s="55"/>
    </row>
    <row r="911" spans="1:11" x14ac:dyDescent="0.25">
      <c r="A911" s="55"/>
      <c r="C911" s="56"/>
      <c r="D911" s="55"/>
      <c r="E911" s="55"/>
      <c r="H911" s="55"/>
      <c r="I911" s="57"/>
      <c r="J911" s="57"/>
      <c r="K911" s="55"/>
    </row>
    <row r="912" spans="1:11" x14ac:dyDescent="0.25">
      <c r="A912" s="55"/>
      <c r="C912" s="56"/>
      <c r="D912" s="55"/>
      <c r="E912" s="55"/>
      <c r="H912" s="55"/>
      <c r="I912" s="57"/>
      <c r="J912" s="57"/>
      <c r="K912" s="55"/>
    </row>
    <row r="913" spans="1:11" x14ac:dyDescent="0.25">
      <c r="A913" s="55"/>
      <c r="C913" s="56"/>
      <c r="D913" s="55"/>
      <c r="E913" s="55"/>
      <c r="H913" s="55"/>
      <c r="I913" s="57"/>
      <c r="J913" s="57"/>
      <c r="K913" s="55"/>
    </row>
    <row r="914" spans="1:11" x14ac:dyDescent="0.25">
      <c r="A914" s="55"/>
      <c r="C914" s="56"/>
      <c r="D914" s="55"/>
      <c r="E914" s="55"/>
      <c r="H914" s="55"/>
      <c r="I914" s="57"/>
      <c r="J914" s="57"/>
      <c r="K914" s="55"/>
    </row>
    <row r="915" spans="1:11" x14ac:dyDescent="0.25">
      <c r="A915" s="55"/>
      <c r="C915" s="56"/>
      <c r="D915" s="55"/>
      <c r="E915" s="55"/>
      <c r="H915" s="55"/>
      <c r="I915" s="57"/>
      <c r="J915" s="57"/>
      <c r="K915" s="55"/>
    </row>
    <row r="916" spans="1:11" x14ac:dyDescent="0.25">
      <c r="A916" s="55"/>
      <c r="C916" s="56"/>
      <c r="D916" s="55"/>
      <c r="E916" s="55"/>
      <c r="H916" s="55"/>
      <c r="I916" s="57"/>
      <c r="J916" s="57"/>
      <c r="K916" s="55"/>
    </row>
    <row r="917" spans="1:11" x14ac:dyDescent="0.25">
      <c r="A917" s="55"/>
      <c r="C917" s="56"/>
      <c r="D917" s="55"/>
      <c r="E917" s="55"/>
      <c r="H917" s="55"/>
      <c r="I917" s="57"/>
      <c r="J917" s="57"/>
      <c r="K917" s="55"/>
    </row>
    <row r="918" spans="1:11" x14ac:dyDescent="0.25">
      <c r="A918" s="55"/>
      <c r="C918" s="56"/>
      <c r="D918" s="55"/>
      <c r="E918" s="55"/>
      <c r="H918" s="55"/>
      <c r="I918" s="57"/>
      <c r="J918" s="57"/>
      <c r="K918" s="55"/>
    </row>
    <row r="919" spans="1:11" x14ac:dyDescent="0.25">
      <c r="A919" s="55"/>
      <c r="C919" s="56"/>
      <c r="D919" s="55"/>
      <c r="E919" s="55"/>
      <c r="H919" s="55"/>
      <c r="I919" s="57"/>
      <c r="J919" s="57"/>
      <c r="K919" s="55"/>
    </row>
    <row r="920" spans="1:11" x14ac:dyDescent="0.25">
      <c r="A920" s="55"/>
      <c r="C920" s="56"/>
      <c r="D920" s="55"/>
      <c r="E920" s="55"/>
      <c r="H920" s="55"/>
      <c r="I920" s="57"/>
      <c r="J920" s="57"/>
      <c r="K920" s="55"/>
    </row>
    <row r="921" spans="1:11" x14ac:dyDescent="0.25">
      <c r="A921" s="55"/>
      <c r="C921" s="56"/>
      <c r="D921" s="55"/>
      <c r="E921" s="55"/>
      <c r="H921" s="55"/>
      <c r="I921" s="57"/>
      <c r="J921" s="57"/>
      <c r="K921" s="55"/>
    </row>
    <row r="922" spans="1:11" x14ac:dyDescent="0.25">
      <c r="A922" s="55"/>
      <c r="C922" s="56"/>
      <c r="D922" s="55"/>
      <c r="E922" s="55"/>
      <c r="H922" s="55"/>
      <c r="I922" s="57"/>
      <c r="J922" s="57"/>
      <c r="K922" s="55"/>
    </row>
    <row r="923" spans="1:11" x14ac:dyDescent="0.25">
      <c r="A923" s="55"/>
      <c r="C923" s="56"/>
      <c r="D923" s="55"/>
      <c r="E923" s="55"/>
      <c r="H923" s="55"/>
      <c r="I923" s="57"/>
      <c r="J923" s="57"/>
      <c r="K923" s="55"/>
    </row>
    <row r="924" spans="1:11" x14ac:dyDescent="0.25">
      <c r="A924" s="55"/>
      <c r="C924" s="56"/>
      <c r="D924" s="55"/>
      <c r="E924" s="55"/>
      <c r="H924" s="55"/>
      <c r="I924" s="57"/>
      <c r="J924" s="57"/>
      <c r="K924" s="55"/>
    </row>
    <row r="925" spans="1:11" x14ac:dyDescent="0.25">
      <c r="A925" s="55"/>
      <c r="C925" s="56"/>
      <c r="D925" s="55"/>
      <c r="E925" s="55"/>
      <c r="H925" s="55"/>
      <c r="I925" s="57"/>
      <c r="J925" s="57"/>
      <c r="K925" s="55"/>
    </row>
    <row r="926" spans="1:11" x14ac:dyDescent="0.25">
      <c r="A926" s="55"/>
      <c r="C926" s="56"/>
      <c r="D926" s="55"/>
      <c r="E926" s="55"/>
      <c r="H926" s="55"/>
      <c r="I926" s="57"/>
      <c r="J926" s="57"/>
      <c r="K926" s="55"/>
    </row>
    <row r="927" spans="1:11" x14ac:dyDescent="0.25">
      <c r="A927" s="55"/>
      <c r="C927" s="56"/>
      <c r="D927" s="55"/>
      <c r="E927" s="55"/>
      <c r="H927" s="55"/>
      <c r="I927" s="57"/>
      <c r="J927" s="57"/>
      <c r="K927" s="55"/>
    </row>
    <row r="928" spans="1:11" x14ac:dyDescent="0.25">
      <c r="A928" s="55"/>
      <c r="C928" s="56"/>
      <c r="D928" s="55"/>
      <c r="E928" s="55"/>
      <c r="H928" s="55"/>
      <c r="I928" s="57"/>
      <c r="J928" s="57"/>
      <c r="K928" s="55"/>
    </row>
    <row r="929" spans="1:11" x14ac:dyDescent="0.25">
      <c r="A929" s="55"/>
      <c r="C929" s="56"/>
      <c r="D929" s="55"/>
      <c r="E929" s="55"/>
      <c r="H929" s="55"/>
      <c r="I929" s="57"/>
      <c r="J929" s="57"/>
      <c r="K929" s="55"/>
    </row>
    <row r="930" spans="1:11" x14ac:dyDescent="0.25">
      <c r="A930" s="55"/>
      <c r="C930" s="56"/>
      <c r="D930" s="55"/>
      <c r="E930" s="55"/>
      <c r="H930" s="55"/>
      <c r="I930" s="57"/>
      <c r="J930" s="57"/>
      <c r="K930" s="55"/>
    </row>
    <row r="931" spans="1:11" x14ac:dyDescent="0.25">
      <c r="A931" s="55"/>
      <c r="C931" s="56"/>
      <c r="D931" s="55"/>
      <c r="E931" s="55"/>
      <c r="H931" s="55"/>
      <c r="I931" s="57"/>
      <c r="J931" s="57"/>
      <c r="K931" s="55"/>
    </row>
    <row r="932" spans="1:11" x14ac:dyDescent="0.25">
      <c r="A932" s="55"/>
      <c r="C932" s="56"/>
      <c r="D932" s="55"/>
      <c r="E932" s="55"/>
      <c r="H932" s="55"/>
      <c r="I932" s="57"/>
      <c r="J932" s="57"/>
      <c r="K932" s="55"/>
    </row>
    <row r="933" spans="1:11" x14ac:dyDescent="0.25">
      <c r="A933" s="55"/>
      <c r="C933" s="56"/>
      <c r="D933" s="55"/>
      <c r="E933" s="55"/>
      <c r="H933" s="55"/>
      <c r="I933" s="57"/>
      <c r="J933" s="57"/>
      <c r="K933" s="55"/>
    </row>
    <row r="934" spans="1:11" x14ac:dyDescent="0.25">
      <c r="A934" s="55"/>
      <c r="C934" s="56"/>
      <c r="D934" s="55"/>
      <c r="E934" s="55"/>
      <c r="H934" s="55"/>
      <c r="I934" s="57"/>
      <c r="J934" s="57"/>
      <c r="K934" s="55"/>
    </row>
    <row r="935" spans="1:11" x14ac:dyDescent="0.25">
      <c r="A935" s="55"/>
      <c r="C935" s="56"/>
      <c r="D935" s="55"/>
      <c r="E935" s="55"/>
      <c r="H935" s="55"/>
      <c r="I935" s="57"/>
      <c r="J935" s="57"/>
      <c r="K935" s="55"/>
    </row>
    <row r="936" spans="1:11" x14ac:dyDescent="0.25">
      <c r="A936" s="55"/>
      <c r="C936" s="56"/>
      <c r="D936" s="55"/>
      <c r="E936" s="55"/>
      <c r="H936" s="55"/>
      <c r="I936" s="57"/>
      <c r="J936" s="57"/>
      <c r="K936" s="55"/>
    </row>
    <row r="937" spans="1:11" x14ac:dyDescent="0.25">
      <c r="A937" s="55"/>
      <c r="C937" s="56"/>
      <c r="D937" s="55"/>
      <c r="E937" s="55"/>
      <c r="H937" s="55"/>
      <c r="I937" s="57"/>
      <c r="J937" s="57"/>
      <c r="K937" s="55"/>
    </row>
    <row r="938" spans="1:11" x14ac:dyDescent="0.25">
      <c r="A938" s="55"/>
      <c r="C938" s="56"/>
      <c r="D938" s="55"/>
      <c r="E938" s="55"/>
      <c r="H938" s="55"/>
      <c r="I938" s="57"/>
      <c r="J938" s="57"/>
      <c r="K938" s="55"/>
    </row>
    <row r="939" spans="1:11" x14ac:dyDescent="0.25">
      <c r="A939" s="55"/>
      <c r="C939" s="56"/>
      <c r="D939" s="55"/>
      <c r="E939" s="55"/>
      <c r="H939" s="55"/>
      <c r="I939" s="57"/>
      <c r="J939" s="57"/>
      <c r="K939" s="55"/>
    </row>
    <row r="940" spans="1:11" x14ac:dyDescent="0.25">
      <c r="A940" s="55"/>
      <c r="C940" s="56"/>
      <c r="D940" s="55"/>
      <c r="E940" s="55"/>
      <c r="H940" s="55"/>
      <c r="I940" s="57"/>
      <c r="J940" s="57"/>
      <c r="K940" s="55"/>
    </row>
    <row r="941" spans="1:11" x14ac:dyDescent="0.25">
      <c r="A941" s="55"/>
      <c r="C941" s="56"/>
      <c r="D941" s="55"/>
      <c r="E941" s="55"/>
      <c r="H941" s="55"/>
      <c r="I941" s="57"/>
      <c r="J941" s="57"/>
      <c r="K941" s="55"/>
    </row>
    <row r="942" spans="1:11" x14ac:dyDescent="0.25">
      <c r="A942" s="55"/>
      <c r="C942" s="56"/>
      <c r="D942" s="55"/>
      <c r="E942" s="55"/>
      <c r="H942" s="55"/>
      <c r="I942" s="57"/>
      <c r="J942" s="57"/>
      <c r="K942" s="55"/>
    </row>
    <row r="943" spans="1:11" x14ac:dyDescent="0.25">
      <c r="A943" s="55"/>
      <c r="C943" s="56"/>
      <c r="D943" s="55"/>
      <c r="E943" s="55"/>
      <c r="H943" s="55"/>
      <c r="I943" s="57"/>
      <c r="J943" s="57"/>
      <c r="K943" s="55"/>
    </row>
    <row r="944" spans="1:11" x14ac:dyDescent="0.25">
      <c r="A944" s="55"/>
      <c r="C944" s="56"/>
      <c r="D944" s="55"/>
      <c r="E944" s="55"/>
      <c r="H944" s="55"/>
      <c r="I944" s="57"/>
      <c r="J944" s="57"/>
      <c r="K944" s="55"/>
    </row>
    <row r="945" spans="1:11" x14ac:dyDescent="0.25">
      <c r="A945" s="55"/>
      <c r="C945" s="56"/>
      <c r="D945" s="55"/>
      <c r="E945" s="55"/>
      <c r="H945" s="55"/>
      <c r="I945" s="57"/>
      <c r="J945" s="57"/>
      <c r="K945" s="55"/>
    </row>
    <row r="946" spans="1:11" x14ac:dyDescent="0.25">
      <c r="A946" s="55"/>
      <c r="C946" s="56"/>
      <c r="D946" s="55"/>
      <c r="E946" s="55"/>
      <c r="H946" s="55"/>
      <c r="I946" s="57"/>
      <c r="J946" s="57"/>
      <c r="K946" s="55"/>
    </row>
    <row r="947" spans="1:11" x14ac:dyDescent="0.25">
      <c r="A947" s="55"/>
      <c r="C947" s="56"/>
      <c r="D947" s="55"/>
      <c r="E947" s="55"/>
      <c r="H947" s="55"/>
      <c r="I947" s="57"/>
      <c r="J947" s="57"/>
      <c r="K947" s="55"/>
    </row>
    <row r="948" spans="1:11" x14ac:dyDescent="0.25">
      <c r="A948" s="55"/>
      <c r="C948" s="56"/>
      <c r="D948" s="55"/>
      <c r="E948" s="55"/>
      <c r="H948" s="55"/>
      <c r="I948" s="57"/>
      <c r="J948" s="57"/>
      <c r="K948" s="55"/>
    </row>
    <row r="949" spans="1:11" x14ac:dyDescent="0.25">
      <c r="A949" s="55"/>
      <c r="C949" s="56"/>
      <c r="D949" s="55"/>
      <c r="E949" s="55"/>
      <c r="H949" s="55"/>
      <c r="I949" s="57"/>
      <c r="J949" s="57"/>
      <c r="K949" s="55"/>
    </row>
    <row r="950" spans="1:11" x14ac:dyDescent="0.25">
      <c r="A950" s="55"/>
      <c r="C950" s="56"/>
      <c r="D950" s="55"/>
      <c r="E950" s="55"/>
      <c r="H950" s="55"/>
      <c r="I950" s="57"/>
      <c r="J950" s="57"/>
      <c r="K950" s="55"/>
    </row>
    <row r="951" spans="1:11" x14ac:dyDescent="0.25">
      <c r="A951" s="55"/>
      <c r="C951" s="56"/>
      <c r="D951" s="55"/>
      <c r="E951" s="55"/>
      <c r="H951" s="55"/>
      <c r="I951" s="57"/>
      <c r="J951" s="57"/>
      <c r="K951" s="55"/>
    </row>
    <row r="952" spans="1:11" x14ac:dyDescent="0.25">
      <c r="A952" s="55"/>
      <c r="C952" s="56"/>
      <c r="D952" s="55"/>
      <c r="E952" s="55"/>
      <c r="H952" s="55"/>
      <c r="I952" s="57"/>
      <c r="J952" s="57"/>
      <c r="K952" s="55"/>
    </row>
    <row r="953" spans="1:11" x14ac:dyDescent="0.25">
      <c r="A953" s="55"/>
      <c r="C953" s="56"/>
      <c r="D953" s="55"/>
      <c r="E953" s="55"/>
      <c r="H953" s="55"/>
      <c r="I953" s="57"/>
      <c r="J953" s="57"/>
      <c r="K953" s="55"/>
    </row>
    <row r="954" spans="1:11" x14ac:dyDescent="0.25">
      <c r="A954" s="55"/>
      <c r="C954" s="56"/>
      <c r="D954" s="55"/>
      <c r="E954" s="55"/>
      <c r="H954" s="55"/>
      <c r="I954" s="57"/>
      <c r="J954" s="57"/>
      <c r="K954" s="55"/>
    </row>
    <row r="955" spans="1:11" x14ac:dyDescent="0.25">
      <c r="A955" s="55"/>
      <c r="C955" s="56"/>
      <c r="D955" s="55"/>
      <c r="E955" s="55"/>
      <c r="H955" s="55"/>
      <c r="I955" s="57"/>
      <c r="J955" s="57"/>
      <c r="K955" s="55"/>
    </row>
    <row r="956" spans="1:11" x14ac:dyDescent="0.25">
      <c r="A956" s="55"/>
      <c r="C956" s="56"/>
      <c r="D956" s="55"/>
      <c r="E956" s="55"/>
      <c r="H956" s="55"/>
      <c r="I956" s="57"/>
      <c r="J956" s="57"/>
      <c r="K956" s="55"/>
    </row>
    <row r="957" spans="1:11" x14ac:dyDescent="0.25">
      <c r="A957" s="55"/>
      <c r="C957" s="56"/>
      <c r="D957" s="55"/>
      <c r="E957" s="55"/>
      <c r="H957" s="55"/>
      <c r="I957" s="57"/>
      <c r="J957" s="57"/>
      <c r="K957" s="55"/>
    </row>
    <row r="958" spans="1:11" x14ac:dyDescent="0.25">
      <c r="A958" s="55"/>
      <c r="C958" s="56"/>
      <c r="D958" s="55"/>
      <c r="E958" s="55"/>
      <c r="H958" s="55"/>
      <c r="I958" s="57"/>
      <c r="J958" s="57"/>
      <c r="K958" s="55"/>
    </row>
    <row r="959" spans="1:11" x14ac:dyDescent="0.25">
      <c r="A959" s="55"/>
      <c r="C959" s="56"/>
      <c r="D959" s="55"/>
      <c r="E959" s="55"/>
      <c r="H959" s="55"/>
      <c r="I959" s="57"/>
      <c r="J959" s="57"/>
      <c r="K959" s="55"/>
    </row>
    <row r="960" spans="1:11" x14ac:dyDescent="0.25">
      <c r="A960" s="55"/>
      <c r="C960" s="56"/>
      <c r="D960" s="55"/>
      <c r="E960" s="55"/>
      <c r="H960" s="55"/>
      <c r="I960" s="57"/>
      <c r="J960" s="57"/>
      <c r="K960" s="55"/>
    </row>
    <row r="961" spans="1:11" x14ac:dyDescent="0.25">
      <c r="A961" s="55"/>
      <c r="C961" s="56"/>
      <c r="D961" s="55"/>
      <c r="E961" s="55"/>
      <c r="H961" s="55"/>
      <c r="I961" s="57"/>
      <c r="J961" s="57"/>
      <c r="K961" s="55"/>
    </row>
    <row r="962" spans="1:11" x14ac:dyDescent="0.25">
      <c r="A962" s="55"/>
      <c r="C962" s="56"/>
      <c r="D962" s="55"/>
      <c r="E962" s="55"/>
      <c r="H962" s="55"/>
      <c r="I962" s="57"/>
      <c r="J962" s="57"/>
      <c r="K962" s="55"/>
    </row>
    <row r="963" spans="1:11" x14ac:dyDescent="0.25">
      <c r="A963" s="55"/>
      <c r="C963" s="56"/>
      <c r="D963" s="55"/>
      <c r="E963" s="55"/>
      <c r="H963" s="55"/>
      <c r="I963" s="57"/>
      <c r="J963" s="57"/>
      <c r="K963" s="55"/>
    </row>
    <row r="964" spans="1:11" x14ac:dyDescent="0.25">
      <c r="A964" s="55"/>
      <c r="C964" s="56"/>
      <c r="D964" s="55"/>
      <c r="E964" s="55"/>
      <c r="H964" s="55"/>
      <c r="I964" s="57"/>
      <c r="J964" s="57"/>
      <c r="K964" s="55"/>
    </row>
    <row r="965" spans="1:11" x14ac:dyDescent="0.25">
      <c r="A965" s="55"/>
      <c r="C965" s="56"/>
      <c r="D965" s="55"/>
      <c r="E965" s="55"/>
      <c r="H965" s="55"/>
      <c r="I965" s="57"/>
      <c r="J965" s="57"/>
      <c r="K965" s="55"/>
    </row>
    <row r="966" spans="1:11" x14ac:dyDescent="0.25">
      <c r="A966" s="55"/>
      <c r="C966" s="56"/>
      <c r="D966" s="55"/>
      <c r="E966" s="55"/>
      <c r="H966" s="55"/>
      <c r="I966" s="57"/>
      <c r="J966" s="57"/>
      <c r="K966" s="55"/>
    </row>
    <row r="967" spans="1:11" x14ac:dyDescent="0.25">
      <c r="A967" s="55"/>
      <c r="C967" s="56"/>
      <c r="D967" s="55"/>
      <c r="E967" s="55"/>
      <c r="H967" s="55"/>
      <c r="I967" s="57"/>
      <c r="J967" s="57"/>
      <c r="K967" s="55"/>
    </row>
    <row r="968" spans="1:11" x14ac:dyDescent="0.25">
      <c r="A968" s="55"/>
      <c r="C968" s="56"/>
      <c r="D968" s="55"/>
      <c r="E968" s="55"/>
      <c r="H968" s="55"/>
      <c r="I968" s="57"/>
      <c r="J968" s="57"/>
      <c r="K968" s="55"/>
    </row>
    <row r="969" spans="1:11" x14ac:dyDescent="0.25">
      <c r="A969" s="55"/>
      <c r="C969" s="56"/>
      <c r="D969" s="55"/>
      <c r="E969" s="55"/>
      <c r="H969" s="55"/>
      <c r="I969" s="57"/>
      <c r="J969" s="57"/>
      <c r="K969" s="55"/>
    </row>
    <row r="970" spans="1:11" x14ac:dyDescent="0.25">
      <c r="A970" s="55"/>
      <c r="C970" s="56"/>
      <c r="D970" s="55"/>
      <c r="E970" s="55"/>
      <c r="H970" s="55"/>
      <c r="I970" s="57"/>
      <c r="J970" s="57"/>
      <c r="K970" s="55"/>
    </row>
    <row r="971" spans="1:11" x14ac:dyDescent="0.25">
      <c r="A971" s="55"/>
      <c r="C971" s="56"/>
      <c r="D971" s="55"/>
      <c r="E971" s="55"/>
      <c r="H971" s="55"/>
      <c r="I971" s="57"/>
      <c r="J971" s="57"/>
      <c r="K971" s="55"/>
    </row>
    <row r="972" spans="1:11" x14ac:dyDescent="0.25">
      <c r="A972" s="55"/>
      <c r="C972" s="56"/>
      <c r="D972" s="55"/>
      <c r="E972" s="55"/>
      <c r="H972" s="55"/>
      <c r="I972" s="57"/>
      <c r="J972" s="57"/>
      <c r="K972" s="55"/>
    </row>
    <row r="973" spans="1:11" x14ac:dyDescent="0.25">
      <c r="A973" s="55"/>
      <c r="C973" s="56"/>
      <c r="D973" s="55"/>
      <c r="E973" s="55"/>
      <c r="H973" s="55"/>
      <c r="I973" s="57"/>
      <c r="J973" s="57"/>
      <c r="K973" s="55"/>
    </row>
    <row r="974" spans="1:11" x14ac:dyDescent="0.25">
      <c r="A974" s="55"/>
      <c r="C974" s="56"/>
      <c r="D974" s="55"/>
      <c r="E974" s="55"/>
      <c r="H974" s="55"/>
      <c r="I974" s="57"/>
      <c r="J974" s="57"/>
      <c r="K974" s="55"/>
    </row>
    <row r="975" spans="1:11" x14ac:dyDescent="0.25">
      <c r="A975" s="55"/>
      <c r="C975" s="56"/>
      <c r="D975" s="55"/>
      <c r="E975" s="55"/>
      <c r="H975" s="55"/>
      <c r="I975" s="57"/>
      <c r="J975" s="57"/>
      <c r="K975" s="55"/>
    </row>
    <row r="976" spans="1:11" x14ac:dyDescent="0.25">
      <c r="A976" s="55"/>
      <c r="C976" s="56"/>
      <c r="D976" s="55"/>
      <c r="E976" s="55"/>
      <c r="H976" s="55"/>
      <c r="I976" s="57"/>
      <c r="J976" s="57"/>
      <c r="K976" s="55"/>
    </row>
    <row r="977" spans="1:11" x14ac:dyDescent="0.25">
      <c r="A977" s="55"/>
      <c r="C977" s="56"/>
      <c r="D977" s="55"/>
      <c r="E977" s="55"/>
      <c r="H977" s="55"/>
      <c r="I977" s="57"/>
      <c r="J977" s="57"/>
      <c r="K977" s="55"/>
    </row>
    <row r="978" spans="1:11" x14ac:dyDescent="0.25">
      <c r="A978" s="55"/>
      <c r="C978" s="56"/>
      <c r="D978" s="55"/>
      <c r="E978" s="55"/>
      <c r="H978" s="55"/>
      <c r="I978" s="57"/>
      <c r="J978" s="57"/>
      <c r="K978" s="55"/>
    </row>
    <row r="979" spans="1:11" x14ac:dyDescent="0.25">
      <c r="A979" s="55"/>
      <c r="C979" s="56"/>
      <c r="D979" s="55"/>
      <c r="E979" s="55"/>
      <c r="H979" s="55"/>
      <c r="I979" s="57"/>
      <c r="J979" s="57"/>
      <c r="K979" s="55"/>
    </row>
    <row r="980" spans="1:11" x14ac:dyDescent="0.25">
      <c r="A980" s="55"/>
      <c r="C980" s="56"/>
      <c r="D980" s="55"/>
      <c r="E980" s="55"/>
      <c r="H980" s="55"/>
      <c r="I980" s="57"/>
      <c r="J980" s="57"/>
      <c r="K980" s="55"/>
    </row>
    <row r="981" spans="1:11" x14ac:dyDescent="0.25">
      <c r="A981" s="55"/>
      <c r="C981" s="56"/>
      <c r="D981" s="55"/>
      <c r="E981" s="55"/>
      <c r="H981" s="55"/>
      <c r="I981" s="57"/>
      <c r="J981" s="57"/>
      <c r="K981" s="55"/>
    </row>
    <row r="982" spans="1:11" x14ac:dyDescent="0.25">
      <c r="A982" s="55"/>
      <c r="C982" s="56"/>
      <c r="D982" s="55"/>
      <c r="E982" s="55"/>
      <c r="H982" s="55"/>
      <c r="I982" s="57"/>
      <c r="J982" s="57"/>
      <c r="K982" s="55"/>
    </row>
    <row r="983" spans="1:11" x14ac:dyDescent="0.25">
      <c r="A983" s="55"/>
      <c r="C983" s="56"/>
      <c r="D983" s="55"/>
      <c r="E983" s="55"/>
      <c r="H983" s="55"/>
      <c r="I983" s="57"/>
      <c r="J983" s="57"/>
      <c r="K983" s="55"/>
    </row>
    <row r="984" spans="1:11" x14ac:dyDescent="0.25">
      <c r="A984" s="55"/>
      <c r="C984" s="56"/>
      <c r="D984" s="55"/>
      <c r="E984" s="55"/>
      <c r="H984" s="55"/>
      <c r="I984" s="57"/>
      <c r="J984" s="57"/>
      <c r="K984" s="55"/>
    </row>
    <row r="985" spans="1:11" x14ac:dyDescent="0.25">
      <c r="A985" s="55"/>
      <c r="C985" s="56"/>
      <c r="D985" s="55"/>
      <c r="E985" s="55"/>
      <c r="H985" s="55"/>
      <c r="I985" s="57"/>
      <c r="J985" s="57"/>
      <c r="K985" s="55"/>
    </row>
    <row r="986" spans="1:11" x14ac:dyDescent="0.25">
      <c r="A986" s="55"/>
      <c r="C986" s="56"/>
      <c r="D986" s="55"/>
      <c r="E986" s="55"/>
      <c r="H986" s="55"/>
      <c r="I986" s="57"/>
      <c r="J986" s="57"/>
      <c r="K986" s="55"/>
    </row>
    <row r="987" spans="1:11" x14ac:dyDescent="0.25">
      <c r="A987" s="55"/>
      <c r="C987" s="56"/>
      <c r="D987" s="55"/>
      <c r="E987" s="55"/>
      <c r="H987" s="55"/>
      <c r="I987" s="57"/>
      <c r="J987" s="57"/>
      <c r="K987" s="55"/>
    </row>
    <row r="988" spans="1:11" x14ac:dyDescent="0.25">
      <c r="A988" s="55"/>
      <c r="C988" s="56"/>
      <c r="D988" s="55"/>
      <c r="E988" s="55"/>
      <c r="H988" s="55"/>
      <c r="I988" s="57"/>
      <c r="J988" s="57"/>
      <c r="K988" s="55"/>
    </row>
    <row r="989" spans="1:11" x14ac:dyDescent="0.25">
      <c r="A989" s="55"/>
      <c r="C989" s="56"/>
      <c r="D989" s="55"/>
      <c r="E989" s="55"/>
      <c r="H989" s="55"/>
      <c r="I989" s="57"/>
      <c r="J989" s="57"/>
      <c r="K989" s="55"/>
    </row>
    <row r="990" spans="1:11" x14ac:dyDescent="0.25">
      <c r="A990" s="55"/>
      <c r="C990" s="56"/>
      <c r="D990" s="55"/>
      <c r="E990" s="55"/>
      <c r="H990" s="55"/>
      <c r="I990" s="57"/>
      <c r="J990" s="57"/>
      <c r="K990" s="55"/>
    </row>
    <row r="991" spans="1:11" x14ac:dyDescent="0.25">
      <c r="A991" s="55"/>
      <c r="C991" s="56"/>
      <c r="D991" s="55"/>
      <c r="E991" s="55"/>
      <c r="H991" s="55"/>
      <c r="I991" s="57"/>
      <c r="J991" s="57"/>
      <c r="K991" s="55"/>
    </row>
    <row r="992" spans="1:11" x14ac:dyDescent="0.25">
      <c r="A992" s="55"/>
      <c r="C992" s="56"/>
      <c r="D992" s="55"/>
      <c r="E992" s="55"/>
      <c r="H992" s="55"/>
      <c r="I992" s="57"/>
      <c r="J992" s="57"/>
      <c r="K992" s="55"/>
    </row>
    <row r="993" spans="1:11" x14ac:dyDescent="0.25">
      <c r="A993" s="55"/>
      <c r="C993" s="56"/>
      <c r="D993" s="55"/>
      <c r="E993" s="55"/>
      <c r="H993" s="55"/>
      <c r="I993" s="57"/>
      <c r="J993" s="57"/>
      <c r="K993" s="55"/>
    </row>
    <row r="994" spans="1:11" x14ac:dyDescent="0.25">
      <c r="A994" s="55"/>
      <c r="C994" s="56"/>
      <c r="D994" s="55"/>
      <c r="E994" s="55"/>
      <c r="H994" s="55"/>
      <c r="I994" s="57"/>
      <c r="J994" s="57"/>
      <c r="K994" s="55"/>
    </row>
    <row r="995" spans="1:11" x14ac:dyDescent="0.25">
      <c r="A995" s="55"/>
      <c r="C995" s="56"/>
      <c r="D995" s="55"/>
      <c r="E995" s="55"/>
      <c r="H995" s="55"/>
      <c r="I995" s="57"/>
      <c r="J995" s="57"/>
      <c r="K995" s="55"/>
    </row>
    <row r="996" spans="1:11" x14ac:dyDescent="0.25">
      <c r="A996" s="55"/>
      <c r="C996" s="56"/>
      <c r="D996" s="55"/>
      <c r="E996" s="55"/>
      <c r="H996" s="55"/>
      <c r="I996" s="57"/>
      <c r="J996" s="57"/>
      <c r="K996" s="55"/>
    </row>
    <row r="997" spans="1:11" x14ac:dyDescent="0.25">
      <c r="A997" s="55"/>
      <c r="C997" s="56"/>
      <c r="D997" s="55"/>
      <c r="E997" s="55"/>
      <c r="H997" s="55"/>
      <c r="I997" s="57"/>
      <c r="J997" s="57"/>
      <c r="K997" s="55"/>
    </row>
    <row r="998" spans="1:11" x14ac:dyDescent="0.25">
      <c r="A998" s="55"/>
      <c r="C998" s="56"/>
      <c r="D998" s="55"/>
      <c r="E998" s="55"/>
      <c r="H998" s="55"/>
      <c r="I998" s="57"/>
      <c r="J998" s="57"/>
      <c r="K998" s="55"/>
    </row>
    <row r="999" spans="1:11" x14ac:dyDescent="0.25">
      <c r="A999" s="55"/>
      <c r="C999" s="56"/>
      <c r="D999" s="55"/>
      <c r="E999" s="55"/>
      <c r="H999" s="55"/>
      <c r="I999" s="57"/>
      <c r="J999" s="57"/>
      <c r="K999" s="55"/>
    </row>
    <row r="1000" spans="1:11" x14ac:dyDescent="0.25">
      <c r="A1000" s="55"/>
      <c r="C1000" s="56"/>
      <c r="D1000" s="55"/>
      <c r="E1000" s="55"/>
      <c r="H1000" s="55"/>
      <c r="I1000" s="57"/>
      <c r="J1000" s="57"/>
      <c r="K1000" s="55"/>
    </row>
    <row r="1001" spans="1:11" x14ac:dyDescent="0.25">
      <c r="A1001" s="55"/>
      <c r="C1001" s="56"/>
      <c r="D1001" s="55"/>
      <c r="E1001" s="55"/>
      <c r="H1001" s="55"/>
      <c r="I1001" s="57"/>
      <c r="J1001" s="57"/>
      <c r="K1001" s="55"/>
    </row>
    <row r="1002" spans="1:11" x14ac:dyDescent="0.25">
      <c r="A1002" s="55"/>
      <c r="C1002" s="56"/>
      <c r="D1002" s="55"/>
      <c r="E1002" s="55"/>
      <c r="H1002" s="55"/>
      <c r="I1002" s="57"/>
      <c r="J1002" s="57"/>
      <c r="K1002" s="55"/>
    </row>
    <row r="1003" spans="1:11" x14ac:dyDescent="0.25">
      <c r="A1003" s="55"/>
      <c r="C1003" s="56"/>
      <c r="D1003" s="55"/>
      <c r="E1003" s="55"/>
      <c r="H1003" s="55"/>
      <c r="I1003" s="57"/>
      <c r="J1003" s="57"/>
      <c r="K1003" s="55"/>
    </row>
    <row r="1004" spans="1:11" x14ac:dyDescent="0.25">
      <c r="A1004" s="55"/>
      <c r="C1004" s="56"/>
      <c r="D1004" s="55"/>
      <c r="E1004" s="55"/>
      <c r="H1004" s="55"/>
      <c r="I1004" s="57"/>
      <c r="J1004" s="57"/>
      <c r="K1004" s="55"/>
    </row>
    <row r="1005" spans="1:11" x14ac:dyDescent="0.25">
      <c r="A1005" s="55"/>
      <c r="C1005" s="56"/>
      <c r="D1005" s="55"/>
      <c r="E1005" s="55"/>
      <c r="H1005" s="55"/>
      <c r="I1005" s="57"/>
      <c r="J1005" s="57"/>
      <c r="K1005" s="55"/>
    </row>
    <row r="1006" spans="1:11" x14ac:dyDescent="0.25">
      <c r="A1006" s="55"/>
      <c r="C1006" s="56"/>
      <c r="D1006" s="55"/>
      <c r="E1006" s="55"/>
      <c r="H1006" s="55"/>
      <c r="I1006" s="57"/>
      <c r="J1006" s="57"/>
      <c r="K1006" s="55"/>
    </row>
    <row r="1007" spans="1:11" x14ac:dyDescent="0.25">
      <c r="A1007" s="55"/>
      <c r="C1007" s="56"/>
      <c r="D1007" s="55"/>
      <c r="E1007" s="55"/>
      <c r="H1007" s="55"/>
      <c r="I1007" s="57"/>
      <c r="J1007" s="57"/>
      <c r="K1007" s="55"/>
    </row>
    <row r="1008" spans="1:11" x14ac:dyDescent="0.25">
      <c r="A1008" s="55"/>
      <c r="C1008" s="56"/>
      <c r="D1008" s="55"/>
      <c r="E1008" s="55"/>
      <c r="H1008" s="55"/>
      <c r="I1008" s="57"/>
      <c r="J1008" s="57"/>
      <c r="K1008" s="55"/>
    </row>
    <row r="1009" spans="1:11" x14ac:dyDescent="0.25">
      <c r="A1009" s="55"/>
      <c r="C1009" s="56"/>
      <c r="D1009" s="55"/>
      <c r="E1009" s="55"/>
      <c r="H1009" s="55"/>
      <c r="I1009" s="57"/>
      <c r="J1009" s="57"/>
      <c r="K1009" s="55"/>
    </row>
    <row r="1010" spans="1:11" x14ac:dyDescent="0.25">
      <c r="A1010" s="55"/>
      <c r="C1010" s="56"/>
      <c r="D1010" s="55"/>
      <c r="E1010" s="55"/>
      <c r="H1010" s="55"/>
      <c r="I1010" s="57"/>
      <c r="J1010" s="57"/>
      <c r="K1010" s="55"/>
    </row>
    <row r="1011" spans="1:11" x14ac:dyDescent="0.25">
      <c r="A1011" s="55"/>
      <c r="C1011" s="56"/>
      <c r="D1011" s="55"/>
      <c r="E1011" s="55"/>
      <c r="H1011" s="55"/>
      <c r="I1011" s="57"/>
      <c r="J1011" s="57"/>
      <c r="K1011" s="55"/>
    </row>
    <row r="1012" spans="1:11" x14ac:dyDescent="0.25">
      <c r="A1012" s="55"/>
      <c r="C1012" s="56"/>
      <c r="D1012" s="55"/>
      <c r="E1012" s="55"/>
      <c r="H1012" s="55"/>
      <c r="I1012" s="57"/>
      <c r="J1012" s="57"/>
      <c r="K1012" s="55"/>
    </row>
    <row r="1013" spans="1:11" x14ac:dyDescent="0.25">
      <c r="A1013" s="55"/>
      <c r="C1013" s="56"/>
      <c r="D1013" s="55"/>
      <c r="E1013" s="55"/>
      <c r="H1013" s="55"/>
      <c r="I1013" s="57"/>
      <c r="J1013" s="57"/>
      <c r="K1013" s="55"/>
    </row>
    <row r="1014" spans="1:11" x14ac:dyDescent="0.25">
      <c r="A1014" s="55"/>
      <c r="C1014" s="56"/>
      <c r="D1014" s="55"/>
      <c r="E1014" s="55"/>
      <c r="H1014" s="55"/>
      <c r="I1014" s="57"/>
      <c r="J1014" s="57"/>
      <c r="K1014" s="55"/>
    </row>
    <row r="1015" spans="1:11" x14ac:dyDescent="0.25">
      <c r="A1015" s="55"/>
      <c r="C1015" s="56"/>
      <c r="D1015" s="55"/>
      <c r="E1015" s="55"/>
      <c r="H1015" s="55"/>
      <c r="I1015" s="57"/>
      <c r="J1015" s="57"/>
      <c r="K1015" s="55"/>
    </row>
    <row r="1016" spans="1:11" x14ac:dyDescent="0.25">
      <c r="A1016" s="55"/>
      <c r="C1016" s="56"/>
      <c r="D1016" s="55"/>
      <c r="E1016" s="55"/>
      <c r="H1016" s="55"/>
      <c r="I1016" s="57"/>
      <c r="J1016" s="57"/>
      <c r="K1016" s="55"/>
    </row>
    <row r="1017" spans="1:11" x14ac:dyDescent="0.25">
      <c r="A1017" s="55"/>
      <c r="C1017" s="56"/>
      <c r="D1017" s="55"/>
      <c r="E1017" s="55"/>
      <c r="H1017" s="55"/>
      <c r="I1017" s="57"/>
      <c r="J1017" s="57"/>
      <c r="K1017" s="55"/>
    </row>
    <row r="1018" spans="1:11" x14ac:dyDescent="0.25">
      <c r="A1018" s="55"/>
      <c r="C1018" s="56"/>
      <c r="D1018" s="55"/>
      <c r="E1018" s="55"/>
      <c r="H1018" s="55"/>
      <c r="I1018" s="57"/>
      <c r="J1018" s="57"/>
      <c r="K1018" s="55"/>
    </row>
    <row r="1019" spans="1:11" x14ac:dyDescent="0.25">
      <c r="A1019" s="55"/>
      <c r="C1019" s="56"/>
      <c r="D1019" s="55"/>
      <c r="E1019" s="55"/>
      <c r="H1019" s="55"/>
      <c r="I1019" s="57"/>
      <c r="J1019" s="57"/>
      <c r="K1019" s="55"/>
    </row>
    <row r="1020" spans="1:11" x14ac:dyDescent="0.25">
      <c r="A1020" s="55"/>
      <c r="C1020" s="56"/>
      <c r="D1020" s="55"/>
      <c r="E1020" s="55"/>
      <c r="H1020" s="55"/>
      <c r="I1020" s="57"/>
      <c r="J1020" s="57"/>
      <c r="K1020" s="55"/>
    </row>
    <row r="1021" spans="1:11" x14ac:dyDescent="0.25">
      <c r="A1021" s="55"/>
      <c r="C1021" s="56"/>
      <c r="D1021" s="55"/>
      <c r="E1021" s="55"/>
      <c r="H1021" s="55"/>
      <c r="I1021" s="57"/>
      <c r="J1021" s="57"/>
      <c r="K1021" s="55"/>
    </row>
    <row r="1022" spans="1:11" x14ac:dyDescent="0.25">
      <c r="A1022" s="55"/>
      <c r="C1022" s="56"/>
      <c r="D1022" s="55"/>
      <c r="E1022" s="55"/>
      <c r="H1022" s="55"/>
      <c r="I1022" s="57"/>
      <c r="J1022" s="57"/>
      <c r="K1022" s="55"/>
    </row>
    <row r="1023" spans="1:11" x14ac:dyDescent="0.25">
      <c r="A1023" s="55"/>
      <c r="C1023" s="56"/>
      <c r="D1023" s="55"/>
      <c r="E1023" s="55"/>
      <c r="H1023" s="55"/>
      <c r="I1023" s="57"/>
      <c r="J1023" s="57"/>
      <c r="K1023" s="55"/>
    </row>
    <row r="1024" spans="1:11" x14ac:dyDescent="0.25">
      <c r="A1024" s="55"/>
      <c r="C1024" s="56"/>
      <c r="D1024" s="55"/>
      <c r="E1024" s="55"/>
      <c r="H1024" s="55"/>
      <c r="I1024" s="57"/>
      <c r="J1024" s="57"/>
      <c r="K1024" s="55"/>
    </row>
    <row r="1025" spans="1:11" x14ac:dyDescent="0.25">
      <c r="A1025" s="55"/>
      <c r="C1025" s="56"/>
      <c r="D1025" s="55"/>
      <c r="E1025" s="55"/>
      <c r="H1025" s="55"/>
      <c r="I1025" s="57"/>
      <c r="J1025" s="57"/>
      <c r="K1025" s="55"/>
    </row>
    <row r="1026" spans="1:11" x14ac:dyDescent="0.25">
      <c r="A1026" s="55"/>
      <c r="C1026" s="56"/>
      <c r="D1026" s="55"/>
      <c r="E1026" s="55"/>
      <c r="H1026" s="55"/>
      <c r="I1026" s="57"/>
      <c r="J1026" s="57"/>
      <c r="K1026" s="55"/>
    </row>
    <row r="1027" spans="1:11" x14ac:dyDescent="0.25">
      <c r="A1027" s="55"/>
      <c r="C1027" s="56"/>
      <c r="D1027" s="55"/>
      <c r="E1027" s="55"/>
      <c r="H1027" s="55"/>
      <c r="I1027" s="57"/>
      <c r="J1027" s="57"/>
      <c r="K1027" s="55"/>
    </row>
    <row r="1028" spans="1:11" x14ac:dyDescent="0.25">
      <c r="A1028" s="55"/>
      <c r="C1028" s="56"/>
      <c r="D1028" s="55"/>
      <c r="E1028" s="55"/>
      <c r="H1028" s="55"/>
      <c r="I1028" s="57"/>
      <c r="J1028" s="57"/>
      <c r="K1028" s="55"/>
    </row>
    <row r="1029" spans="1:11" x14ac:dyDescent="0.25">
      <c r="A1029" s="55"/>
      <c r="C1029" s="56"/>
      <c r="D1029" s="55"/>
      <c r="E1029" s="55"/>
      <c r="H1029" s="55"/>
      <c r="I1029" s="57"/>
      <c r="J1029" s="57"/>
      <c r="K1029" s="55"/>
    </row>
    <row r="1030" spans="1:11" x14ac:dyDescent="0.25">
      <c r="A1030" s="55"/>
      <c r="C1030" s="56"/>
      <c r="D1030" s="55"/>
      <c r="E1030" s="55"/>
      <c r="H1030" s="55"/>
      <c r="I1030" s="57"/>
      <c r="J1030" s="57"/>
      <c r="K1030" s="55"/>
    </row>
    <row r="1031" spans="1:11" x14ac:dyDescent="0.25">
      <c r="A1031" s="55"/>
      <c r="C1031" s="56"/>
      <c r="D1031" s="55"/>
      <c r="E1031" s="55"/>
      <c r="H1031" s="55"/>
      <c r="I1031" s="57"/>
      <c r="J1031" s="57"/>
      <c r="K1031" s="55"/>
    </row>
    <row r="1032" spans="1:11" x14ac:dyDescent="0.25">
      <c r="A1032" s="55"/>
      <c r="C1032" s="56"/>
      <c r="D1032" s="55"/>
      <c r="E1032" s="55"/>
      <c r="H1032" s="55"/>
      <c r="I1032" s="57"/>
      <c r="J1032" s="57"/>
      <c r="K1032" s="55"/>
    </row>
    <row r="1033" spans="1:11" x14ac:dyDescent="0.25">
      <c r="A1033" s="55"/>
      <c r="C1033" s="56"/>
      <c r="D1033" s="55"/>
      <c r="E1033" s="55"/>
      <c r="H1033" s="55"/>
      <c r="I1033" s="57"/>
      <c r="J1033" s="57"/>
      <c r="K1033" s="55"/>
    </row>
    <row r="1034" spans="1:11" x14ac:dyDescent="0.25">
      <c r="A1034" s="55"/>
      <c r="C1034" s="56"/>
      <c r="D1034" s="55"/>
      <c r="E1034" s="55"/>
      <c r="H1034" s="55"/>
      <c r="I1034" s="57"/>
      <c r="J1034" s="57"/>
      <c r="K1034" s="55"/>
    </row>
    <row r="1035" spans="1:11" x14ac:dyDescent="0.25">
      <c r="A1035" s="55"/>
      <c r="C1035" s="56"/>
      <c r="D1035" s="55"/>
      <c r="E1035" s="55"/>
      <c r="H1035" s="55"/>
      <c r="I1035" s="57"/>
      <c r="J1035" s="57"/>
      <c r="K1035" s="55"/>
    </row>
    <row r="1036" spans="1:11" x14ac:dyDescent="0.25">
      <c r="A1036" s="55"/>
      <c r="C1036" s="56"/>
      <c r="D1036" s="55"/>
      <c r="E1036" s="55"/>
      <c r="H1036" s="55"/>
      <c r="I1036" s="57"/>
      <c r="J1036" s="57"/>
      <c r="K1036" s="55"/>
    </row>
    <row r="1037" spans="1:11" x14ac:dyDescent="0.25">
      <c r="A1037" s="55"/>
      <c r="C1037" s="56"/>
      <c r="D1037" s="55"/>
      <c r="E1037" s="55"/>
      <c r="H1037" s="55"/>
      <c r="I1037" s="57"/>
      <c r="J1037" s="57"/>
      <c r="K1037" s="55"/>
    </row>
    <row r="1038" spans="1:11" x14ac:dyDescent="0.25">
      <c r="A1038" s="55"/>
      <c r="C1038" s="56"/>
      <c r="D1038" s="55"/>
      <c r="E1038" s="55"/>
      <c r="H1038" s="55"/>
      <c r="I1038" s="57"/>
      <c r="J1038" s="57"/>
      <c r="K1038" s="55"/>
    </row>
    <row r="1039" spans="1:11" x14ac:dyDescent="0.25">
      <c r="A1039" s="55"/>
      <c r="C1039" s="56"/>
      <c r="D1039" s="55"/>
      <c r="E1039" s="55"/>
      <c r="H1039" s="55"/>
      <c r="I1039" s="57"/>
      <c r="J1039" s="57"/>
      <c r="K1039" s="55"/>
    </row>
    <row r="1040" spans="1:11" x14ac:dyDescent="0.25">
      <c r="A1040" s="55"/>
      <c r="C1040" s="56"/>
      <c r="D1040" s="55"/>
      <c r="E1040" s="55"/>
      <c r="H1040" s="55"/>
      <c r="I1040" s="57"/>
      <c r="J1040" s="57"/>
      <c r="K1040" s="55"/>
    </row>
    <row r="1041" spans="1:11" x14ac:dyDescent="0.25">
      <c r="A1041" s="55"/>
      <c r="C1041" s="56"/>
      <c r="D1041" s="55"/>
      <c r="E1041" s="55"/>
      <c r="H1041" s="55"/>
      <c r="I1041" s="57"/>
      <c r="J1041" s="57"/>
      <c r="K1041" s="55"/>
    </row>
    <row r="1042" spans="1:11" x14ac:dyDescent="0.25">
      <c r="A1042" s="55"/>
      <c r="C1042" s="56"/>
      <c r="D1042" s="55"/>
      <c r="E1042" s="55"/>
      <c r="H1042" s="55"/>
      <c r="I1042" s="57"/>
      <c r="J1042" s="57"/>
      <c r="K1042" s="55"/>
    </row>
    <row r="1043" spans="1:11" x14ac:dyDescent="0.25">
      <c r="A1043" s="55"/>
      <c r="C1043" s="56"/>
      <c r="D1043" s="55"/>
      <c r="E1043" s="55"/>
      <c r="H1043" s="55"/>
      <c r="I1043" s="57"/>
      <c r="J1043" s="57"/>
      <c r="K1043" s="55"/>
    </row>
    <row r="1044" spans="1:11" x14ac:dyDescent="0.25">
      <c r="A1044" s="55"/>
      <c r="C1044" s="56"/>
      <c r="D1044" s="55"/>
      <c r="E1044" s="55"/>
      <c r="H1044" s="55"/>
      <c r="I1044" s="57"/>
      <c r="J1044" s="57"/>
      <c r="K1044" s="55"/>
    </row>
    <row r="1045" spans="1:11" x14ac:dyDescent="0.25">
      <c r="A1045" s="55"/>
      <c r="C1045" s="56"/>
      <c r="D1045" s="55"/>
      <c r="E1045" s="55"/>
      <c r="H1045" s="55"/>
      <c r="I1045" s="57"/>
      <c r="J1045" s="57"/>
      <c r="K1045" s="55"/>
    </row>
    <row r="1046" spans="1:11" x14ac:dyDescent="0.25">
      <c r="A1046" s="55"/>
      <c r="C1046" s="56"/>
      <c r="D1046" s="55"/>
      <c r="E1046" s="55"/>
      <c r="H1046" s="55"/>
      <c r="I1046" s="57"/>
      <c r="J1046" s="57"/>
      <c r="K1046" s="55"/>
    </row>
    <row r="1047" spans="1:11" x14ac:dyDescent="0.25">
      <c r="A1047" s="55"/>
      <c r="C1047" s="56"/>
      <c r="D1047" s="55"/>
      <c r="E1047" s="55"/>
      <c r="H1047" s="55"/>
      <c r="I1047" s="57"/>
      <c r="J1047" s="57"/>
      <c r="K1047" s="55"/>
    </row>
    <row r="1048" spans="1:11" x14ac:dyDescent="0.25">
      <c r="A1048" s="55"/>
      <c r="C1048" s="56"/>
      <c r="D1048" s="55"/>
      <c r="E1048" s="55"/>
      <c r="H1048" s="55"/>
      <c r="I1048" s="57"/>
      <c r="J1048" s="57"/>
      <c r="K1048" s="55"/>
    </row>
    <row r="1049" spans="1:11" x14ac:dyDescent="0.25">
      <c r="A1049" s="55"/>
      <c r="C1049" s="56"/>
      <c r="D1049" s="55"/>
      <c r="E1049" s="55"/>
      <c r="H1049" s="55"/>
      <c r="I1049" s="57"/>
      <c r="J1049" s="57"/>
      <c r="K1049" s="55"/>
    </row>
    <row r="1050" spans="1:11" x14ac:dyDescent="0.25">
      <c r="A1050" s="55"/>
      <c r="C1050" s="56"/>
      <c r="D1050" s="55"/>
      <c r="E1050" s="55"/>
      <c r="H1050" s="55"/>
      <c r="I1050" s="57"/>
      <c r="J1050" s="57"/>
      <c r="K1050" s="55"/>
    </row>
    <row r="1051" spans="1:11" x14ac:dyDescent="0.25">
      <c r="A1051" s="55"/>
      <c r="C1051" s="56"/>
      <c r="D1051" s="55"/>
      <c r="E1051" s="55"/>
      <c r="H1051" s="55"/>
      <c r="I1051" s="57"/>
      <c r="J1051" s="57"/>
      <c r="K1051" s="55"/>
    </row>
    <row r="1052" spans="1:11" x14ac:dyDescent="0.25">
      <c r="A1052" s="55"/>
      <c r="C1052" s="56"/>
      <c r="D1052" s="55"/>
      <c r="E1052" s="55"/>
      <c r="H1052" s="55"/>
      <c r="I1052" s="57"/>
      <c r="J1052" s="57"/>
      <c r="K1052" s="55"/>
    </row>
    <row r="1053" spans="1:11" x14ac:dyDescent="0.25">
      <c r="A1053" s="55"/>
      <c r="C1053" s="56"/>
      <c r="D1053" s="55"/>
      <c r="E1053" s="55"/>
      <c r="H1053" s="55"/>
      <c r="I1053" s="57"/>
      <c r="J1053" s="57"/>
      <c r="K1053" s="55"/>
    </row>
    <row r="1054" spans="1:11" x14ac:dyDescent="0.25">
      <c r="A1054" s="55"/>
      <c r="C1054" s="56"/>
      <c r="D1054" s="55"/>
      <c r="E1054" s="55"/>
      <c r="H1054" s="55"/>
      <c r="I1054" s="57"/>
      <c r="J1054" s="57"/>
      <c r="K1054" s="55"/>
    </row>
    <row r="1055" spans="1:11" x14ac:dyDescent="0.25">
      <c r="A1055" s="55"/>
      <c r="C1055" s="56"/>
      <c r="D1055" s="55"/>
      <c r="E1055" s="55"/>
      <c r="H1055" s="55"/>
      <c r="I1055" s="57"/>
      <c r="J1055" s="57"/>
      <c r="K1055" s="55"/>
    </row>
    <row r="1056" spans="1:11" x14ac:dyDescent="0.25">
      <c r="A1056" s="55"/>
      <c r="C1056" s="56"/>
      <c r="D1056" s="55"/>
      <c r="E1056" s="55"/>
      <c r="H1056" s="55"/>
      <c r="I1056" s="57"/>
      <c r="J1056" s="57"/>
      <c r="K1056" s="55"/>
    </row>
    <row r="1057" spans="1:11" x14ac:dyDescent="0.25">
      <c r="A1057" s="55"/>
      <c r="C1057" s="56"/>
      <c r="D1057" s="55"/>
      <c r="E1057" s="55"/>
      <c r="H1057" s="55"/>
      <c r="I1057" s="57"/>
      <c r="J1057" s="57"/>
      <c r="K1057" s="55"/>
    </row>
    <row r="1058" spans="1:11" x14ac:dyDescent="0.25">
      <c r="A1058" s="55"/>
      <c r="C1058" s="56"/>
      <c r="D1058" s="55"/>
      <c r="E1058" s="55"/>
      <c r="H1058" s="55"/>
      <c r="I1058" s="57"/>
      <c r="J1058" s="57"/>
      <c r="K1058" s="55"/>
    </row>
    <row r="1059" spans="1:11" x14ac:dyDescent="0.25">
      <c r="A1059" s="55"/>
      <c r="C1059" s="56"/>
      <c r="D1059" s="55"/>
      <c r="E1059" s="55"/>
      <c r="H1059" s="55"/>
      <c r="I1059" s="57"/>
      <c r="J1059" s="57"/>
      <c r="K1059" s="55"/>
    </row>
    <row r="1060" spans="1:11" x14ac:dyDescent="0.25">
      <c r="A1060" s="55"/>
      <c r="C1060" s="56"/>
      <c r="D1060" s="55"/>
      <c r="E1060" s="55"/>
      <c r="H1060" s="55"/>
      <c r="I1060" s="57"/>
      <c r="J1060" s="57"/>
      <c r="K1060" s="55"/>
    </row>
    <row r="1061" spans="1:11" x14ac:dyDescent="0.25">
      <c r="A1061" s="55"/>
      <c r="C1061" s="56"/>
      <c r="D1061" s="55"/>
      <c r="E1061" s="55"/>
      <c r="H1061" s="55"/>
      <c r="I1061" s="57"/>
      <c r="J1061" s="57"/>
      <c r="K1061" s="55"/>
    </row>
    <row r="1062" spans="1:11" x14ac:dyDescent="0.25">
      <c r="A1062" s="55"/>
      <c r="C1062" s="56"/>
      <c r="D1062" s="55"/>
      <c r="E1062" s="55"/>
      <c r="H1062" s="55"/>
      <c r="I1062" s="57"/>
      <c r="J1062" s="57"/>
      <c r="K1062" s="55"/>
    </row>
    <row r="1063" spans="1:11" x14ac:dyDescent="0.25">
      <c r="A1063" s="55"/>
      <c r="C1063" s="56"/>
      <c r="D1063" s="55"/>
      <c r="E1063" s="55"/>
      <c r="H1063" s="55"/>
      <c r="I1063" s="57"/>
      <c r="J1063" s="57"/>
      <c r="K1063" s="55"/>
    </row>
    <row r="1064" spans="1:11" x14ac:dyDescent="0.25">
      <c r="A1064" s="55"/>
      <c r="C1064" s="56"/>
      <c r="D1064" s="55"/>
      <c r="E1064" s="55"/>
      <c r="H1064" s="55"/>
      <c r="I1064" s="57"/>
      <c r="J1064" s="57"/>
      <c r="K1064" s="55"/>
    </row>
    <row r="1065" spans="1:11" x14ac:dyDescent="0.25">
      <c r="A1065" s="55"/>
      <c r="C1065" s="56"/>
      <c r="D1065" s="55"/>
      <c r="E1065" s="55"/>
      <c r="H1065" s="55"/>
      <c r="I1065" s="57"/>
      <c r="J1065" s="57"/>
      <c r="K1065" s="55"/>
    </row>
    <row r="1066" spans="1:11" x14ac:dyDescent="0.25">
      <c r="A1066" s="55"/>
      <c r="C1066" s="56"/>
      <c r="D1066" s="55"/>
      <c r="E1066" s="55"/>
      <c r="H1066" s="55"/>
      <c r="I1066" s="57"/>
      <c r="J1066" s="57"/>
      <c r="K1066" s="55"/>
    </row>
    <row r="1067" spans="1:11" x14ac:dyDescent="0.25">
      <c r="A1067" s="55"/>
      <c r="C1067" s="56"/>
      <c r="D1067" s="55"/>
      <c r="E1067" s="55"/>
      <c r="H1067" s="55"/>
      <c r="I1067" s="57"/>
      <c r="J1067" s="57"/>
      <c r="K1067" s="55"/>
    </row>
    <row r="1068" spans="1:11" x14ac:dyDescent="0.25">
      <c r="A1068" s="55"/>
      <c r="C1068" s="56"/>
      <c r="D1068" s="55"/>
      <c r="E1068" s="55"/>
      <c r="H1068" s="55"/>
      <c r="I1068" s="57"/>
      <c r="J1068" s="57"/>
      <c r="K1068" s="55"/>
    </row>
    <row r="1069" spans="1:11" x14ac:dyDescent="0.25">
      <c r="A1069" s="55"/>
      <c r="C1069" s="56"/>
      <c r="D1069" s="55"/>
      <c r="E1069" s="55"/>
      <c r="H1069" s="55"/>
      <c r="I1069" s="57"/>
      <c r="J1069" s="57"/>
      <c r="K1069" s="55"/>
    </row>
    <row r="1070" spans="1:11" x14ac:dyDescent="0.25">
      <c r="A1070" s="55"/>
      <c r="C1070" s="56"/>
      <c r="D1070" s="55"/>
      <c r="E1070" s="55"/>
      <c r="H1070" s="55"/>
      <c r="I1070" s="57"/>
      <c r="J1070" s="57"/>
      <c r="K1070" s="55"/>
    </row>
    <row r="1071" spans="1:11" x14ac:dyDescent="0.25">
      <c r="A1071" s="55"/>
      <c r="C1071" s="56"/>
      <c r="D1071" s="55"/>
      <c r="E1071" s="55"/>
      <c r="H1071" s="55"/>
      <c r="I1071" s="57"/>
      <c r="J1071" s="57"/>
      <c r="K1071" s="55"/>
    </row>
    <row r="1072" spans="1:11" x14ac:dyDescent="0.25">
      <c r="A1072" s="55"/>
      <c r="C1072" s="56"/>
      <c r="D1072" s="55"/>
      <c r="E1072" s="55"/>
      <c r="H1072" s="55"/>
      <c r="I1072" s="57"/>
      <c r="J1072" s="57"/>
      <c r="K1072" s="55"/>
    </row>
    <row r="1073" spans="1:11" x14ac:dyDescent="0.25">
      <c r="A1073" s="55"/>
      <c r="C1073" s="56"/>
      <c r="D1073" s="55"/>
      <c r="E1073" s="55"/>
      <c r="H1073" s="55"/>
      <c r="I1073" s="57"/>
      <c r="J1073" s="57"/>
      <c r="K1073" s="55"/>
    </row>
    <row r="1074" spans="1:11" x14ac:dyDescent="0.25">
      <c r="A1074" s="55"/>
      <c r="C1074" s="56"/>
      <c r="D1074" s="55"/>
      <c r="E1074" s="55"/>
      <c r="H1074" s="55"/>
      <c r="I1074" s="57"/>
      <c r="J1074" s="57"/>
      <c r="K1074" s="55"/>
    </row>
    <row r="1075" spans="1:11" x14ac:dyDescent="0.25">
      <c r="A1075" s="55"/>
      <c r="C1075" s="56"/>
      <c r="D1075" s="55"/>
      <c r="E1075" s="55"/>
      <c r="H1075" s="55"/>
      <c r="I1075" s="57"/>
      <c r="J1075" s="57"/>
      <c r="K1075" s="55"/>
    </row>
    <row r="1076" spans="1:11" x14ac:dyDescent="0.25">
      <c r="A1076" s="55"/>
      <c r="C1076" s="56"/>
      <c r="D1076" s="55"/>
      <c r="E1076" s="55"/>
      <c r="H1076" s="55"/>
      <c r="I1076" s="57"/>
      <c r="J1076" s="57"/>
      <c r="K1076" s="55"/>
    </row>
    <row r="1077" spans="1:11" x14ac:dyDescent="0.25">
      <c r="A1077" s="55"/>
      <c r="C1077" s="56"/>
      <c r="D1077" s="55"/>
      <c r="E1077" s="55"/>
      <c r="H1077" s="55"/>
      <c r="I1077" s="57"/>
      <c r="J1077" s="57"/>
      <c r="K1077" s="55"/>
    </row>
    <row r="1078" spans="1:11" x14ac:dyDescent="0.25">
      <c r="A1078" s="55"/>
      <c r="C1078" s="56"/>
      <c r="D1078" s="55"/>
      <c r="E1078" s="55"/>
      <c r="H1078" s="55"/>
      <c r="I1078" s="57"/>
      <c r="J1078" s="57"/>
      <c r="K1078" s="55"/>
    </row>
    <row r="1079" spans="1:11" x14ac:dyDescent="0.25">
      <c r="A1079" s="55"/>
      <c r="C1079" s="56"/>
      <c r="D1079" s="55"/>
      <c r="E1079" s="55"/>
      <c r="H1079" s="55"/>
      <c r="I1079" s="57"/>
      <c r="J1079" s="57"/>
      <c r="K1079" s="55"/>
    </row>
    <row r="1080" spans="1:11" x14ac:dyDescent="0.25">
      <c r="A1080" s="55"/>
      <c r="C1080" s="56"/>
      <c r="D1080" s="55"/>
      <c r="E1080" s="55"/>
      <c r="H1080" s="55"/>
      <c r="I1080" s="57"/>
      <c r="J1080" s="57"/>
      <c r="K1080" s="55"/>
    </row>
    <row r="1081" spans="1:11" x14ac:dyDescent="0.25">
      <c r="A1081" s="55"/>
      <c r="C1081" s="56"/>
      <c r="D1081" s="55"/>
      <c r="E1081" s="55"/>
      <c r="H1081" s="55"/>
      <c r="I1081" s="57"/>
      <c r="J1081" s="57"/>
      <c r="K1081" s="55"/>
    </row>
    <row r="1082" spans="1:11" x14ac:dyDescent="0.25">
      <c r="A1082" s="55"/>
      <c r="C1082" s="56"/>
      <c r="D1082" s="55"/>
      <c r="E1082" s="55"/>
      <c r="H1082" s="55"/>
      <c r="I1082" s="57"/>
      <c r="J1082" s="57"/>
      <c r="K1082" s="55"/>
    </row>
    <row r="1083" spans="1:11" x14ac:dyDescent="0.25">
      <c r="A1083" s="55"/>
      <c r="C1083" s="56"/>
      <c r="D1083" s="55"/>
      <c r="E1083" s="55"/>
      <c r="H1083" s="55"/>
      <c r="I1083" s="57"/>
      <c r="J1083" s="57"/>
      <c r="K1083" s="55"/>
    </row>
    <row r="1084" spans="1:11" x14ac:dyDescent="0.25">
      <c r="A1084" s="55"/>
      <c r="C1084" s="56"/>
      <c r="D1084" s="55"/>
      <c r="E1084" s="55"/>
      <c r="H1084" s="55"/>
      <c r="I1084" s="57"/>
      <c r="J1084" s="57"/>
      <c r="K1084" s="55"/>
    </row>
    <row r="1085" spans="1:11" x14ac:dyDescent="0.25">
      <c r="A1085" s="55"/>
      <c r="C1085" s="56"/>
      <c r="D1085" s="55"/>
      <c r="E1085" s="55"/>
      <c r="H1085" s="55"/>
      <c r="I1085" s="57"/>
      <c r="J1085" s="57"/>
      <c r="K1085" s="55"/>
    </row>
    <row r="1086" spans="1:11" x14ac:dyDescent="0.25">
      <c r="A1086" s="55"/>
      <c r="C1086" s="56"/>
      <c r="D1086" s="55"/>
      <c r="E1086" s="55"/>
      <c r="H1086" s="55"/>
      <c r="I1086" s="57"/>
      <c r="J1086" s="57"/>
      <c r="K1086" s="55"/>
    </row>
    <row r="1087" spans="1:11" x14ac:dyDescent="0.25">
      <c r="A1087" s="55"/>
      <c r="C1087" s="56"/>
      <c r="D1087" s="55"/>
      <c r="E1087" s="55"/>
      <c r="H1087" s="55"/>
      <c r="I1087" s="57"/>
      <c r="J1087" s="57"/>
      <c r="K1087" s="55"/>
    </row>
    <row r="1088" spans="1:11" x14ac:dyDescent="0.25">
      <c r="A1088" s="55"/>
      <c r="C1088" s="56"/>
      <c r="D1088" s="55"/>
      <c r="E1088" s="55"/>
      <c r="H1088" s="55"/>
      <c r="I1088" s="57"/>
      <c r="J1088" s="57"/>
      <c r="K1088" s="55"/>
    </row>
    <row r="1089" spans="1:11" x14ac:dyDescent="0.25">
      <c r="A1089" s="55"/>
      <c r="C1089" s="56"/>
      <c r="D1089" s="55"/>
      <c r="E1089" s="55"/>
      <c r="H1089" s="55"/>
      <c r="I1089" s="57"/>
      <c r="J1089" s="57"/>
      <c r="K1089" s="55"/>
    </row>
    <row r="1090" spans="1:11" x14ac:dyDescent="0.25">
      <c r="A1090" s="55"/>
      <c r="C1090" s="56"/>
      <c r="D1090" s="55"/>
      <c r="E1090" s="55"/>
      <c r="H1090" s="55"/>
      <c r="I1090" s="57"/>
      <c r="J1090" s="57"/>
      <c r="K1090" s="55"/>
    </row>
    <row r="1091" spans="1:11" x14ac:dyDescent="0.25">
      <c r="A1091" s="55"/>
      <c r="C1091" s="56"/>
      <c r="D1091" s="55"/>
      <c r="E1091" s="55"/>
      <c r="H1091" s="55"/>
      <c r="I1091" s="57"/>
      <c r="J1091" s="57"/>
      <c r="K1091" s="55"/>
    </row>
    <row r="1092" spans="1:11" x14ac:dyDescent="0.25">
      <c r="A1092" s="55"/>
      <c r="C1092" s="56"/>
      <c r="D1092" s="55"/>
      <c r="E1092" s="55"/>
      <c r="H1092" s="55"/>
      <c r="I1092" s="57"/>
      <c r="J1092" s="57"/>
      <c r="K1092" s="55"/>
    </row>
    <row r="1093" spans="1:11" x14ac:dyDescent="0.25">
      <c r="A1093" s="55"/>
      <c r="C1093" s="56"/>
      <c r="D1093" s="55"/>
      <c r="E1093" s="55"/>
      <c r="H1093" s="55"/>
      <c r="I1093" s="57"/>
      <c r="J1093" s="57"/>
      <c r="K1093" s="55"/>
    </row>
    <row r="1094" spans="1:11" x14ac:dyDescent="0.25">
      <c r="A1094" s="55"/>
      <c r="C1094" s="56"/>
      <c r="D1094" s="55"/>
      <c r="E1094" s="55"/>
      <c r="H1094" s="55"/>
      <c r="I1094" s="57"/>
      <c r="J1094" s="57"/>
      <c r="K1094" s="55"/>
    </row>
    <row r="1095" spans="1:11" x14ac:dyDescent="0.25">
      <c r="A1095" s="55"/>
      <c r="C1095" s="56"/>
      <c r="D1095" s="55"/>
      <c r="E1095" s="55"/>
      <c r="H1095" s="55"/>
      <c r="I1095" s="57"/>
      <c r="J1095" s="57"/>
      <c r="K1095" s="55"/>
    </row>
    <row r="1096" spans="1:11" x14ac:dyDescent="0.25">
      <c r="A1096" s="55"/>
      <c r="C1096" s="56"/>
      <c r="D1096" s="55"/>
      <c r="E1096" s="55"/>
      <c r="H1096" s="55"/>
      <c r="I1096" s="57"/>
      <c r="J1096" s="57"/>
      <c r="K1096" s="55"/>
    </row>
    <row r="1097" spans="1:11" x14ac:dyDescent="0.25">
      <c r="A1097" s="55"/>
      <c r="C1097" s="56"/>
      <c r="D1097" s="55"/>
      <c r="E1097" s="55"/>
      <c r="H1097" s="55"/>
      <c r="I1097" s="57"/>
      <c r="J1097" s="57"/>
      <c r="K1097" s="55"/>
    </row>
    <row r="1098" spans="1:11" x14ac:dyDescent="0.25">
      <c r="A1098" s="55"/>
      <c r="C1098" s="56"/>
      <c r="D1098" s="55"/>
      <c r="E1098" s="55"/>
      <c r="H1098" s="55"/>
      <c r="I1098" s="57"/>
      <c r="J1098" s="57"/>
      <c r="K1098" s="55"/>
    </row>
    <row r="1099" spans="1:11" x14ac:dyDescent="0.25">
      <c r="A1099" s="55"/>
      <c r="C1099" s="56"/>
      <c r="D1099" s="55"/>
      <c r="E1099" s="55"/>
      <c r="H1099" s="55"/>
      <c r="I1099" s="57"/>
      <c r="J1099" s="57"/>
      <c r="K1099" s="55"/>
    </row>
    <row r="1100" spans="1:11" x14ac:dyDescent="0.25">
      <c r="A1100" s="55"/>
      <c r="C1100" s="56"/>
      <c r="D1100" s="55"/>
      <c r="E1100" s="55"/>
      <c r="H1100" s="55"/>
      <c r="I1100" s="57"/>
      <c r="J1100" s="57"/>
      <c r="K1100" s="55"/>
    </row>
    <row r="1101" spans="1:11" x14ac:dyDescent="0.25">
      <c r="A1101" s="55"/>
      <c r="C1101" s="56"/>
      <c r="D1101" s="55"/>
      <c r="E1101" s="55"/>
      <c r="H1101" s="55"/>
      <c r="I1101" s="57"/>
      <c r="J1101" s="57"/>
      <c r="K1101" s="55"/>
    </row>
    <row r="1102" spans="1:11" x14ac:dyDescent="0.25">
      <c r="A1102" s="55"/>
      <c r="C1102" s="56"/>
      <c r="D1102" s="55"/>
      <c r="E1102" s="55"/>
      <c r="H1102" s="55"/>
      <c r="I1102" s="57"/>
      <c r="J1102" s="57"/>
      <c r="K1102" s="55"/>
    </row>
    <row r="1103" spans="1:11" x14ac:dyDescent="0.25">
      <c r="A1103" s="55"/>
      <c r="C1103" s="56"/>
      <c r="D1103" s="55"/>
      <c r="E1103" s="55"/>
      <c r="H1103" s="55"/>
      <c r="I1103" s="57"/>
      <c r="J1103" s="57"/>
      <c r="K1103" s="55"/>
    </row>
    <row r="1104" spans="1:11" x14ac:dyDescent="0.25">
      <c r="A1104" s="55"/>
      <c r="C1104" s="56"/>
      <c r="D1104" s="55"/>
      <c r="E1104" s="55"/>
      <c r="H1104" s="55"/>
      <c r="I1104" s="57"/>
      <c r="J1104" s="57"/>
      <c r="K1104" s="55"/>
    </row>
    <row r="1105" spans="1:11" x14ac:dyDescent="0.25">
      <c r="A1105" s="55"/>
      <c r="C1105" s="56"/>
      <c r="D1105" s="55"/>
      <c r="E1105" s="55"/>
      <c r="H1105" s="55"/>
      <c r="I1105" s="57"/>
      <c r="J1105" s="57"/>
      <c r="K1105" s="55"/>
    </row>
    <row r="1106" spans="1:11" x14ac:dyDescent="0.25">
      <c r="A1106" s="55"/>
      <c r="C1106" s="56"/>
      <c r="D1106" s="55"/>
      <c r="E1106" s="55"/>
      <c r="H1106" s="55"/>
      <c r="I1106" s="57"/>
      <c r="J1106" s="57"/>
      <c r="K1106" s="55"/>
    </row>
    <row r="1107" spans="1:11" x14ac:dyDescent="0.25">
      <c r="A1107" s="55"/>
      <c r="C1107" s="56"/>
      <c r="D1107" s="55"/>
      <c r="E1107" s="55"/>
      <c r="H1107" s="55"/>
      <c r="I1107" s="57"/>
      <c r="J1107" s="57"/>
      <c r="K1107" s="55"/>
    </row>
    <row r="1108" spans="1:11" x14ac:dyDescent="0.25">
      <c r="A1108" s="55"/>
      <c r="C1108" s="56"/>
      <c r="D1108" s="55"/>
      <c r="E1108" s="55"/>
      <c r="H1108" s="55"/>
      <c r="I1108" s="57"/>
      <c r="J1108" s="57"/>
      <c r="K1108" s="55"/>
    </row>
    <row r="1109" spans="1:11" x14ac:dyDescent="0.25">
      <c r="A1109" s="55"/>
      <c r="C1109" s="56"/>
      <c r="D1109" s="55"/>
      <c r="E1109" s="55"/>
      <c r="H1109" s="55"/>
      <c r="I1109" s="57"/>
      <c r="J1109" s="57"/>
      <c r="K1109" s="55"/>
    </row>
    <row r="1110" spans="1:11" x14ac:dyDescent="0.25">
      <c r="A1110" s="55"/>
      <c r="C1110" s="56"/>
      <c r="D1110" s="55"/>
      <c r="E1110" s="55"/>
      <c r="H1110" s="55"/>
      <c r="I1110" s="57"/>
      <c r="J1110" s="57"/>
      <c r="K1110" s="55"/>
    </row>
    <row r="1111" spans="1:11" x14ac:dyDescent="0.25">
      <c r="A1111" s="55"/>
      <c r="C1111" s="56"/>
      <c r="D1111" s="55"/>
      <c r="E1111" s="55"/>
      <c r="H1111" s="55"/>
      <c r="I1111" s="57"/>
      <c r="J1111" s="57"/>
      <c r="K1111" s="55"/>
    </row>
    <row r="1112" spans="1:11" x14ac:dyDescent="0.25">
      <c r="A1112" s="55"/>
      <c r="C1112" s="56"/>
      <c r="D1112" s="55"/>
      <c r="E1112" s="55"/>
      <c r="H1112" s="55"/>
      <c r="I1112" s="57"/>
      <c r="J1112" s="57"/>
      <c r="K1112" s="55"/>
    </row>
    <row r="1113" spans="1:11" x14ac:dyDescent="0.25">
      <c r="A1113" s="55"/>
      <c r="C1113" s="56"/>
      <c r="D1113" s="55"/>
      <c r="E1113" s="55"/>
      <c r="H1113" s="55"/>
      <c r="I1113" s="57"/>
      <c r="J1113" s="57"/>
      <c r="K1113" s="55"/>
    </row>
    <row r="1114" spans="1:11" x14ac:dyDescent="0.25">
      <c r="A1114" s="55"/>
      <c r="C1114" s="56"/>
      <c r="D1114" s="55"/>
      <c r="E1114" s="55"/>
      <c r="H1114" s="55"/>
      <c r="I1114" s="57"/>
      <c r="J1114" s="57"/>
      <c r="K1114" s="55"/>
    </row>
    <row r="1115" spans="1:11" x14ac:dyDescent="0.25">
      <c r="A1115" s="55"/>
      <c r="C1115" s="56"/>
      <c r="D1115" s="55"/>
      <c r="E1115" s="55"/>
      <c r="H1115" s="55"/>
      <c r="I1115" s="57"/>
      <c r="J1115" s="57"/>
      <c r="K1115" s="55"/>
    </row>
    <row r="1116" spans="1:11" x14ac:dyDescent="0.25">
      <c r="A1116" s="55"/>
      <c r="C1116" s="56"/>
      <c r="D1116" s="55"/>
      <c r="E1116" s="55"/>
      <c r="H1116" s="55"/>
      <c r="I1116" s="57"/>
      <c r="J1116" s="57"/>
      <c r="K1116" s="55"/>
    </row>
    <row r="1117" spans="1:11" x14ac:dyDescent="0.25">
      <c r="A1117" s="55"/>
      <c r="C1117" s="56"/>
      <c r="D1117" s="55"/>
      <c r="E1117" s="55"/>
      <c r="H1117" s="55"/>
      <c r="I1117" s="57"/>
      <c r="J1117" s="57"/>
      <c r="K1117" s="55"/>
    </row>
    <row r="1118" spans="1:11" x14ac:dyDescent="0.25">
      <c r="A1118" s="55"/>
      <c r="C1118" s="56"/>
      <c r="D1118" s="55"/>
      <c r="E1118" s="55"/>
      <c r="H1118" s="55"/>
      <c r="I1118" s="57"/>
      <c r="J1118" s="57"/>
      <c r="K1118" s="55"/>
    </row>
    <row r="1119" spans="1:11" x14ac:dyDescent="0.25">
      <c r="A1119" s="55"/>
      <c r="C1119" s="56"/>
      <c r="D1119" s="55"/>
      <c r="E1119" s="55"/>
      <c r="H1119" s="55"/>
      <c r="I1119" s="57"/>
      <c r="J1119" s="57"/>
      <c r="K1119" s="55"/>
    </row>
    <row r="1120" spans="1:11" x14ac:dyDescent="0.25">
      <c r="A1120" s="55"/>
      <c r="C1120" s="56"/>
      <c r="D1120" s="55"/>
      <c r="E1120" s="55"/>
      <c r="H1120" s="55"/>
      <c r="I1120" s="57"/>
      <c r="J1120" s="57"/>
      <c r="K1120" s="55"/>
    </row>
    <row r="1121" spans="1:11" x14ac:dyDescent="0.25">
      <c r="A1121" s="55"/>
      <c r="C1121" s="56"/>
      <c r="D1121" s="55"/>
      <c r="E1121" s="55"/>
      <c r="H1121" s="55"/>
      <c r="I1121" s="57"/>
      <c r="J1121" s="57"/>
      <c r="K1121" s="55"/>
    </row>
    <row r="1122" spans="1:11" x14ac:dyDescent="0.25">
      <c r="A1122" s="55"/>
      <c r="C1122" s="56"/>
      <c r="D1122" s="55"/>
      <c r="E1122" s="55"/>
      <c r="H1122" s="55"/>
      <c r="I1122" s="57"/>
      <c r="J1122" s="57"/>
      <c r="K1122" s="55"/>
    </row>
    <row r="1123" spans="1:11" x14ac:dyDescent="0.25">
      <c r="A1123" s="55"/>
      <c r="C1123" s="56"/>
      <c r="D1123" s="55"/>
      <c r="E1123" s="55"/>
      <c r="H1123" s="55"/>
      <c r="I1123" s="57"/>
      <c r="J1123" s="57"/>
      <c r="K1123" s="55"/>
    </row>
    <row r="1124" spans="1:11" x14ac:dyDescent="0.25">
      <c r="A1124" s="55"/>
      <c r="C1124" s="56"/>
      <c r="D1124" s="55"/>
      <c r="E1124" s="55"/>
      <c r="H1124" s="55"/>
      <c r="I1124" s="57"/>
      <c r="J1124" s="57"/>
      <c r="K1124" s="55"/>
    </row>
    <row r="1125" spans="1:11" x14ac:dyDescent="0.25">
      <c r="A1125" s="55"/>
      <c r="C1125" s="56"/>
      <c r="D1125" s="55"/>
      <c r="E1125" s="55"/>
      <c r="H1125" s="55"/>
      <c r="I1125" s="57"/>
      <c r="J1125" s="57"/>
      <c r="K1125" s="55"/>
    </row>
    <row r="1126" spans="1:11" x14ac:dyDescent="0.25">
      <c r="A1126" s="55"/>
      <c r="C1126" s="56"/>
      <c r="D1126" s="55"/>
      <c r="E1126" s="55"/>
      <c r="H1126" s="55"/>
      <c r="I1126" s="57"/>
      <c r="J1126" s="57"/>
      <c r="K1126" s="55"/>
    </row>
    <row r="1127" spans="1:11" x14ac:dyDescent="0.25">
      <c r="A1127" s="55"/>
      <c r="C1127" s="56"/>
      <c r="D1127" s="55"/>
      <c r="E1127" s="55"/>
      <c r="H1127" s="55"/>
      <c r="I1127" s="57"/>
      <c r="J1127" s="57"/>
      <c r="K1127" s="55"/>
    </row>
    <row r="1128" spans="1:11" x14ac:dyDescent="0.25">
      <c r="A1128" s="55"/>
      <c r="C1128" s="56"/>
      <c r="D1128" s="55"/>
      <c r="E1128" s="55"/>
      <c r="H1128" s="55"/>
      <c r="I1128" s="57"/>
      <c r="J1128" s="57"/>
      <c r="K1128" s="55"/>
    </row>
    <row r="1129" spans="1:11" x14ac:dyDescent="0.25">
      <c r="A1129" s="55"/>
      <c r="C1129" s="56"/>
      <c r="D1129" s="55"/>
      <c r="E1129" s="55"/>
      <c r="H1129" s="55"/>
      <c r="I1129" s="57"/>
      <c r="J1129" s="57"/>
      <c r="K1129" s="55"/>
    </row>
    <row r="1130" spans="1:11" x14ac:dyDescent="0.25">
      <c r="A1130" s="55"/>
      <c r="C1130" s="56"/>
      <c r="D1130" s="55"/>
      <c r="E1130" s="55"/>
      <c r="H1130" s="55"/>
      <c r="I1130" s="57"/>
      <c r="J1130" s="57"/>
      <c r="K1130" s="55"/>
    </row>
    <row r="1131" spans="1:11" x14ac:dyDescent="0.25">
      <c r="A1131" s="55"/>
      <c r="C1131" s="56"/>
      <c r="D1131" s="55"/>
      <c r="E1131" s="55"/>
      <c r="H1131" s="55"/>
      <c r="I1131" s="57"/>
      <c r="J1131" s="57"/>
      <c r="K1131" s="55"/>
    </row>
    <row r="1132" spans="1:11" x14ac:dyDescent="0.25">
      <c r="A1132" s="55"/>
      <c r="C1132" s="56"/>
      <c r="D1132" s="55"/>
      <c r="E1132" s="55"/>
      <c r="H1132" s="55"/>
      <c r="I1132" s="57"/>
      <c r="J1132" s="57"/>
      <c r="K1132" s="55"/>
    </row>
    <row r="1133" spans="1:11" x14ac:dyDescent="0.25">
      <c r="A1133" s="55"/>
      <c r="C1133" s="56"/>
      <c r="D1133" s="55"/>
      <c r="E1133" s="55"/>
      <c r="H1133" s="55"/>
      <c r="I1133" s="57"/>
      <c r="J1133" s="57"/>
      <c r="K1133" s="55"/>
    </row>
    <row r="1134" spans="1:11" x14ac:dyDescent="0.25">
      <c r="A1134" s="55"/>
      <c r="C1134" s="56"/>
      <c r="D1134" s="55"/>
      <c r="E1134" s="55"/>
      <c r="H1134" s="55"/>
      <c r="I1134" s="57"/>
      <c r="J1134" s="57"/>
      <c r="K1134" s="55"/>
    </row>
    <row r="1135" spans="1:11" x14ac:dyDescent="0.25">
      <c r="A1135" s="55"/>
      <c r="C1135" s="56"/>
      <c r="D1135" s="55"/>
      <c r="E1135" s="55"/>
      <c r="H1135" s="55"/>
      <c r="I1135" s="57"/>
      <c r="J1135" s="57"/>
      <c r="K1135" s="55"/>
    </row>
    <row r="1136" spans="1:11" x14ac:dyDescent="0.25">
      <c r="A1136" s="55"/>
      <c r="C1136" s="56"/>
      <c r="D1136" s="55"/>
      <c r="E1136" s="55"/>
      <c r="H1136" s="55"/>
      <c r="I1136" s="57"/>
      <c r="J1136" s="57"/>
      <c r="K1136" s="55"/>
    </row>
    <row r="1137" spans="1:11" x14ac:dyDescent="0.25">
      <c r="A1137" s="55"/>
      <c r="C1137" s="56"/>
      <c r="D1137" s="55"/>
      <c r="E1137" s="55"/>
      <c r="H1137" s="55"/>
      <c r="I1137" s="57"/>
      <c r="J1137" s="57"/>
      <c r="K1137" s="55"/>
    </row>
    <row r="1138" spans="1:11" x14ac:dyDescent="0.25">
      <c r="A1138" s="55"/>
      <c r="C1138" s="56"/>
      <c r="D1138" s="55"/>
      <c r="E1138" s="55"/>
      <c r="H1138" s="55"/>
      <c r="I1138" s="57"/>
      <c r="J1138" s="57"/>
      <c r="K1138" s="55"/>
    </row>
    <row r="1139" spans="1:11" x14ac:dyDescent="0.25">
      <c r="A1139" s="55"/>
      <c r="C1139" s="56"/>
      <c r="D1139" s="55"/>
      <c r="E1139" s="55"/>
      <c r="H1139" s="55"/>
      <c r="I1139" s="57"/>
      <c r="J1139" s="57"/>
      <c r="K1139" s="55"/>
    </row>
    <row r="1140" spans="1:11" x14ac:dyDescent="0.25">
      <c r="A1140" s="55"/>
      <c r="C1140" s="56"/>
      <c r="D1140" s="55"/>
      <c r="E1140" s="55"/>
      <c r="H1140" s="55"/>
      <c r="I1140" s="57"/>
      <c r="J1140" s="57"/>
      <c r="K1140" s="55"/>
    </row>
    <row r="1141" spans="1:11" x14ac:dyDescent="0.25">
      <c r="A1141" s="55"/>
      <c r="C1141" s="56"/>
      <c r="D1141" s="55"/>
      <c r="E1141" s="55"/>
      <c r="H1141" s="55"/>
      <c r="I1141" s="57"/>
      <c r="J1141" s="57"/>
      <c r="K1141" s="55"/>
    </row>
    <row r="1142" spans="1:11" x14ac:dyDescent="0.25">
      <c r="A1142" s="55"/>
      <c r="C1142" s="56"/>
      <c r="D1142" s="55"/>
      <c r="E1142" s="55"/>
      <c r="H1142" s="55"/>
      <c r="I1142" s="57"/>
      <c r="J1142" s="57"/>
      <c r="K1142" s="55"/>
    </row>
    <row r="1143" spans="1:11" x14ac:dyDescent="0.25">
      <c r="A1143" s="55"/>
      <c r="C1143" s="56"/>
      <c r="D1143" s="55"/>
      <c r="E1143" s="55"/>
      <c r="H1143" s="55"/>
      <c r="I1143" s="57"/>
      <c r="J1143" s="57"/>
      <c r="K1143" s="55"/>
    </row>
    <row r="1144" spans="1:11" x14ac:dyDescent="0.25">
      <c r="A1144" s="55"/>
      <c r="C1144" s="56"/>
      <c r="D1144" s="55"/>
      <c r="E1144" s="55"/>
      <c r="H1144" s="55"/>
      <c r="I1144" s="57"/>
      <c r="J1144" s="57"/>
      <c r="K1144" s="55"/>
    </row>
    <row r="1145" spans="1:11" x14ac:dyDescent="0.25">
      <c r="A1145" s="55"/>
      <c r="C1145" s="56"/>
      <c r="D1145" s="55"/>
      <c r="E1145" s="55"/>
      <c r="H1145" s="55"/>
      <c r="I1145" s="57"/>
      <c r="J1145" s="57"/>
      <c r="K1145" s="55"/>
    </row>
    <row r="1146" spans="1:11" x14ac:dyDescent="0.25">
      <c r="A1146" s="55"/>
      <c r="C1146" s="56"/>
      <c r="D1146" s="55"/>
      <c r="E1146" s="55"/>
      <c r="H1146" s="55"/>
      <c r="I1146" s="57"/>
      <c r="J1146" s="57"/>
      <c r="K1146" s="55"/>
    </row>
    <row r="1147" spans="1:11" x14ac:dyDescent="0.25">
      <c r="A1147" s="55"/>
      <c r="C1147" s="56"/>
      <c r="D1147" s="55"/>
      <c r="E1147" s="55"/>
      <c r="H1147" s="55"/>
      <c r="I1147" s="57"/>
      <c r="J1147" s="57"/>
      <c r="K1147" s="55"/>
    </row>
    <row r="1148" spans="1:11" x14ac:dyDescent="0.25">
      <c r="A1148" s="55"/>
      <c r="C1148" s="56"/>
      <c r="D1148" s="55"/>
      <c r="E1148" s="55"/>
      <c r="H1148" s="55"/>
      <c r="I1148" s="57"/>
      <c r="J1148" s="57"/>
      <c r="K1148" s="55"/>
    </row>
    <row r="1149" spans="1:11" x14ac:dyDescent="0.25">
      <c r="A1149" s="55"/>
      <c r="C1149" s="56"/>
      <c r="D1149" s="55"/>
      <c r="E1149" s="55"/>
      <c r="H1149" s="55"/>
      <c r="I1149" s="57"/>
      <c r="J1149" s="57"/>
      <c r="K1149" s="55"/>
    </row>
    <row r="1150" spans="1:11" x14ac:dyDescent="0.25">
      <c r="A1150" s="55"/>
      <c r="C1150" s="56"/>
      <c r="D1150" s="55"/>
      <c r="E1150" s="55"/>
      <c r="H1150" s="55"/>
      <c r="I1150" s="57"/>
      <c r="J1150" s="57"/>
      <c r="K1150" s="55"/>
    </row>
    <row r="1151" spans="1:11" x14ac:dyDescent="0.25">
      <c r="A1151" s="55"/>
      <c r="C1151" s="56"/>
      <c r="D1151" s="55"/>
      <c r="E1151" s="55"/>
      <c r="H1151" s="55"/>
      <c r="I1151" s="57"/>
      <c r="J1151" s="57"/>
      <c r="K1151" s="55"/>
    </row>
    <row r="1152" spans="1:11" x14ac:dyDescent="0.25">
      <c r="A1152" s="55"/>
      <c r="C1152" s="56"/>
      <c r="D1152" s="55"/>
      <c r="E1152" s="55"/>
      <c r="H1152" s="55"/>
      <c r="I1152" s="57"/>
      <c r="J1152" s="57"/>
      <c r="K1152" s="55"/>
    </row>
    <row r="1153" spans="1:11" x14ac:dyDescent="0.25">
      <c r="A1153" s="55"/>
      <c r="C1153" s="56"/>
      <c r="D1153" s="55"/>
      <c r="E1153" s="55"/>
      <c r="H1153" s="55"/>
      <c r="I1153" s="57"/>
      <c r="J1153" s="57"/>
      <c r="K1153" s="55"/>
    </row>
    <row r="1154" spans="1:11" x14ac:dyDescent="0.25">
      <c r="A1154" s="55"/>
      <c r="C1154" s="56"/>
      <c r="D1154" s="55"/>
      <c r="E1154" s="55"/>
      <c r="H1154" s="55"/>
      <c r="I1154" s="57"/>
      <c r="J1154" s="57"/>
      <c r="K1154" s="55"/>
    </row>
    <row r="1155" spans="1:11" x14ac:dyDescent="0.25">
      <c r="A1155" s="55"/>
      <c r="C1155" s="56"/>
      <c r="D1155" s="55"/>
      <c r="E1155" s="55"/>
      <c r="H1155" s="55"/>
      <c r="I1155" s="57"/>
      <c r="J1155" s="57"/>
      <c r="K1155" s="55"/>
    </row>
    <row r="1156" spans="1:11" x14ac:dyDescent="0.25">
      <c r="A1156" s="55"/>
      <c r="C1156" s="56"/>
      <c r="D1156" s="55"/>
      <c r="E1156" s="55"/>
      <c r="H1156" s="55"/>
      <c r="I1156" s="57"/>
      <c r="J1156" s="57"/>
      <c r="K1156" s="55"/>
    </row>
    <row r="1157" spans="1:11" x14ac:dyDescent="0.25">
      <c r="A1157" s="55"/>
      <c r="C1157" s="56"/>
      <c r="D1157" s="55"/>
      <c r="E1157" s="55"/>
      <c r="H1157" s="55"/>
      <c r="I1157" s="57"/>
      <c r="J1157" s="57"/>
      <c r="K1157" s="55"/>
    </row>
    <row r="1158" spans="1:11" x14ac:dyDescent="0.25">
      <c r="A1158" s="55"/>
      <c r="C1158" s="56"/>
      <c r="D1158" s="55"/>
      <c r="E1158" s="55"/>
      <c r="H1158" s="55"/>
      <c r="I1158" s="57"/>
      <c r="J1158" s="57"/>
      <c r="K1158" s="55"/>
    </row>
    <row r="1159" spans="1:11" x14ac:dyDescent="0.25">
      <c r="A1159" s="55"/>
      <c r="C1159" s="56"/>
      <c r="D1159" s="55"/>
      <c r="E1159" s="55"/>
      <c r="H1159" s="55"/>
      <c r="I1159" s="57"/>
      <c r="J1159" s="57"/>
      <c r="K1159" s="55"/>
    </row>
    <row r="1160" spans="1:11" x14ac:dyDescent="0.25">
      <c r="A1160" s="55"/>
      <c r="C1160" s="56"/>
      <c r="D1160" s="55"/>
      <c r="E1160" s="55"/>
      <c r="H1160" s="55"/>
      <c r="I1160" s="57"/>
      <c r="J1160" s="57"/>
      <c r="K1160" s="55"/>
    </row>
    <row r="1161" spans="1:11" x14ac:dyDescent="0.25">
      <c r="A1161" s="55"/>
      <c r="C1161" s="56"/>
      <c r="D1161" s="55"/>
      <c r="E1161" s="55"/>
      <c r="H1161" s="55"/>
      <c r="I1161" s="57"/>
      <c r="J1161" s="57"/>
      <c r="K1161" s="55"/>
    </row>
    <row r="1162" spans="1:11" x14ac:dyDescent="0.25">
      <c r="A1162" s="55"/>
      <c r="C1162" s="56"/>
      <c r="D1162" s="55"/>
      <c r="E1162" s="55"/>
      <c r="H1162" s="55"/>
      <c r="I1162" s="57"/>
      <c r="J1162" s="57"/>
      <c r="K1162" s="55"/>
    </row>
    <row r="1163" spans="1:11" x14ac:dyDescent="0.25">
      <c r="A1163" s="55"/>
      <c r="C1163" s="56"/>
      <c r="D1163" s="55"/>
      <c r="E1163" s="55"/>
      <c r="H1163" s="55"/>
      <c r="I1163" s="57"/>
      <c r="J1163" s="57"/>
      <c r="K1163" s="55"/>
    </row>
    <row r="1164" spans="1:11" x14ac:dyDescent="0.25">
      <c r="A1164" s="55"/>
      <c r="C1164" s="56"/>
      <c r="D1164" s="55"/>
      <c r="E1164" s="55"/>
      <c r="H1164" s="55"/>
      <c r="I1164" s="57"/>
      <c r="J1164" s="57"/>
      <c r="K1164" s="55"/>
    </row>
    <row r="1165" spans="1:11" x14ac:dyDescent="0.25">
      <c r="A1165" s="55"/>
      <c r="C1165" s="56"/>
      <c r="D1165" s="55"/>
      <c r="E1165" s="55"/>
      <c r="H1165" s="55"/>
      <c r="I1165" s="57"/>
      <c r="J1165" s="57"/>
      <c r="K1165" s="55"/>
    </row>
    <row r="1166" spans="1:11" x14ac:dyDescent="0.25">
      <c r="A1166" s="55"/>
      <c r="C1166" s="56"/>
      <c r="D1166" s="55"/>
      <c r="E1166" s="55"/>
      <c r="H1166" s="55"/>
      <c r="I1166" s="57"/>
      <c r="J1166" s="57"/>
      <c r="K1166" s="55"/>
    </row>
    <row r="1167" spans="1:11" x14ac:dyDescent="0.25">
      <c r="A1167" s="55"/>
      <c r="C1167" s="56"/>
      <c r="D1167" s="55"/>
      <c r="E1167" s="55"/>
      <c r="H1167" s="55"/>
      <c r="I1167" s="57"/>
      <c r="J1167" s="57"/>
      <c r="K1167" s="55"/>
    </row>
    <row r="1168" spans="1:11" x14ac:dyDescent="0.25">
      <c r="A1168" s="55"/>
      <c r="C1168" s="56"/>
      <c r="D1168" s="55"/>
      <c r="E1168" s="55"/>
      <c r="H1168" s="55"/>
      <c r="I1168" s="57"/>
      <c r="J1168" s="57"/>
      <c r="K1168" s="55"/>
    </row>
    <row r="1169" spans="1:11" x14ac:dyDescent="0.25">
      <c r="A1169" s="55"/>
      <c r="C1169" s="56"/>
      <c r="D1169" s="55"/>
      <c r="E1169" s="55"/>
      <c r="H1169" s="55"/>
      <c r="I1169" s="57"/>
      <c r="J1169" s="57"/>
      <c r="K1169" s="55"/>
    </row>
    <row r="1170" spans="1:11" x14ac:dyDescent="0.25">
      <c r="A1170" s="55"/>
      <c r="C1170" s="56"/>
      <c r="D1170" s="55"/>
      <c r="E1170" s="55"/>
      <c r="H1170" s="55"/>
      <c r="I1170" s="57"/>
      <c r="J1170" s="57"/>
      <c r="K1170" s="55"/>
    </row>
    <row r="1171" spans="1:11" x14ac:dyDescent="0.25">
      <c r="A1171" s="55"/>
      <c r="C1171" s="56"/>
      <c r="D1171" s="55"/>
      <c r="E1171" s="55"/>
      <c r="H1171" s="55"/>
      <c r="I1171" s="57"/>
      <c r="J1171" s="57"/>
      <c r="K1171" s="55"/>
    </row>
    <row r="1172" spans="1:11" x14ac:dyDescent="0.25">
      <c r="A1172" s="55"/>
      <c r="C1172" s="56"/>
      <c r="D1172" s="55"/>
      <c r="E1172" s="55"/>
      <c r="H1172" s="55"/>
      <c r="I1172" s="57"/>
      <c r="J1172" s="57"/>
      <c r="K1172" s="55"/>
    </row>
    <row r="1173" spans="1:11" x14ac:dyDescent="0.25">
      <c r="A1173" s="55"/>
      <c r="C1173" s="56"/>
      <c r="D1173" s="55"/>
      <c r="E1173" s="55"/>
      <c r="H1173" s="55"/>
      <c r="I1173" s="57"/>
      <c r="J1173" s="57"/>
      <c r="K1173" s="55"/>
    </row>
    <row r="1174" spans="1:11" x14ac:dyDescent="0.25">
      <c r="A1174" s="55"/>
      <c r="C1174" s="56"/>
      <c r="D1174" s="55"/>
      <c r="E1174" s="55"/>
      <c r="H1174" s="55"/>
      <c r="I1174" s="57"/>
      <c r="J1174" s="57"/>
      <c r="K1174" s="55"/>
    </row>
    <row r="1175" spans="1:11" x14ac:dyDescent="0.25">
      <c r="A1175" s="55"/>
      <c r="C1175" s="56"/>
      <c r="D1175" s="55"/>
      <c r="E1175" s="55"/>
      <c r="H1175" s="55"/>
      <c r="I1175" s="57"/>
      <c r="J1175" s="57"/>
      <c r="K1175" s="55"/>
    </row>
    <row r="1176" spans="1:11" x14ac:dyDescent="0.25">
      <c r="A1176" s="55"/>
      <c r="C1176" s="56"/>
      <c r="D1176" s="55"/>
      <c r="E1176" s="55"/>
      <c r="H1176" s="55"/>
      <c r="I1176" s="57"/>
      <c r="J1176" s="57"/>
      <c r="K1176" s="55"/>
    </row>
    <row r="1177" spans="1:11" x14ac:dyDescent="0.25">
      <c r="A1177" s="55"/>
      <c r="C1177" s="56"/>
      <c r="D1177" s="55"/>
      <c r="E1177" s="55"/>
      <c r="H1177" s="55"/>
      <c r="I1177" s="57"/>
      <c r="J1177" s="57"/>
      <c r="K1177" s="55"/>
    </row>
    <row r="1178" spans="1:11" x14ac:dyDescent="0.25">
      <c r="A1178" s="55"/>
      <c r="C1178" s="56"/>
      <c r="D1178" s="55"/>
      <c r="E1178" s="55"/>
      <c r="H1178" s="55"/>
      <c r="I1178" s="57"/>
      <c r="J1178" s="57"/>
      <c r="K1178" s="55"/>
    </row>
    <row r="1179" spans="1:11" x14ac:dyDescent="0.25">
      <c r="A1179" s="55"/>
      <c r="C1179" s="56"/>
      <c r="D1179" s="55"/>
      <c r="E1179" s="55"/>
      <c r="H1179" s="55"/>
      <c r="I1179" s="57"/>
      <c r="J1179" s="57"/>
      <c r="K1179" s="55"/>
    </row>
    <row r="1180" spans="1:11" x14ac:dyDescent="0.25">
      <c r="A1180" s="55"/>
      <c r="C1180" s="56"/>
      <c r="D1180" s="55"/>
      <c r="E1180" s="55"/>
      <c r="H1180" s="55"/>
      <c r="I1180" s="57"/>
      <c r="J1180" s="57"/>
      <c r="K1180" s="55"/>
    </row>
    <row r="1181" spans="1:11" x14ac:dyDescent="0.25">
      <c r="A1181" s="55"/>
      <c r="C1181" s="56"/>
      <c r="D1181" s="55"/>
      <c r="E1181" s="55"/>
      <c r="H1181" s="55"/>
      <c r="I1181" s="57"/>
      <c r="J1181" s="57"/>
      <c r="K1181" s="55"/>
    </row>
    <row r="1182" spans="1:11" x14ac:dyDescent="0.25">
      <c r="A1182" s="55"/>
      <c r="C1182" s="56"/>
      <c r="D1182" s="55"/>
      <c r="E1182" s="55"/>
      <c r="H1182" s="55"/>
      <c r="I1182" s="57"/>
      <c r="J1182" s="57"/>
      <c r="K1182" s="55"/>
    </row>
    <row r="1183" spans="1:11" x14ac:dyDescent="0.25">
      <c r="A1183" s="55"/>
      <c r="C1183" s="56"/>
      <c r="D1183" s="55"/>
      <c r="E1183" s="55"/>
      <c r="H1183" s="55"/>
      <c r="I1183" s="57"/>
      <c r="J1183" s="57"/>
      <c r="K1183" s="55"/>
    </row>
    <row r="1184" spans="1:11" x14ac:dyDescent="0.25">
      <c r="A1184" s="55"/>
      <c r="C1184" s="56"/>
      <c r="D1184" s="55"/>
      <c r="E1184" s="55"/>
      <c r="H1184" s="55"/>
      <c r="I1184" s="57"/>
      <c r="J1184" s="57"/>
      <c r="K1184" s="55"/>
    </row>
    <row r="1185" spans="1:11" x14ac:dyDescent="0.25">
      <c r="A1185" s="55"/>
      <c r="C1185" s="56"/>
      <c r="D1185" s="55"/>
      <c r="E1185" s="55"/>
      <c r="H1185" s="55"/>
      <c r="I1185" s="57"/>
      <c r="J1185" s="57"/>
      <c r="K1185" s="55"/>
    </row>
    <row r="1186" spans="1:11" x14ac:dyDescent="0.25">
      <c r="A1186" s="55"/>
      <c r="C1186" s="56"/>
      <c r="D1186" s="55"/>
      <c r="E1186" s="55"/>
      <c r="H1186" s="55"/>
      <c r="I1186" s="57"/>
      <c r="J1186" s="57"/>
      <c r="K1186" s="55"/>
    </row>
    <row r="1187" spans="1:11" x14ac:dyDescent="0.25">
      <c r="A1187" s="55"/>
      <c r="C1187" s="56"/>
      <c r="D1187" s="55"/>
      <c r="E1187" s="55"/>
      <c r="H1187" s="55"/>
      <c r="I1187" s="57"/>
      <c r="J1187" s="57"/>
      <c r="K1187" s="55"/>
    </row>
    <row r="1188" spans="1:11" x14ac:dyDescent="0.25">
      <c r="A1188" s="55"/>
      <c r="C1188" s="56"/>
      <c r="D1188" s="55"/>
      <c r="E1188" s="55"/>
      <c r="H1188" s="55"/>
      <c r="I1188" s="57"/>
      <c r="J1188" s="57"/>
      <c r="K1188" s="55"/>
    </row>
    <row r="1189" spans="1:11" x14ac:dyDescent="0.25">
      <c r="A1189" s="55"/>
      <c r="C1189" s="56"/>
      <c r="D1189" s="55"/>
      <c r="E1189" s="55"/>
      <c r="H1189" s="55"/>
      <c r="I1189" s="57"/>
      <c r="J1189" s="57"/>
      <c r="K1189" s="55"/>
    </row>
    <row r="1190" spans="1:11" x14ac:dyDescent="0.25">
      <c r="A1190" s="55"/>
      <c r="C1190" s="56"/>
      <c r="D1190" s="55"/>
      <c r="E1190" s="55"/>
      <c r="H1190" s="55"/>
      <c r="I1190" s="57"/>
      <c r="J1190" s="57"/>
      <c r="K1190" s="55"/>
    </row>
    <row r="1191" spans="1:11" x14ac:dyDescent="0.25">
      <c r="A1191" s="55"/>
      <c r="C1191" s="56"/>
      <c r="D1191" s="55"/>
      <c r="E1191" s="55"/>
      <c r="H1191" s="55"/>
      <c r="I1191" s="57"/>
      <c r="J1191" s="57"/>
      <c r="K1191" s="55"/>
    </row>
    <row r="1192" spans="1:11" x14ac:dyDescent="0.25">
      <c r="A1192" s="55"/>
      <c r="C1192" s="56"/>
      <c r="D1192" s="55"/>
      <c r="E1192" s="55"/>
      <c r="H1192" s="55"/>
      <c r="I1192" s="57"/>
      <c r="J1192" s="57"/>
      <c r="K1192" s="55"/>
    </row>
    <row r="1193" spans="1:11" x14ac:dyDescent="0.25">
      <c r="A1193" s="55"/>
      <c r="C1193" s="56"/>
      <c r="D1193" s="55"/>
      <c r="E1193" s="55"/>
      <c r="H1193" s="55"/>
      <c r="I1193" s="57"/>
      <c r="J1193" s="57"/>
      <c r="K1193" s="55"/>
    </row>
    <row r="1194" spans="1:11" x14ac:dyDescent="0.25">
      <c r="A1194" s="55"/>
      <c r="C1194" s="56"/>
      <c r="D1194" s="55"/>
      <c r="E1194" s="55"/>
      <c r="H1194" s="55"/>
      <c r="I1194" s="57"/>
      <c r="J1194" s="57"/>
      <c r="K1194" s="55"/>
    </row>
    <row r="1195" spans="1:11" x14ac:dyDescent="0.25">
      <c r="A1195" s="55"/>
      <c r="C1195" s="56"/>
      <c r="D1195" s="55"/>
      <c r="E1195" s="55"/>
      <c r="H1195" s="55"/>
      <c r="I1195" s="57"/>
      <c r="J1195" s="57"/>
      <c r="K1195" s="55"/>
    </row>
    <row r="1196" spans="1:11" x14ac:dyDescent="0.25">
      <c r="A1196" s="55"/>
      <c r="C1196" s="56"/>
      <c r="D1196" s="55"/>
      <c r="E1196" s="55"/>
      <c r="H1196" s="55"/>
      <c r="I1196" s="57"/>
      <c r="J1196" s="57"/>
      <c r="K1196" s="55"/>
    </row>
    <row r="1197" spans="1:11" x14ac:dyDescent="0.25">
      <c r="A1197" s="55"/>
      <c r="C1197" s="56"/>
      <c r="D1197" s="55"/>
      <c r="E1197" s="55"/>
      <c r="H1197" s="55"/>
      <c r="I1197" s="57"/>
      <c r="J1197" s="57"/>
      <c r="K1197" s="55"/>
    </row>
    <row r="1198" spans="1:11" x14ac:dyDescent="0.25">
      <c r="A1198" s="55"/>
      <c r="C1198" s="56"/>
      <c r="D1198" s="55"/>
      <c r="E1198" s="55"/>
      <c r="H1198" s="55"/>
      <c r="I1198" s="57"/>
      <c r="J1198" s="57"/>
      <c r="K1198" s="55"/>
    </row>
    <row r="1199" spans="1:11" x14ac:dyDescent="0.25">
      <c r="A1199" s="55"/>
      <c r="C1199" s="56"/>
      <c r="D1199" s="55"/>
      <c r="E1199" s="55"/>
      <c r="H1199" s="55"/>
      <c r="I1199" s="57"/>
      <c r="J1199" s="57"/>
      <c r="K1199" s="55"/>
    </row>
    <row r="1200" spans="1:11" x14ac:dyDescent="0.25">
      <c r="A1200" s="55"/>
      <c r="C1200" s="56"/>
      <c r="D1200" s="55"/>
      <c r="E1200" s="55"/>
      <c r="H1200" s="55"/>
      <c r="I1200" s="57"/>
      <c r="J1200" s="57"/>
      <c r="K1200" s="55"/>
    </row>
    <row r="1201" spans="1:11" x14ac:dyDescent="0.25">
      <c r="A1201" s="55"/>
      <c r="C1201" s="56"/>
      <c r="D1201" s="55"/>
      <c r="E1201" s="55"/>
      <c r="H1201" s="55"/>
      <c r="I1201" s="57"/>
      <c r="J1201" s="57"/>
      <c r="K1201" s="55"/>
    </row>
    <row r="1202" spans="1:11" x14ac:dyDescent="0.25">
      <c r="A1202" s="55"/>
      <c r="C1202" s="56"/>
      <c r="D1202" s="55"/>
      <c r="E1202" s="55"/>
      <c r="H1202" s="55"/>
      <c r="I1202" s="57"/>
      <c r="J1202" s="57"/>
      <c r="K1202" s="55"/>
    </row>
    <row r="1203" spans="1:11" x14ac:dyDescent="0.25">
      <c r="A1203" s="55"/>
      <c r="C1203" s="56"/>
      <c r="D1203" s="55"/>
      <c r="E1203" s="55"/>
      <c r="H1203" s="55"/>
      <c r="I1203" s="57"/>
      <c r="J1203" s="57"/>
      <c r="K1203" s="55"/>
    </row>
    <row r="1204" spans="1:11" x14ac:dyDescent="0.25">
      <c r="A1204" s="55"/>
      <c r="C1204" s="56"/>
      <c r="D1204" s="55"/>
      <c r="E1204" s="55"/>
      <c r="H1204" s="55"/>
      <c r="I1204" s="57"/>
      <c r="J1204" s="57"/>
      <c r="K1204" s="55"/>
    </row>
    <row r="1205" spans="1:11" x14ac:dyDescent="0.25">
      <c r="A1205" s="55"/>
      <c r="C1205" s="56"/>
      <c r="D1205" s="55"/>
      <c r="E1205" s="55"/>
      <c r="H1205" s="55"/>
      <c r="I1205" s="57"/>
      <c r="J1205" s="57"/>
      <c r="K1205" s="55"/>
    </row>
    <row r="1206" spans="1:11" x14ac:dyDescent="0.25">
      <c r="A1206" s="55"/>
      <c r="C1206" s="56"/>
      <c r="D1206" s="55"/>
      <c r="E1206" s="55"/>
      <c r="H1206" s="55"/>
      <c r="I1206" s="57"/>
      <c r="J1206" s="57"/>
      <c r="K1206" s="55"/>
    </row>
    <row r="1207" spans="1:11" x14ac:dyDescent="0.25">
      <c r="A1207" s="55"/>
      <c r="C1207" s="56"/>
      <c r="D1207" s="55"/>
      <c r="E1207" s="55"/>
      <c r="H1207" s="55"/>
      <c r="I1207" s="57"/>
      <c r="J1207" s="57"/>
      <c r="K1207" s="55"/>
    </row>
    <row r="1208" spans="1:11" x14ac:dyDescent="0.25">
      <c r="A1208" s="55"/>
      <c r="C1208" s="56"/>
      <c r="D1208" s="55"/>
      <c r="E1208" s="55"/>
      <c r="H1208" s="55"/>
      <c r="I1208" s="57"/>
      <c r="J1208" s="57"/>
      <c r="K1208" s="55"/>
    </row>
    <row r="1209" spans="1:11" x14ac:dyDescent="0.25">
      <c r="A1209" s="55"/>
      <c r="C1209" s="56"/>
      <c r="D1209" s="55"/>
      <c r="E1209" s="55"/>
      <c r="H1209" s="55"/>
      <c r="I1209" s="57"/>
      <c r="J1209" s="57"/>
      <c r="K1209" s="55"/>
    </row>
    <row r="1210" spans="1:11" x14ac:dyDescent="0.25">
      <c r="A1210" s="55"/>
      <c r="C1210" s="56"/>
      <c r="D1210" s="55"/>
      <c r="E1210" s="55"/>
      <c r="H1210" s="55"/>
      <c r="I1210" s="57"/>
      <c r="J1210" s="57"/>
      <c r="K1210" s="55"/>
    </row>
    <row r="1211" spans="1:11" x14ac:dyDescent="0.25">
      <c r="A1211" s="55"/>
      <c r="C1211" s="56"/>
      <c r="D1211" s="55"/>
      <c r="E1211" s="55"/>
      <c r="H1211" s="55"/>
      <c r="I1211" s="57"/>
      <c r="J1211" s="57"/>
      <c r="K1211" s="55"/>
    </row>
    <row r="1212" spans="1:11" x14ac:dyDescent="0.25">
      <c r="A1212" s="55"/>
      <c r="C1212" s="56"/>
      <c r="D1212" s="55"/>
      <c r="E1212" s="55"/>
      <c r="H1212" s="55"/>
      <c r="I1212" s="57"/>
      <c r="J1212" s="57"/>
      <c r="K1212" s="55"/>
    </row>
    <row r="1213" spans="1:11" x14ac:dyDescent="0.25">
      <c r="A1213" s="55"/>
      <c r="C1213" s="56"/>
      <c r="D1213" s="55"/>
      <c r="E1213" s="55"/>
      <c r="H1213" s="55"/>
      <c r="I1213" s="57"/>
      <c r="J1213" s="57"/>
      <c r="K1213" s="55"/>
    </row>
    <row r="1214" spans="1:11" x14ac:dyDescent="0.25">
      <c r="A1214" s="55"/>
      <c r="C1214" s="56"/>
      <c r="D1214" s="55"/>
      <c r="E1214" s="55"/>
      <c r="H1214" s="55"/>
      <c r="I1214" s="57"/>
      <c r="J1214" s="57"/>
      <c r="K1214" s="55"/>
    </row>
    <row r="1215" spans="1:11" x14ac:dyDescent="0.25">
      <c r="A1215" s="55"/>
      <c r="C1215" s="56"/>
      <c r="D1215" s="55"/>
      <c r="E1215" s="55"/>
      <c r="H1215" s="55"/>
      <c r="I1215" s="57"/>
      <c r="J1215" s="57"/>
      <c r="K1215" s="55"/>
    </row>
    <row r="1216" spans="1:11" x14ac:dyDescent="0.25">
      <c r="A1216" s="55"/>
      <c r="C1216" s="56"/>
      <c r="D1216" s="55"/>
      <c r="E1216" s="55"/>
      <c r="H1216" s="55"/>
      <c r="I1216" s="57"/>
      <c r="J1216" s="57"/>
      <c r="K1216" s="55"/>
    </row>
    <row r="1217" spans="1:11" x14ac:dyDescent="0.25">
      <c r="A1217" s="55"/>
      <c r="C1217" s="56"/>
      <c r="D1217" s="55"/>
      <c r="E1217" s="55"/>
      <c r="H1217" s="55"/>
      <c r="I1217" s="57"/>
      <c r="J1217" s="57"/>
      <c r="K1217" s="55"/>
    </row>
    <row r="1218" spans="1:11" x14ac:dyDescent="0.25">
      <c r="A1218" s="55"/>
      <c r="C1218" s="56"/>
      <c r="D1218" s="55"/>
      <c r="E1218" s="55"/>
      <c r="H1218" s="55"/>
      <c r="I1218" s="57"/>
      <c r="J1218" s="57"/>
      <c r="K1218" s="55"/>
    </row>
    <row r="1219" spans="1:11" x14ac:dyDescent="0.25">
      <c r="A1219" s="55"/>
      <c r="C1219" s="56"/>
      <c r="D1219" s="55"/>
      <c r="E1219" s="55"/>
      <c r="H1219" s="55"/>
      <c r="I1219" s="57"/>
      <c r="J1219" s="57"/>
      <c r="K1219" s="55"/>
    </row>
    <row r="1220" spans="1:11" x14ac:dyDescent="0.25">
      <c r="A1220" s="55"/>
      <c r="C1220" s="56"/>
      <c r="D1220" s="55"/>
      <c r="E1220" s="55"/>
      <c r="H1220" s="55"/>
      <c r="I1220" s="57"/>
      <c r="J1220" s="57"/>
      <c r="K1220" s="55"/>
    </row>
    <row r="1221" spans="1:11" x14ac:dyDescent="0.25">
      <c r="A1221" s="55"/>
      <c r="C1221" s="56"/>
      <c r="D1221" s="55"/>
      <c r="E1221" s="55"/>
      <c r="H1221" s="55"/>
      <c r="I1221" s="57"/>
      <c r="J1221" s="57"/>
      <c r="K1221" s="55"/>
    </row>
    <row r="1222" spans="1:11" x14ac:dyDescent="0.25">
      <c r="A1222" s="55"/>
      <c r="C1222" s="56"/>
      <c r="D1222" s="55"/>
      <c r="E1222" s="55"/>
      <c r="H1222" s="55"/>
      <c r="I1222" s="57"/>
      <c r="J1222" s="57"/>
      <c r="K1222" s="55"/>
    </row>
    <row r="1223" spans="1:11" x14ac:dyDescent="0.25">
      <c r="A1223" s="55"/>
      <c r="C1223" s="56"/>
      <c r="D1223" s="55"/>
      <c r="E1223" s="55"/>
      <c r="H1223" s="55"/>
      <c r="I1223" s="57"/>
      <c r="J1223" s="57"/>
      <c r="K1223" s="55"/>
    </row>
    <row r="1224" spans="1:11" x14ac:dyDescent="0.25">
      <c r="A1224" s="55"/>
      <c r="C1224" s="56"/>
      <c r="D1224" s="55"/>
      <c r="E1224" s="55"/>
      <c r="H1224" s="55"/>
      <c r="I1224" s="57"/>
      <c r="J1224" s="57"/>
      <c r="K1224" s="55"/>
    </row>
    <row r="1225" spans="1:11" x14ac:dyDescent="0.25">
      <c r="A1225" s="55"/>
      <c r="C1225" s="56"/>
      <c r="D1225" s="55"/>
      <c r="E1225" s="55"/>
      <c r="H1225" s="55"/>
      <c r="I1225" s="57"/>
      <c r="J1225" s="57"/>
      <c r="K1225" s="55"/>
    </row>
    <row r="1226" spans="1:11" x14ac:dyDescent="0.25">
      <c r="A1226" s="55"/>
      <c r="C1226" s="56"/>
      <c r="D1226" s="55"/>
      <c r="E1226" s="55"/>
      <c r="H1226" s="55"/>
      <c r="I1226" s="57"/>
      <c r="J1226" s="57"/>
      <c r="K1226" s="55"/>
    </row>
    <row r="1227" spans="1:11" x14ac:dyDescent="0.25">
      <c r="A1227" s="55"/>
      <c r="C1227" s="56"/>
      <c r="D1227" s="55"/>
      <c r="E1227" s="55"/>
      <c r="H1227" s="55"/>
      <c r="I1227" s="57"/>
      <c r="J1227" s="57"/>
      <c r="K1227" s="55"/>
    </row>
    <row r="1228" spans="1:11" x14ac:dyDescent="0.25">
      <c r="A1228" s="55"/>
      <c r="C1228" s="56"/>
      <c r="D1228" s="55"/>
      <c r="E1228" s="55"/>
      <c r="H1228" s="55"/>
      <c r="I1228" s="57"/>
      <c r="J1228" s="57"/>
      <c r="K1228" s="55"/>
    </row>
    <row r="1229" spans="1:11" x14ac:dyDescent="0.25">
      <c r="A1229" s="55"/>
      <c r="C1229" s="56"/>
      <c r="D1229" s="55"/>
      <c r="E1229" s="55"/>
      <c r="H1229" s="55"/>
      <c r="I1229" s="57"/>
      <c r="J1229" s="57"/>
      <c r="K1229" s="55"/>
    </row>
    <row r="1230" spans="1:11" x14ac:dyDescent="0.25">
      <c r="A1230" s="55"/>
      <c r="C1230" s="56"/>
      <c r="D1230" s="55"/>
      <c r="E1230" s="55"/>
      <c r="H1230" s="55"/>
      <c r="I1230" s="57"/>
      <c r="J1230" s="57"/>
      <c r="K1230" s="55"/>
    </row>
    <row r="1231" spans="1:11" x14ac:dyDescent="0.25">
      <c r="A1231" s="55"/>
      <c r="C1231" s="56"/>
      <c r="D1231" s="55"/>
      <c r="E1231" s="55"/>
      <c r="H1231" s="55"/>
      <c r="I1231" s="57"/>
      <c r="J1231" s="57"/>
      <c r="K1231" s="55"/>
    </row>
    <row r="1232" spans="1:11" x14ac:dyDescent="0.25">
      <c r="A1232" s="55"/>
      <c r="C1232" s="56"/>
      <c r="D1232" s="55"/>
      <c r="E1232" s="55"/>
      <c r="H1232" s="55"/>
      <c r="I1232" s="57"/>
      <c r="J1232" s="57"/>
      <c r="K1232" s="55"/>
    </row>
    <row r="1233" spans="1:11" x14ac:dyDescent="0.25">
      <c r="A1233" s="55"/>
      <c r="C1233" s="56"/>
      <c r="D1233" s="55"/>
      <c r="E1233" s="55"/>
      <c r="H1233" s="55"/>
      <c r="I1233" s="57"/>
      <c r="J1233" s="57"/>
      <c r="K1233" s="55"/>
    </row>
    <row r="1234" spans="1:11" x14ac:dyDescent="0.25">
      <c r="A1234" s="55"/>
      <c r="C1234" s="56"/>
      <c r="D1234" s="55"/>
      <c r="E1234" s="55"/>
      <c r="H1234" s="55"/>
      <c r="I1234" s="57"/>
      <c r="J1234" s="57"/>
      <c r="K1234" s="55"/>
    </row>
    <row r="1235" spans="1:11" x14ac:dyDescent="0.25">
      <c r="A1235" s="55"/>
      <c r="C1235" s="56"/>
      <c r="D1235" s="55"/>
      <c r="E1235" s="55"/>
      <c r="H1235" s="55"/>
      <c r="I1235" s="57"/>
      <c r="J1235" s="57"/>
      <c r="K1235" s="55"/>
    </row>
    <row r="1236" spans="1:11" x14ac:dyDescent="0.25">
      <c r="A1236" s="55"/>
      <c r="C1236" s="56"/>
      <c r="D1236" s="55"/>
      <c r="E1236" s="55"/>
      <c r="H1236" s="55"/>
      <c r="I1236" s="57"/>
      <c r="J1236" s="57"/>
      <c r="K1236" s="55"/>
    </row>
    <row r="1237" spans="1:11" x14ac:dyDescent="0.25">
      <c r="A1237" s="55"/>
      <c r="C1237" s="56"/>
      <c r="D1237" s="55"/>
      <c r="E1237" s="55"/>
      <c r="H1237" s="55"/>
      <c r="I1237" s="57"/>
      <c r="J1237" s="57"/>
      <c r="K1237" s="55"/>
    </row>
    <row r="1238" spans="1:11" x14ac:dyDescent="0.25">
      <c r="A1238" s="55"/>
      <c r="C1238" s="56"/>
      <c r="D1238" s="55"/>
      <c r="E1238" s="55"/>
      <c r="H1238" s="55"/>
      <c r="I1238" s="57"/>
      <c r="J1238" s="57"/>
      <c r="K1238" s="55"/>
    </row>
    <row r="1239" spans="1:11" x14ac:dyDescent="0.25">
      <c r="A1239" s="55"/>
      <c r="C1239" s="56"/>
      <c r="D1239" s="55"/>
      <c r="E1239" s="55"/>
      <c r="H1239" s="55"/>
      <c r="I1239" s="57"/>
      <c r="J1239" s="57"/>
      <c r="K1239" s="55"/>
    </row>
    <row r="1240" spans="1:11" x14ac:dyDescent="0.25">
      <c r="A1240" s="55"/>
      <c r="C1240" s="56"/>
      <c r="D1240" s="55"/>
      <c r="E1240" s="55"/>
      <c r="H1240" s="55"/>
      <c r="I1240" s="57"/>
      <c r="J1240" s="57"/>
      <c r="K1240" s="55"/>
    </row>
    <row r="1241" spans="1:11" x14ac:dyDescent="0.25">
      <c r="A1241" s="55"/>
      <c r="C1241" s="56"/>
      <c r="D1241" s="55"/>
      <c r="E1241" s="55"/>
      <c r="H1241" s="55"/>
      <c r="I1241" s="57"/>
      <c r="J1241" s="57"/>
      <c r="K1241" s="55"/>
    </row>
    <row r="1242" spans="1:11" x14ac:dyDescent="0.25">
      <c r="A1242" s="55"/>
      <c r="C1242" s="56"/>
      <c r="D1242" s="55"/>
      <c r="E1242" s="55"/>
      <c r="H1242" s="55"/>
      <c r="I1242" s="57"/>
      <c r="J1242" s="57"/>
      <c r="K1242" s="55"/>
    </row>
    <row r="1243" spans="1:11" x14ac:dyDescent="0.25">
      <c r="A1243" s="55"/>
      <c r="C1243" s="56"/>
      <c r="D1243" s="55"/>
      <c r="E1243" s="55"/>
      <c r="H1243" s="55"/>
      <c r="I1243" s="57"/>
      <c r="J1243" s="57"/>
      <c r="K1243" s="55"/>
    </row>
    <row r="1244" spans="1:11" x14ac:dyDescent="0.25">
      <c r="A1244" s="55"/>
      <c r="C1244" s="56"/>
      <c r="D1244" s="55"/>
      <c r="E1244" s="55"/>
      <c r="H1244" s="55"/>
      <c r="I1244" s="57"/>
      <c r="J1244" s="57"/>
      <c r="K1244" s="55"/>
    </row>
    <row r="1245" spans="1:11" x14ac:dyDescent="0.25">
      <c r="A1245" s="55"/>
      <c r="C1245" s="56"/>
      <c r="D1245" s="55"/>
      <c r="E1245" s="55"/>
      <c r="H1245" s="55"/>
      <c r="I1245" s="57"/>
      <c r="J1245" s="57"/>
      <c r="K1245" s="55"/>
    </row>
    <row r="1246" spans="1:11" x14ac:dyDescent="0.25">
      <c r="A1246" s="55"/>
      <c r="C1246" s="56"/>
      <c r="D1246" s="55"/>
      <c r="E1246" s="55"/>
      <c r="H1246" s="55"/>
      <c r="I1246" s="57"/>
      <c r="J1246" s="57"/>
      <c r="K1246" s="55"/>
    </row>
    <row r="1247" spans="1:11" x14ac:dyDescent="0.25">
      <c r="A1247" s="55"/>
      <c r="C1247" s="56"/>
      <c r="D1247" s="55"/>
      <c r="E1247" s="55"/>
      <c r="H1247" s="55"/>
      <c r="I1247" s="57"/>
      <c r="J1247" s="57"/>
      <c r="K1247" s="55"/>
    </row>
    <row r="1248" spans="1:11" x14ac:dyDescent="0.25">
      <c r="A1248" s="55"/>
      <c r="C1248" s="56"/>
      <c r="D1248" s="55"/>
      <c r="E1248" s="55"/>
      <c r="H1248" s="55"/>
      <c r="I1248" s="57"/>
      <c r="J1248" s="57"/>
      <c r="K1248" s="55"/>
    </row>
    <row r="1249" spans="1:11" x14ac:dyDescent="0.25">
      <c r="A1249" s="55"/>
      <c r="C1249" s="56"/>
      <c r="D1249" s="55"/>
      <c r="E1249" s="55"/>
      <c r="H1249" s="55"/>
      <c r="I1249" s="57"/>
      <c r="J1249" s="57"/>
      <c r="K1249" s="55"/>
    </row>
    <row r="1250" spans="1:11" x14ac:dyDescent="0.25">
      <c r="A1250" s="55"/>
      <c r="C1250" s="56"/>
      <c r="D1250" s="55"/>
      <c r="E1250" s="55"/>
      <c r="H1250" s="55"/>
      <c r="I1250" s="57"/>
      <c r="J1250" s="57"/>
      <c r="K1250" s="55"/>
    </row>
    <row r="1251" spans="1:11" x14ac:dyDescent="0.25">
      <c r="A1251" s="55"/>
      <c r="C1251" s="56"/>
      <c r="D1251" s="55"/>
      <c r="E1251" s="55"/>
      <c r="H1251" s="55"/>
      <c r="I1251" s="57"/>
      <c r="J1251" s="57"/>
      <c r="K1251" s="55"/>
    </row>
    <row r="1252" spans="1:11" x14ac:dyDescent="0.25">
      <c r="A1252" s="55"/>
      <c r="C1252" s="56"/>
      <c r="D1252" s="55"/>
      <c r="E1252" s="55"/>
      <c r="H1252" s="55"/>
      <c r="I1252" s="57"/>
      <c r="J1252" s="57"/>
      <c r="K1252" s="55"/>
    </row>
    <row r="1253" spans="1:11" x14ac:dyDescent="0.25">
      <c r="A1253" s="55"/>
      <c r="C1253" s="56"/>
      <c r="D1253" s="55"/>
      <c r="E1253" s="55"/>
      <c r="H1253" s="55"/>
      <c r="I1253" s="57"/>
      <c r="J1253" s="57"/>
      <c r="K1253" s="55"/>
    </row>
    <row r="1254" spans="1:11" x14ac:dyDescent="0.25">
      <c r="A1254" s="55"/>
      <c r="C1254" s="56"/>
      <c r="D1254" s="55"/>
      <c r="E1254" s="55"/>
      <c r="H1254" s="55"/>
      <c r="I1254" s="57"/>
      <c r="J1254" s="57"/>
      <c r="K1254" s="55"/>
    </row>
    <row r="1255" spans="1:11" x14ac:dyDescent="0.25">
      <c r="A1255" s="55"/>
      <c r="C1255" s="56"/>
      <c r="D1255" s="55"/>
      <c r="E1255" s="55"/>
      <c r="H1255" s="55"/>
      <c r="I1255" s="57"/>
      <c r="J1255" s="57"/>
      <c r="K1255" s="55"/>
    </row>
    <row r="1256" spans="1:11" x14ac:dyDescent="0.25">
      <c r="A1256" s="55"/>
      <c r="C1256" s="56"/>
      <c r="D1256" s="55"/>
      <c r="E1256" s="55"/>
      <c r="H1256" s="55"/>
      <c r="I1256" s="57"/>
      <c r="J1256" s="57"/>
      <c r="K1256" s="55"/>
    </row>
    <row r="1257" spans="1:11" x14ac:dyDescent="0.25">
      <c r="A1257" s="55"/>
      <c r="C1257" s="56"/>
      <c r="D1257" s="55"/>
      <c r="E1257" s="55"/>
      <c r="H1257" s="55"/>
      <c r="I1257" s="57"/>
      <c r="J1257" s="57"/>
      <c r="K1257" s="55"/>
    </row>
    <row r="1258" spans="1:11" x14ac:dyDescent="0.25">
      <c r="A1258" s="55"/>
      <c r="C1258" s="56"/>
      <c r="D1258" s="55"/>
      <c r="E1258" s="55"/>
      <c r="H1258" s="55"/>
      <c r="I1258" s="57"/>
      <c r="J1258" s="57"/>
      <c r="K1258" s="55"/>
    </row>
    <row r="1259" spans="1:11" x14ac:dyDescent="0.25">
      <c r="A1259" s="55"/>
      <c r="C1259" s="56"/>
      <c r="D1259" s="55"/>
      <c r="E1259" s="55"/>
      <c r="H1259" s="55"/>
      <c r="I1259" s="57"/>
      <c r="J1259" s="57"/>
      <c r="K1259" s="55"/>
    </row>
    <row r="1260" spans="1:11" x14ac:dyDescent="0.25">
      <c r="A1260" s="55"/>
      <c r="C1260" s="56"/>
      <c r="D1260" s="55"/>
      <c r="E1260" s="55"/>
      <c r="H1260" s="55"/>
      <c r="I1260" s="57"/>
      <c r="J1260" s="57"/>
      <c r="K1260" s="55"/>
    </row>
    <row r="1261" spans="1:11" x14ac:dyDescent="0.25">
      <c r="A1261" s="55"/>
      <c r="C1261" s="56"/>
      <c r="D1261" s="55"/>
      <c r="E1261" s="55"/>
      <c r="H1261" s="55"/>
      <c r="I1261" s="57"/>
      <c r="J1261" s="57"/>
      <c r="K1261" s="55"/>
    </row>
    <row r="1262" spans="1:11" x14ac:dyDescent="0.25">
      <c r="A1262" s="55"/>
      <c r="C1262" s="56"/>
      <c r="D1262" s="55"/>
      <c r="E1262" s="55"/>
      <c r="H1262" s="55"/>
      <c r="I1262" s="57"/>
      <c r="J1262" s="57"/>
      <c r="K1262" s="55"/>
    </row>
    <row r="1263" spans="1:11" x14ac:dyDescent="0.25">
      <c r="A1263" s="55"/>
      <c r="C1263" s="56"/>
      <c r="D1263" s="55"/>
      <c r="E1263" s="55"/>
      <c r="H1263" s="55"/>
      <c r="I1263" s="57"/>
      <c r="J1263" s="57"/>
      <c r="K1263" s="55"/>
    </row>
    <row r="1264" spans="1:11" x14ac:dyDescent="0.25">
      <c r="A1264" s="55"/>
      <c r="C1264" s="56"/>
      <c r="D1264" s="55"/>
      <c r="E1264" s="55"/>
      <c r="H1264" s="55"/>
      <c r="I1264" s="57"/>
      <c r="J1264" s="57"/>
      <c r="K1264" s="55"/>
    </row>
    <row r="1265" spans="1:11" x14ac:dyDescent="0.25">
      <c r="A1265" s="55"/>
      <c r="C1265" s="56"/>
      <c r="D1265" s="55"/>
      <c r="E1265" s="55"/>
      <c r="H1265" s="55"/>
      <c r="I1265" s="57"/>
      <c r="J1265" s="57"/>
      <c r="K1265" s="55"/>
    </row>
    <row r="1266" spans="1:11" x14ac:dyDescent="0.25">
      <c r="A1266" s="55"/>
      <c r="C1266" s="56"/>
      <c r="D1266" s="55"/>
      <c r="E1266" s="55"/>
      <c r="H1266" s="55"/>
      <c r="I1266" s="57"/>
      <c r="J1266" s="57"/>
      <c r="K1266" s="55"/>
    </row>
    <row r="1267" spans="1:11" x14ac:dyDescent="0.25">
      <c r="A1267" s="55"/>
      <c r="C1267" s="56"/>
      <c r="D1267" s="55"/>
      <c r="E1267" s="55"/>
      <c r="H1267" s="55"/>
      <c r="I1267" s="57"/>
      <c r="J1267" s="57"/>
      <c r="K1267" s="55"/>
    </row>
    <row r="1268" spans="1:11" x14ac:dyDescent="0.25">
      <c r="A1268" s="55"/>
      <c r="C1268" s="56"/>
      <c r="D1268" s="55"/>
      <c r="E1268" s="55"/>
      <c r="H1268" s="55"/>
      <c r="I1268" s="57"/>
      <c r="J1268" s="57"/>
      <c r="K1268" s="55"/>
    </row>
    <row r="1269" spans="1:11" x14ac:dyDescent="0.25">
      <c r="A1269" s="55"/>
      <c r="C1269" s="56"/>
      <c r="D1269" s="55"/>
      <c r="E1269" s="55"/>
      <c r="H1269" s="55"/>
      <c r="I1269" s="57"/>
      <c r="J1269" s="57"/>
      <c r="K1269" s="55"/>
    </row>
    <row r="1270" spans="1:11" x14ac:dyDescent="0.25">
      <c r="A1270" s="55"/>
      <c r="C1270" s="56"/>
      <c r="D1270" s="55"/>
      <c r="E1270" s="55"/>
      <c r="H1270" s="55"/>
      <c r="I1270" s="57"/>
      <c r="J1270" s="57"/>
      <c r="K1270" s="55"/>
    </row>
    <row r="1271" spans="1:11" x14ac:dyDescent="0.25">
      <c r="A1271" s="55"/>
      <c r="C1271" s="56"/>
      <c r="D1271" s="55"/>
      <c r="E1271" s="55"/>
      <c r="H1271" s="55"/>
      <c r="I1271" s="57"/>
      <c r="J1271" s="57"/>
      <c r="K1271" s="55"/>
    </row>
    <row r="1272" spans="1:11" x14ac:dyDescent="0.25">
      <c r="A1272" s="55"/>
      <c r="C1272" s="56"/>
      <c r="D1272" s="55"/>
      <c r="E1272" s="55"/>
      <c r="H1272" s="55"/>
      <c r="I1272" s="57"/>
      <c r="J1272" s="57"/>
      <c r="K1272" s="55"/>
    </row>
    <row r="1273" spans="1:11" x14ac:dyDescent="0.25">
      <c r="A1273" s="55"/>
      <c r="C1273" s="56"/>
      <c r="D1273" s="55"/>
      <c r="E1273" s="55"/>
      <c r="H1273" s="55"/>
      <c r="I1273" s="57"/>
      <c r="J1273" s="57"/>
      <c r="K1273" s="55"/>
    </row>
    <row r="1274" spans="1:11" x14ac:dyDescent="0.25">
      <c r="A1274" s="55"/>
      <c r="C1274" s="56"/>
      <c r="D1274" s="55"/>
      <c r="E1274" s="55"/>
      <c r="H1274" s="55"/>
      <c r="I1274" s="57"/>
      <c r="J1274" s="57"/>
      <c r="K1274" s="55"/>
    </row>
    <row r="1275" spans="1:11" x14ac:dyDescent="0.25">
      <c r="A1275" s="55"/>
      <c r="C1275" s="56"/>
      <c r="D1275" s="55"/>
      <c r="E1275" s="55"/>
      <c r="H1275" s="55"/>
      <c r="I1275" s="57"/>
      <c r="J1275" s="57"/>
      <c r="K1275" s="55"/>
    </row>
    <row r="1276" spans="1:11" x14ac:dyDescent="0.25">
      <c r="A1276" s="55"/>
      <c r="C1276" s="56"/>
      <c r="D1276" s="55"/>
      <c r="E1276" s="55"/>
      <c r="H1276" s="55"/>
      <c r="I1276" s="57"/>
      <c r="J1276" s="57"/>
      <c r="K1276" s="55"/>
    </row>
    <row r="1277" spans="1:11" x14ac:dyDescent="0.25">
      <c r="A1277" s="55"/>
      <c r="C1277" s="56"/>
      <c r="D1277" s="55"/>
      <c r="E1277" s="55"/>
      <c r="H1277" s="55"/>
      <c r="I1277" s="57"/>
      <c r="J1277" s="57"/>
      <c r="K1277" s="55"/>
    </row>
    <row r="1278" spans="1:11" x14ac:dyDescent="0.25">
      <c r="A1278" s="55"/>
      <c r="C1278" s="56"/>
      <c r="D1278" s="55"/>
      <c r="E1278" s="55"/>
      <c r="H1278" s="55"/>
      <c r="I1278" s="57"/>
      <c r="J1278" s="57"/>
      <c r="K1278" s="55"/>
    </row>
    <row r="1279" spans="1:11" x14ac:dyDescent="0.25">
      <c r="A1279" s="55"/>
      <c r="C1279" s="56"/>
      <c r="D1279" s="55"/>
      <c r="E1279" s="55"/>
      <c r="H1279" s="55"/>
      <c r="I1279" s="57"/>
      <c r="J1279" s="57"/>
      <c r="K1279" s="55"/>
    </row>
    <row r="1280" spans="1:11" x14ac:dyDescent="0.25">
      <c r="A1280" s="55"/>
      <c r="C1280" s="56"/>
      <c r="D1280" s="55"/>
      <c r="E1280" s="55"/>
      <c r="H1280" s="55"/>
      <c r="I1280" s="57"/>
      <c r="J1280" s="57"/>
      <c r="K1280" s="55"/>
    </row>
    <row r="1281" spans="1:11" x14ac:dyDescent="0.25">
      <c r="A1281" s="55"/>
      <c r="C1281" s="56"/>
      <c r="D1281" s="55"/>
      <c r="E1281" s="55"/>
      <c r="H1281" s="55"/>
      <c r="I1281" s="57"/>
      <c r="J1281" s="57"/>
      <c r="K1281" s="55"/>
    </row>
    <row r="1282" spans="1:11" x14ac:dyDescent="0.25">
      <c r="A1282" s="55"/>
      <c r="C1282" s="56"/>
      <c r="D1282" s="55"/>
      <c r="E1282" s="55"/>
      <c r="H1282" s="55"/>
      <c r="I1282" s="57"/>
      <c r="J1282" s="57"/>
      <c r="K1282" s="55"/>
    </row>
    <row r="1283" spans="1:11" x14ac:dyDescent="0.25">
      <c r="A1283" s="55"/>
      <c r="C1283" s="56"/>
      <c r="D1283" s="55"/>
      <c r="E1283" s="55"/>
      <c r="H1283" s="55"/>
      <c r="I1283" s="57"/>
      <c r="J1283" s="57"/>
      <c r="K1283" s="55"/>
    </row>
    <row r="1284" spans="1:11" x14ac:dyDescent="0.25">
      <c r="A1284" s="55"/>
      <c r="C1284" s="56"/>
      <c r="D1284" s="55"/>
      <c r="E1284" s="55"/>
      <c r="H1284" s="55"/>
      <c r="I1284" s="57"/>
      <c r="J1284" s="57"/>
      <c r="K1284" s="55"/>
    </row>
    <row r="1285" spans="1:11" x14ac:dyDescent="0.25">
      <c r="A1285" s="55"/>
      <c r="C1285" s="56"/>
      <c r="D1285" s="55"/>
      <c r="E1285" s="55"/>
      <c r="H1285" s="55"/>
      <c r="I1285" s="57"/>
      <c r="J1285" s="57"/>
      <c r="K1285" s="55"/>
    </row>
    <row r="1286" spans="1:11" x14ac:dyDescent="0.25">
      <c r="A1286" s="55"/>
      <c r="C1286" s="56"/>
      <c r="D1286" s="55"/>
      <c r="E1286" s="55"/>
      <c r="H1286" s="55"/>
      <c r="I1286" s="57"/>
      <c r="J1286" s="57"/>
      <c r="K1286" s="55"/>
    </row>
    <row r="1287" spans="1:11" x14ac:dyDescent="0.25">
      <c r="A1287" s="55"/>
      <c r="C1287" s="56"/>
      <c r="D1287" s="55"/>
      <c r="E1287" s="55"/>
      <c r="H1287" s="55"/>
      <c r="I1287" s="57"/>
      <c r="J1287" s="57"/>
      <c r="K1287" s="55"/>
    </row>
    <row r="1288" spans="1:11" x14ac:dyDescent="0.25">
      <c r="A1288" s="55"/>
      <c r="C1288" s="56"/>
      <c r="D1288" s="55"/>
      <c r="E1288" s="55"/>
      <c r="H1288" s="55"/>
      <c r="I1288" s="57"/>
      <c r="J1288" s="57"/>
      <c r="K1288" s="55"/>
    </row>
    <row r="1289" spans="1:11" x14ac:dyDescent="0.25">
      <c r="A1289" s="55"/>
      <c r="C1289" s="56"/>
      <c r="D1289" s="55"/>
      <c r="E1289" s="55"/>
      <c r="H1289" s="55"/>
      <c r="I1289" s="57"/>
      <c r="J1289" s="57"/>
      <c r="K1289" s="55"/>
    </row>
    <row r="1290" spans="1:11" x14ac:dyDescent="0.25">
      <c r="A1290" s="55"/>
      <c r="C1290" s="56"/>
      <c r="D1290" s="55"/>
      <c r="E1290" s="55"/>
      <c r="H1290" s="55"/>
      <c r="I1290" s="57"/>
      <c r="J1290" s="57"/>
      <c r="K1290" s="55"/>
    </row>
    <row r="1291" spans="1:11" x14ac:dyDescent="0.25">
      <c r="A1291" s="55"/>
      <c r="C1291" s="56"/>
      <c r="D1291" s="55"/>
      <c r="E1291" s="55"/>
      <c r="H1291" s="55"/>
      <c r="I1291" s="57"/>
      <c r="J1291" s="57"/>
      <c r="K1291" s="55"/>
    </row>
    <row r="1292" spans="1:11" x14ac:dyDescent="0.25">
      <c r="A1292" s="55"/>
      <c r="C1292" s="56"/>
      <c r="D1292" s="55"/>
      <c r="E1292" s="55"/>
      <c r="H1292" s="55"/>
      <c r="I1292" s="57"/>
      <c r="J1292" s="57"/>
      <c r="K1292" s="55"/>
    </row>
    <row r="1293" spans="1:11" x14ac:dyDescent="0.25">
      <c r="A1293" s="55"/>
      <c r="C1293" s="56"/>
      <c r="D1293" s="55"/>
      <c r="E1293" s="55"/>
      <c r="H1293" s="55"/>
      <c r="I1293" s="57"/>
      <c r="J1293" s="57"/>
      <c r="K1293" s="55"/>
    </row>
    <row r="1294" spans="1:11" x14ac:dyDescent="0.25">
      <c r="A1294" s="55"/>
      <c r="C1294" s="56"/>
      <c r="D1294" s="55"/>
      <c r="E1294" s="55"/>
      <c r="H1294" s="55"/>
      <c r="I1294" s="57"/>
      <c r="J1294" s="57"/>
      <c r="K1294" s="55"/>
    </row>
    <row r="1295" spans="1:11" x14ac:dyDescent="0.25">
      <c r="A1295" s="55"/>
      <c r="C1295" s="56"/>
      <c r="D1295" s="55"/>
      <c r="E1295" s="55"/>
      <c r="H1295" s="55"/>
      <c r="I1295" s="57"/>
      <c r="J1295" s="57"/>
      <c r="K1295" s="55"/>
    </row>
    <row r="1296" spans="1:11" x14ac:dyDescent="0.25">
      <c r="A1296" s="55"/>
      <c r="C1296" s="56"/>
      <c r="D1296" s="55"/>
      <c r="E1296" s="55"/>
      <c r="H1296" s="55"/>
      <c r="I1296" s="57"/>
      <c r="J1296" s="57"/>
      <c r="K1296" s="55"/>
    </row>
    <row r="1297" spans="1:11" x14ac:dyDescent="0.25">
      <c r="A1297" s="55"/>
      <c r="C1297" s="56"/>
      <c r="D1297" s="55"/>
      <c r="E1297" s="55"/>
      <c r="H1297" s="55"/>
      <c r="I1297" s="57"/>
      <c r="J1297" s="57"/>
      <c r="K1297" s="55"/>
    </row>
    <row r="1298" spans="1:11" x14ac:dyDescent="0.25">
      <c r="A1298" s="55"/>
      <c r="C1298" s="56"/>
      <c r="D1298" s="55"/>
      <c r="E1298" s="55"/>
      <c r="H1298" s="55"/>
      <c r="I1298" s="57"/>
      <c r="J1298" s="57"/>
      <c r="K1298" s="55"/>
    </row>
    <row r="1299" spans="1:11" x14ac:dyDescent="0.25">
      <c r="A1299" s="55"/>
      <c r="C1299" s="56"/>
      <c r="D1299" s="55"/>
      <c r="E1299" s="55"/>
      <c r="H1299" s="55"/>
      <c r="I1299" s="57"/>
      <c r="J1299" s="57"/>
      <c r="K1299" s="55"/>
    </row>
    <row r="1300" spans="1:11" x14ac:dyDescent="0.25">
      <c r="A1300" s="55"/>
      <c r="C1300" s="56"/>
      <c r="D1300" s="55"/>
      <c r="E1300" s="55"/>
      <c r="H1300" s="55"/>
      <c r="I1300" s="57"/>
      <c r="J1300" s="57"/>
      <c r="K1300" s="55"/>
    </row>
    <row r="1301" spans="1:11" x14ac:dyDescent="0.25">
      <c r="A1301" s="55"/>
      <c r="C1301" s="56"/>
      <c r="D1301" s="55"/>
      <c r="E1301" s="55"/>
      <c r="H1301" s="55"/>
      <c r="I1301" s="57"/>
      <c r="J1301" s="57"/>
      <c r="K1301" s="55"/>
    </row>
    <row r="1302" spans="1:11" x14ac:dyDescent="0.25">
      <c r="A1302" s="55"/>
      <c r="C1302" s="56"/>
      <c r="D1302" s="55"/>
      <c r="E1302" s="55"/>
      <c r="H1302" s="55"/>
      <c r="I1302" s="57"/>
      <c r="J1302" s="57"/>
      <c r="K1302" s="55"/>
    </row>
    <row r="1303" spans="1:11" x14ac:dyDescent="0.25">
      <c r="A1303" s="55"/>
      <c r="C1303" s="56"/>
      <c r="D1303" s="55"/>
      <c r="E1303" s="55"/>
      <c r="H1303" s="55"/>
      <c r="I1303" s="57"/>
      <c r="J1303" s="57"/>
      <c r="K1303" s="55"/>
    </row>
    <row r="1304" spans="1:11" x14ac:dyDescent="0.25">
      <c r="A1304" s="55"/>
      <c r="C1304" s="56"/>
      <c r="D1304" s="55"/>
      <c r="E1304" s="55"/>
      <c r="H1304" s="55"/>
      <c r="I1304" s="57"/>
      <c r="J1304" s="57"/>
      <c r="K1304" s="55"/>
    </row>
    <row r="1305" spans="1:11" x14ac:dyDescent="0.25">
      <c r="A1305" s="55"/>
      <c r="C1305" s="56"/>
      <c r="D1305" s="55"/>
      <c r="E1305" s="55"/>
      <c r="H1305" s="55"/>
      <c r="I1305" s="57"/>
      <c r="J1305" s="57"/>
      <c r="K1305" s="55"/>
    </row>
    <row r="1306" spans="1:11" x14ac:dyDescent="0.25">
      <c r="A1306" s="55"/>
      <c r="C1306" s="56"/>
      <c r="D1306" s="55"/>
      <c r="E1306" s="55"/>
      <c r="H1306" s="55"/>
      <c r="I1306" s="57"/>
      <c r="J1306" s="57"/>
      <c r="K1306" s="55"/>
    </row>
    <row r="1307" spans="1:11" x14ac:dyDescent="0.25">
      <c r="A1307" s="55"/>
      <c r="C1307" s="56"/>
      <c r="D1307" s="55"/>
      <c r="E1307" s="55"/>
      <c r="H1307" s="55"/>
      <c r="I1307" s="57"/>
      <c r="J1307" s="57"/>
      <c r="K1307" s="55"/>
    </row>
    <row r="1308" spans="1:11" x14ac:dyDescent="0.25">
      <c r="A1308" s="55"/>
      <c r="C1308" s="56"/>
      <c r="D1308" s="55"/>
      <c r="E1308" s="55"/>
      <c r="H1308" s="55"/>
      <c r="I1308" s="57"/>
      <c r="J1308" s="57"/>
      <c r="K1308" s="55"/>
    </row>
    <row r="1309" spans="1:11" x14ac:dyDescent="0.25">
      <c r="A1309" s="55"/>
      <c r="C1309" s="56"/>
      <c r="D1309" s="55"/>
      <c r="E1309" s="55"/>
      <c r="H1309" s="55"/>
      <c r="I1309" s="57"/>
      <c r="J1309" s="57"/>
      <c r="K1309" s="55"/>
    </row>
    <row r="1310" spans="1:11" x14ac:dyDescent="0.25">
      <c r="A1310" s="55"/>
      <c r="C1310" s="56"/>
      <c r="D1310" s="55"/>
      <c r="E1310" s="55"/>
      <c r="H1310" s="55"/>
      <c r="I1310" s="57"/>
      <c r="J1310" s="57"/>
      <c r="K1310" s="55"/>
    </row>
    <row r="1311" spans="1:11" x14ac:dyDescent="0.25">
      <c r="A1311" s="55"/>
      <c r="C1311" s="56"/>
      <c r="D1311" s="55"/>
      <c r="E1311" s="55"/>
      <c r="H1311" s="55"/>
      <c r="I1311" s="57"/>
      <c r="J1311" s="57"/>
      <c r="K1311" s="55"/>
    </row>
    <row r="1312" spans="1:11" x14ac:dyDescent="0.25">
      <c r="A1312" s="55"/>
      <c r="C1312" s="56"/>
      <c r="D1312" s="55"/>
      <c r="E1312" s="55"/>
      <c r="H1312" s="55"/>
      <c r="I1312" s="57"/>
      <c r="J1312" s="57"/>
      <c r="K1312" s="55"/>
    </row>
    <row r="1313" spans="1:11" x14ac:dyDescent="0.25">
      <c r="A1313" s="55"/>
      <c r="C1313" s="56"/>
      <c r="D1313" s="55"/>
      <c r="E1313" s="55"/>
      <c r="H1313" s="55"/>
      <c r="I1313" s="57"/>
      <c r="J1313" s="57"/>
      <c r="K1313" s="55"/>
    </row>
    <row r="1314" spans="1:11" x14ac:dyDescent="0.25">
      <c r="A1314" s="55"/>
      <c r="C1314" s="56"/>
      <c r="D1314" s="55"/>
      <c r="E1314" s="55"/>
      <c r="H1314" s="55"/>
      <c r="I1314" s="57"/>
      <c r="J1314" s="57"/>
      <c r="K1314" s="55"/>
    </row>
    <row r="1315" spans="1:11" x14ac:dyDescent="0.25">
      <c r="A1315" s="55"/>
      <c r="C1315" s="56"/>
      <c r="D1315" s="55"/>
      <c r="E1315" s="55"/>
      <c r="H1315" s="55"/>
      <c r="I1315" s="57"/>
      <c r="J1315" s="57"/>
      <c r="K1315" s="55"/>
    </row>
    <row r="1316" spans="1:11" x14ac:dyDescent="0.25">
      <c r="A1316" s="55"/>
      <c r="C1316" s="56"/>
      <c r="D1316" s="55"/>
      <c r="E1316" s="55"/>
      <c r="H1316" s="55"/>
      <c r="I1316" s="57"/>
      <c r="J1316" s="57"/>
      <c r="K1316" s="55"/>
    </row>
    <row r="1317" spans="1:11" x14ac:dyDescent="0.25">
      <c r="A1317" s="55"/>
      <c r="C1317" s="56"/>
      <c r="D1317" s="55"/>
      <c r="E1317" s="55"/>
      <c r="H1317" s="55"/>
      <c r="I1317" s="57"/>
      <c r="J1317" s="57"/>
      <c r="K1317" s="55"/>
    </row>
    <row r="1318" spans="1:11" x14ac:dyDescent="0.25">
      <c r="A1318" s="55"/>
      <c r="C1318" s="56"/>
      <c r="D1318" s="55"/>
      <c r="E1318" s="55"/>
      <c r="H1318" s="55"/>
      <c r="I1318" s="57"/>
      <c r="J1318" s="57"/>
      <c r="K1318" s="55"/>
    </row>
    <row r="1319" spans="1:11" x14ac:dyDescent="0.25">
      <c r="A1319" s="55"/>
      <c r="C1319" s="56"/>
      <c r="D1319" s="55"/>
      <c r="E1319" s="55"/>
      <c r="H1319" s="55"/>
      <c r="I1319" s="57"/>
      <c r="J1319" s="57"/>
      <c r="K1319" s="55"/>
    </row>
    <row r="1320" spans="1:11" x14ac:dyDescent="0.25">
      <c r="A1320" s="55"/>
      <c r="C1320" s="56"/>
      <c r="D1320" s="55"/>
      <c r="E1320" s="55"/>
      <c r="H1320" s="55"/>
      <c r="I1320" s="57"/>
      <c r="J1320" s="57"/>
      <c r="K1320" s="55"/>
    </row>
    <row r="1321" spans="1:11" x14ac:dyDescent="0.25">
      <c r="A1321" s="55"/>
      <c r="C1321" s="56"/>
      <c r="D1321" s="55"/>
      <c r="E1321" s="55"/>
      <c r="H1321" s="55"/>
      <c r="I1321" s="57"/>
      <c r="J1321" s="57"/>
      <c r="K1321" s="55"/>
    </row>
    <row r="1322" spans="1:11" x14ac:dyDescent="0.25">
      <c r="A1322" s="55"/>
      <c r="C1322" s="56"/>
      <c r="D1322" s="55"/>
      <c r="E1322" s="55"/>
      <c r="H1322" s="55"/>
      <c r="I1322" s="57"/>
      <c r="J1322" s="57"/>
      <c r="K1322" s="55"/>
    </row>
    <row r="1323" spans="1:11" x14ac:dyDescent="0.25">
      <c r="A1323" s="55"/>
      <c r="C1323" s="56"/>
      <c r="D1323" s="55"/>
      <c r="E1323" s="55"/>
      <c r="H1323" s="55"/>
      <c r="I1323" s="57"/>
      <c r="J1323" s="57"/>
      <c r="K1323" s="55"/>
    </row>
    <row r="1324" spans="1:11" x14ac:dyDescent="0.25">
      <c r="A1324" s="55"/>
      <c r="C1324" s="56"/>
      <c r="D1324" s="55"/>
      <c r="E1324" s="55"/>
      <c r="H1324" s="55"/>
      <c r="I1324" s="57"/>
      <c r="J1324" s="57"/>
      <c r="K1324" s="55"/>
    </row>
    <row r="1325" spans="1:11" x14ac:dyDescent="0.25">
      <c r="A1325" s="55"/>
      <c r="C1325" s="56"/>
      <c r="D1325" s="55"/>
      <c r="E1325" s="55"/>
      <c r="H1325" s="55"/>
      <c r="I1325" s="57"/>
      <c r="J1325" s="57"/>
      <c r="K1325" s="55"/>
    </row>
    <row r="1326" spans="1:11" x14ac:dyDescent="0.25">
      <c r="A1326" s="55"/>
      <c r="C1326" s="56"/>
      <c r="D1326" s="55"/>
      <c r="E1326" s="55"/>
      <c r="H1326" s="55"/>
      <c r="I1326" s="57"/>
      <c r="J1326" s="57"/>
      <c r="K1326" s="55"/>
    </row>
    <row r="1327" spans="1:11" x14ac:dyDescent="0.25">
      <c r="A1327" s="55"/>
      <c r="C1327" s="56"/>
      <c r="D1327" s="55"/>
      <c r="E1327" s="55"/>
      <c r="H1327" s="55"/>
      <c r="I1327" s="57"/>
      <c r="J1327" s="57"/>
      <c r="K1327" s="55"/>
    </row>
    <row r="1328" spans="1:11" x14ac:dyDescent="0.25">
      <c r="A1328" s="55"/>
      <c r="C1328" s="56"/>
      <c r="D1328" s="55"/>
      <c r="E1328" s="55"/>
      <c r="H1328" s="55"/>
      <c r="I1328" s="57"/>
      <c r="J1328" s="57"/>
      <c r="K1328" s="55"/>
    </row>
    <row r="1329" spans="1:11" x14ac:dyDescent="0.25">
      <c r="A1329" s="55"/>
      <c r="C1329" s="56"/>
      <c r="D1329" s="55"/>
      <c r="E1329" s="55"/>
      <c r="H1329" s="55"/>
      <c r="I1329" s="57"/>
      <c r="J1329" s="57"/>
      <c r="K1329" s="55"/>
    </row>
    <row r="1330" spans="1:11" x14ac:dyDescent="0.25">
      <c r="A1330" s="55"/>
      <c r="C1330" s="56"/>
      <c r="D1330" s="55"/>
      <c r="E1330" s="55"/>
      <c r="H1330" s="55"/>
      <c r="I1330" s="57"/>
      <c r="J1330" s="57"/>
      <c r="K1330" s="55"/>
    </row>
    <row r="1331" spans="1:11" x14ac:dyDescent="0.25">
      <c r="A1331" s="55"/>
      <c r="C1331" s="56"/>
      <c r="D1331" s="55"/>
      <c r="E1331" s="55"/>
      <c r="H1331" s="55"/>
      <c r="I1331" s="57"/>
      <c r="J1331" s="57"/>
      <c r="K1331" s="55"/>
    </row>
    <row r="1332" spans="1:11" x14ac:dyDescent="0.25">
      <c r="A1332" s="55"/>
      <c r="C1332" s="56"/>
      <c r="D1332" s="55"/>
      <c r="E1332" s="55"/>
      <c r="H1332" s="55"/>
      <c r="I1332" s="57"/>
      <c r="J1332" s="57"/>
      <c r="K1332" s="55"/>
    </row>
    <row r="1333" spans="1:11" x14ac:dyDescent="0.25">
      <c r="A1333" s="55"/>
      <c r="C1333" s="56"/>
      <c r="D1333" s="55"/>
      <c r="E1333" s="55"/>
      <c r="H1333" s="55"/>
      <c r="I1333" s="57"/>
      <c r="J1333" s="57"/>
      <c r="K1333" s="55"/>
    </row>
    <row r="1334" spans="1:11" x14ac:dyDescent="0.25">
      <c r="A1334" s="55"/>
      <c r="C1334" s="56"/>
      <c r="D1334" s="55"/>
      <c r="E1334" s="55"/>
      <c r="H1334" s="55"/>
      <c r="I1334" s="57"/>
      <c r="J1334" s="57"/>
      <c r="K1334" s="55"/>
    </row>
    <row r="1335" spans="1:11" x14ac:dyDescent="0.25">
      <c r="A1335" s="55"/>
      <c r="C1335" s="56"/>
      <c r="D1335" s="55"/>
      <c r="E1335" s="55"/>
      <c r="H1335" s="55"/>
      <c r="I1335" s="57"/>
      <c r="J1335" s="57"/>
      <c r="K1335" s="55"/>
    </row>
    <row r="1336" spans="1:11" x14ac:dyDescent="0.25">
      <c r="A1336" s="55"/>
      <c r="C1336" s="56"/>
      <c r="D1336" s="55"/>
      <c r="E1336" s="55"/>
      <c r="H1336" s="55"/>
      <c r="I1336" s="57"/>
      <c r="J1336" s="57"/>
      <c r="K1336" s="55"/>
    </row>
    <row r="1337" spans="1:11" x14ac:dyDescent="0.25">
      <c r="A1337" s="55"/>
      <c r="C1337" s="56"/>
      <c r="D1337" s="55"/>
      <c r="E1337" s="55"/>
      <c r="H1337" s="55"/>
      <c r="I1337" s="57"/>
      <c r="J1337" s="57"/>
      <c r="K1337" s="55"/>
    </row>
    <row r="1338" spans="1:11" x14ac:dyDescent="0.25">
      <c r="A1338" s="55"/>
      <c r="C1338" s="56"/>
      <c r="D1338" s="55"/>
      <c r="E1338" s="55"/>
      <c r="H1338" s="55"/>
      <c r="I1338" s="57"/>
      <c r="J1338" s="57"/>
      <c r="K1338" s="55"/>
    </row>
    <row r="1339" spans="1:11" x14ac:dyDescent="0.25">
      <c r="A1339" s="55"/>
      <c r="C1339" s="56"/>
      <c r="D1339" s="55"/>
      <c r="E1339" s="55"/>
      <c r="H1339" s="55"/>
      <c r="I1339" s="57"/>
      <c r="J1339" s="57"/>
      <c r="K1339" s="55"/>
    </row>
    <row r="1340" spans="1:11" x14ac:dyDescent="0.25">
      <c r="A1340" s="55"/>
      <c r="C1340" s="56"/>
      <c r="D1340" s="55"/>
      <c r="E1340" s="55"/>
      <c r="H1340" s="55"/>
      <c r="I1340" s="57"/>
      <c r="J1340" s="57"/>
      <c r="K1340" s="55"/>
    </row>
    <row r="1341" spans="1:11" x14ac:dyDescent="0.25">
      <c r="A1341" s="55"/>
      <c r="C1341" s="56"/>
      <c r="D1341" s="55"/>
      <c r="E1341" s="55"/>
      <c r="H1341" s="55"/>
      <c r="I1341" s="57"/>
      <c r="J1341" s="57"/>
      <c r="K1341" s="55"/>
    </row>
    <row r="1342" spans="1:11" x14ac:dyDescent="0.25">
      <c r="A1342" s="55"/>
      <c r="C1342" s="56"/>
      <c r="D1342" s="55"/>
      <c r="E1342" s="55"/>
      <c r="H1342" s="55"/>
      <c r="I1342" s="57"/>
      <c r="J1342" s="57"/>
      <c r="K1342" s="55"/>
    </row>
    <row r="1343" spans="1:11" x14ac:dyDescent="0.25">
      <c r="A1343" s="55"/>
      <c r="C1343" s="56"/>
      <c r="D1343" s="55"/>
      <c r="E1343" s="55"/>
      <c r="H1343" s="55"/>
      <c r="I1343" s="57"/>
      <c r="J1343" s="57"/>
      <c r="K1343" s="55"/>
    </row>
    <row r="1344" spans="1:11" x14ac:dyDescent="0.25">
      <c r="A1344" s="55"/>
      <c r="C1344" s="56"/>
      <c r="D1344" s="55"/>
      <c r="E1344" s="55"/>
      <c r="H1344" s="55"/>
      <c r="I1344" s="57"/>
      <c r="J1344" s="57"/>
      <c r="K1344" s="55"/>
    </row>
    <row r="1345" spans="1:11" x14ac:dyDescent="0.25">
      <c r="A1345" s="55"/>
      <c r="C1345" s="56"/>
      <c r="D1345" s="55"/>
      <c r="E1345" s="55"/>
      <c r="H1345" s="55"/>
      <c r="I1345" s="57"/>
      <c r="J1345" s="57"/>
      <c r="K1345" s="55"/>
    </row>
    <row r="1346" spans="1:11" x14ac:dyDescent="0.25">
      <c r="A1346" s="55"/>
      <c r="C1346" s="56"/>
      <c r="D1346" s="55"/>
      <c r="E1346" s="55"/>
      <c r="H1346" s="55"/>
      <c r="I1346" s="57"/>
      <c r="J1346" s="57"/>
      <c r="K1346" s="55"/>
    </row>
    <row r="1347" spans="1:11" x14ac:dyDescent="0.25">
      <c r="A1347" s="55"/>
      <c r="C1347" s="56"/>
      <c r="D1347" s="55"/>
      <c r="E1347" s="55"/>
      <c r="H1347" s="55"/>
      <c r="I1347" s="57"/>
      <c r="J1347" s="57"/>
      <c r="K1347" s="55"/>
    </row>
    <row r="1348" spans="1:11" x14ac:dyDescent="0.25">
      <c r="A1348" s="55"/>
      <c r="C1348" s="56"/>
      <c r="D1348" s="55"/>
      <c r="E1348" s="55"/>
      <c r="H1348" s="55"/>
      <c r="I1348" s="57"/>
      <c r="J1348" s="57"/>
      <c r="K1348" s="55"/>
    </row>
    <row r="1349" spans="1:11" x14ac:dyDescent="0.25">
      <c r="A1349" s="55"/>
      <c r="C1349" s="56"/>
      <c r="D1349" s="55"/>
      <c r="E1349" s="55"/>
      <c r="H1349" s="55"/>
      <c r="I1349" s="57"/>
      <c r="J1349" s="57"/>
      <c r="K1349" s="55"/>
    </row>
    <row r="1350" spans="1:11" x14ac:dyDescent="0.25">
      <c r="A1350" s="55"/>
      <c r="C1350" s="56"/>
      <c r="D1350" s="55"/>
      <c r="E1350" s="55"/>
      <c r="H1350" s="55"/>
      <c r="I1350" s="57"/>
      <c r="J1350" s="57"/>
      <c r="K1350" s="55"/>
    </row>
    <row r="1351" spans="1:11" x14ac:dyDescent="0.25">
      <c r="A1351" s="55"/>
      <c r="C1351" s="56"/>
      <c r="D1351" s="55"/>
      <c r="E1351" s="55"/>
      <c r="H1351" s="55"/>
      <c r="I1351" s="57"/>
      <c r="J1351" s="57"/>
      <c r="K1351" s="55"/>
    </row>
    <row r="1352" spans="1:11" x14ac:dyDescent="0.25">
      <c r="A1352" s="55"/>
      <c r="C1352" s="56"/>
      <c r="D1352" s="55"/>
      <c r="E1352" s="55"/>
      <c r="H1352" s="55"/>
      <c r="I1352" s="57"/>
      <c r="J1352" s="57"/>
      <c r="K1352" s="55"/>
    </row>
    <row r="1353" spans="1:11" x14ac:dyDescent="0.25">
      <c r="A1353" s="55"/>
      <c r="C1353" s="56"/>
      <c r="D1353" s="55"/>
      <c r="E1353" s="55"/>
      <c r="H1353" s="55"/>
      <c r="I1353" s="57"/>
      <c r="J1353" s="57"/>
      <c r="K1353" s="55"/>
    </row>
    <row r="1354" spans="1:11" x14ac:dyDescent="0.25">
      <c r="A1354" s="55"/>
      <c r="C1354" s="56"/>
      <c r="D1354" s="55"/>
      <c r="E1354" s="55"/>
      <c r="H1354" s="55"/>
      <c r="I1354" s="57"/>
      <c r="J1354" s="57"/>
      <c r="K1354" s="55"/>
    </row>
    <row r="1355" spans="1:11" x14ac:dyDescent="0.25">
      <c r="A1355" s="55"/>
      <c r="C1355" s="56"/>
      <c r="D1355" s="55"/>
      <c r="E1355" s="55"/>
      <c r="H1355" s="55"/>
      <c r="I1355" s="57"/>
      <c r="J1355" s="57"/>
      <c r="K1355" s="55"/>
    </row>
    <row r="1356" spans="1:11" x14ac:dyDescent="0.25">
      <c r="A1356" s="55"/>
      <c r="C1356" s="56"/>
      <c r="D1356" s="55"/>
      <c r="E1356" s="55"/>
      <c r="H1356" s="55"/>
      <c r="I1356" s="57"/>
      <c r="J1356" s="57"/>
      <c r="K1356" s="55"/>
    </row>
    <row r="1357" spans="1:11" x14ac:dyDescent="0.25">
      <c r="A1357" s="55"/>
      <c r="C1357" s="56"/>
      <c r="D1357" s="55"/>
      <c r="E1357" s="55"/>
      <c r="H1357" s="55"/>
      <c r="I1357" s="57"/>
      <c r="J1357" s="57"/>
      <c r="K1357" s="55"/>
    </row>
    <row r="1358" spans="1:11" x14ac:dyDescent="0.25">
      <c r="A1358" s="55"/>
      <c r="C1358" s="56"/>
      <c r="D1358" s="55"/>
      <c r="E1358" s="55"/>
      <c r="H1358" s="55"/>
      <c r="I1358" s="57"/>
      <c r="J1358" s="57"/>
      <c r="K1358" s="55"/>
    </row>
    <row r="1359" spans="1:11" x14ac:dyDescent="0.25">
      <c r="A1359" s="55"/>
      <c r="C1359" s="56"/>
      <c r="D1359" s="55"/>
      <c r="E1359" s="55"/>
      <c r="H1359" s="55"/>
      <c r="I1359" s="57"/>
      <c r="J1359" s="57"/>
      <c r="K1359" s="55"/>
    </row>
    <row r="1360" spans="1:11" x14ac:dyDescent="0.25">
      <c r="A1360" s="55"/>
      <c r="C1360" s="56"/>
      <c r="D1360" s="55"/>
      <c r="E1360" s="55"/>
      <c r="H1360" s="55"/>
      <c r="I1360" s="57"/>
      <c r="J1360" s="57"/>
      <c r="K1360" s="55"/>
    </row>
    <row r="1361" spans="1:11" x14ac:dyDescent="0.25">
      <c r="A1361" s="55"/>
      <c r="C1361" s="56"/>
      <c r="D1361" s="55"/>
      <c r="E1361" s="55"/>
      <c r="H1361" s="55"/>
      <c r="I1361" s="57"/>
      <c r="J1361" s="57"/>
      <c r="K1361" s="55"/>
    </row>
    <row r="1362" spans="1:11" x14ac:dyDescent="0.25">
      <c r="A1362" s="55"/>
      <c r="C1362" s="56"/>
      <c r="D1362" s="55"/>
      <c r="E1362" s="55"/>
      <c r="H1362" s="55"/>
      <c r="I1362" s="57"/>
      <c r="J1362" s="57"/>
      <c r="K1362" s="55"/>
    </row>
    <row r="1363" spans="1:11" x14ac:dyDescent="0.25">
      <c r="A1363" s="55"/>
      <c r="C1363" s="56"/>
      <c r="D1363" s="55"/>
      <c r="E1363" s="55"/>
      <c r="H1363" s="55"/>
      <c r="I1363" s="57"/>
      <c r="J1363" s="57"/>
      <c r="K1363" s="55"/>
    </row>
    <row r="1364" spans="1:11" x14ac:dyDescent="0.25">
      <c r="A1364" s="55"/>
      <c r="C1364" s="56"/>
      <c r="D1364" s="55"/>
      <c r="E1364" s="55"/>
      <c r="H1364" s="55"/>
      <c r="I1364" s="57"/>
      <c r="J1364" s="57"/>
      <c r="K1364" s="55"/>
    </row>
    <row r="1365" spans="1:11" x14ac:dyDescent="0.25">
      <c r="A1365" s="55"/>
      <c r="C1365" s="56"/>
      <c r="D1365" s="55"/>
      <c r="E1365" s="55"/>
      <c r="H1365" s="55"/>
      <c r="I1365" s="57"/>
      <c r="J1365" s="57"/>
      <c r="K1365" s="55"/>
    </row>
    <row r="1366" spans="1:11" x14ac:dyDescent="0.25">
      <c r="A1366" s="55"/>
      <c r="C1366" s="56"/>
      <c r="D1366" s="55"/>
      <c r="E1366" s="55"/>
      <c r="H1366" s="55"/>
      <c r="I1366" s="57"/>
      <c r="J1366" s="57"/>
      <c r="K1366" s="55"/>
    </row>
    <row r="1367" spans="1:11" x14ac:dyDescent="0.25">
      <c r="A1367" s="55"/>
      <c r="C1367" s="56"/>
      <c r="D1367" s="55"/>
      <c r="E1367" s="55"/>
      <c r="H1367" s="55"/>
      <c r="I1367" s="57"/>
      <c r="J1367" s="57"/>
      <c r="K1367" s="55"/>
    </row>
    <row r="1368" spans="1:11" x14ac:dyDescent="0.25">
      <c r="A1368" s="55"/>
      <c r="C1368" s="56"/>
      <c r="D1368" s="55"/>
      <c r="E1368" s="55"/>
      <c r="H1368" s="55"/>
      <c r="I1368" s="57"/>
      <c r="J1368" s="57"/>
      <c r="K1368" s="55"/>
    </row>
    <row r="1369" spans="1:11" x14ac:dyDescent="0.25">
      <c r="A1369" s="55"/>
      <c r="C1369" s="56"/>
      <c r="D1369" s="55"/>
      <c r="E1369" s="55"/>
      <c r="H1369" s="55"/>
      <c r="I1369" s="57"/>
      <c r="J1369" s="57"/>
      <c r="K1369" s="55"/>
    </row>
    <row r="1370" spans="1:11" x14ac:dyDescent="0.25">
      <c r="A1370" s="55"/>
      <c r="C1370" s="56"/>
      <c r="D1370" s="55"/>
      <c r="E1370" s="55"/>
      <c r="H1370" s="55"/>
      <c r="I1370" s="57"/>
      <c r="J1370" s="57"/>
      <c r="K1370" s="55"/>
    </row>
    <row r="1371" spans="1:11" x14ac:dyDescent="0.25">
      <c r="A1371" s="55"/>
      <c r="C1371" s="56"/>
      <c r="D1371" s="55"/>
      <c r="E1371" s="55"/>
      <c r="H1371" s="55"/>
      <c r="I1371" s="57"/>
      <c r="J1371" s="57"/>
      <c r="K1371" s="55"/>
    </row>
    <row r="1372" spans="1:11" x14ac:dyDescent="0.25">
      <c r="A1372" s="55"/>
      <c r="C1372" s="56"/>
      <c r="D1372" s="55"/>
      <c r="E1372" s="55"/>
      <c r="H1372" s="55"/>
      <c r="I1372" s="57"/>
      <c r="J1372" s="57"/>
      <c r="K1372" s="55"/>
    </row>
    <row r="1373" spans="1:11" x14ac:dyDescent="0.25">
      <c r="A1373" s="55"/>
      <c r="C1373" s="56"/>
      <c r="D1373" s="55"/>
      <c r="E1373" s="55"/>
      <c r="H1373" s="55"/>
      <c r="I1373" s="57"/>
      <c r="J1373" s="57"/>
      <c r="K1373" s="55"/>
    </row>
    <row r="1374" spans="1:11" x14ac:dyDescent="0.25">
      <c r="A1374" s="55"/>
      <c r="C1374" s="56"/>
      <c r="D1374" s="55"/>
      <c r="E1374" s="55"/>
      <c r="H1374" s="55"/>
      <c r="I1374" s="57"/>
      <c r="J1374" s="57"/>
      <c r="K1374" s="55"/>
    </row>
    <row r="1375" spans="1:11" x14ac:dyDescent="0.25">
      <c r="A1375" s="55"/>
      <c r="C1375" s="56"/>
      <c r="D1375" s="55"/>
      <c r="E1375" s="55"/>
      <c r="H1375" s="55"/>
      <c r="I1375" s="57"/>
      <c r="J1375" s="57"/>
      <c r="K1375" s="55"/>
    </row>
    <row r="1376" spans="1:11" x14ac:dyDescent="0.25">
      <c r="A1376" s="55"/>
      <c r="C1376" s="56"/>
      <c r="D1376" s="55"/>
      <c r="E1376" s="55"/>
      <c r="H1376" s="55"/>
      <c r="I1376" s="57"/>
      <c r="J1376" s="57"/>
      <c r="K1376" s="55"/>
    </row>
    <row r="1377" spans="1:11" x14ac:dyDescent="0.25">
      <c r="A1377" s="55"/>
      <c r="C1377" s="56"/>
      <c r="D1377" s="55"/>
      <c r="E1377" s="55"/>
      <c r="H1377" s="55"/>
      <c r="I1377" s="57"/>
      <c r="J1377" s="57"/>
      <c r="K1377" s="55"/>
    </row>
    <row r="1378" spans="1:11" x14ac:dyDescent="0.25">
      <c r="A1378" s="55"/>
      <c r="C1378" s="56"/>
      <c r="D1378" s="55"/>
      <c r="E1378" s="55"/>
      <c r="H1378" s="55"/>
      <c r="I1378" s="57"/>
      <c r="J1378" s="57"/>
      <c r="K1378" s="55"/>
    </row>
    <row r="1379" spans="1:11" x14ac:dyDescent="0.25">
      <c r="A1379" s="55"/>
      <c r="C1379" s="56"/>
      <c r="D1379" s="55"/>
      <c r="E1379" s="55"/>
      <c r="H1379" s="55"/>
      <c r="I1379" s="57"/>
      <c r="J1379" s="57"/>
      <c r="K1379" s="55"/>
    </row>
    <row r="1380" spans="1:11" x14ac:dyDescent="0.25">
      <c r="A1380" s="55"/>
      <c r="C1380" s="56"/>
      <c r="D1380" s="55"/>
      <c r="E1380" s="55"/>
      <c r="H1380" s="55"/>
      <c r="I1380" s="57"/>
      <c r="J1380" s="57"/>
      <c r="K1380" s="55"/>
    </row>
    <row r="1381" spans="1:11" x14ac:dyDescent="0.25">
      <c r="A1381" s="55"/>
      <c r="C1381" s="56"/>
      <c r="D1381" s="55"/>
      <c r="E1381" s="55"/>
      <c r="H1381" s="55"/>
      <c r="I1381" s="57"/>
      <c r="J1381" s="57"/>
      <c r="K1381" s="55"/>
    </row>
    <row r="1382" spans="1:11" x14ac:dyDescent="0.25">
      <c r="A1382" s="55"/>
      <c r="C1382" s="56"/>
      <c r="D1382" s="55"/>
      <c r="E1382" s="55"/>
      <c r="H1382" s="55"/>
      <c r="I1382" s="57"/>
      <c r="J1382" s="57"/>
      <c r="K1382" s="55"/>
    </row>
    <row r="1383" spans="1:11" x14ac:dyDescent="0.25">
      <c r="A1383" s="55"/>
      <c r="C1383" s="56"/>
      <c r="D1383" s="55"/>
      <c r="E1383" s="55"/>
      <c r="H1383" s="55"/>
      <c r="I1383" s="57"/>
      <c r="J1383" s="57"/>
      <c r="K1383" s="55"/>
    </row>
    <row r="1384" spans="1:11" x14ac:dyDescent="0.25">
      <c r="A1384" s="55"/>
      <c r="C1384" s="56"/>
      <c r="D1384" s="55"/>
      <c r="E1384" s="55"/>
      <c r="H1384" s="55"/>
      <c r="I1384" s="57"/>
      <c r="J1384" s="57"/>
      <c r="K1384" s="55"/>
    </row>
    <row r="1385" spans="1:11" x14ac:dyDescent="0.25">
      <c r="A1385" s="55"/>
      <c r="C1385" s="56"/>
      <c r="D1385" s="55"/>
      <c r="E1385" s="55"/>
      <c r="H1385" s="55"/>
      <c r="I1385" s="57"/>
      <c r="J1385" s="57"/>
      <c r="K1385" s="55"/>
    </row>
    <row r="1386" spans="1:11" x14ac:dyDescent="0.25">
      <c r="A1386" s="55"/>
      <c r="C1386" s="56"/>
      <c r="D1386" s="55"/>
      <c r="E1386" s="55"/>
      <c r="H1386" s="55"/>
      <c r="I1386" s="57"/>
      <c r="J1386" s="57"/>
      <c r="K1386" s="55"/>
    </row>
    <row r="1387" spans="1:11" x14ac:dyDescent="0.25">
      <c r="A1387" s="55"/>
      <c r="C1387" s="56"/>
      <c r="D1387" s="55"/>
      <c r="E1387" s="55"/>
      <c r="H1387" s="55"/>
      <c r="I1387" s="57"/>
      <c r="J1387" s="57"/>
      <c r="K1387" s="55"/>
    </row>
    <row r="1388" spans="1:11" x14ac:dyDescent="0.25">
      <c r="A1388" s="55"/>
      <c r="C1388" s="56"/>
      <c r="D1388" s="55"/>
      <c r="E1388" s="55"/>
      <c r="H1388" s="55"/>
      <c r="I1388" s="57"/>
      <c r="J1388" s="57"/>
      <c r="K1388" s="55"/>
    </row>
    <row r="1389" spans="1:11" x14ac:dyDescent="0.25">
      <c r="A1389" s="55"/>
      <c r="C1389" s="56"/>
      <c r="D1389" s="55"/>
      <c r="E1389" s="55"/>
      <c r="H1389" s="55"/>
      <c r="I1389" s="57"/>
      <c r="J1389" s="57"/>
      <c r="K1389" s="55"/>
    </row>
    <row r="1390" spans="1:11" x14ac:dyDescent="0.25">
      <c r="A1390" s="55"/>
      <c r="C1390" s="56"/>
      <c r="D1390" s="55"/>
      <c r="E1390" s="55"/>
      <c r="H1390" s="55"/>
      <c r="I1390" s="57"/>
      <c r="J1390" s="57"/>
      <c r="K1390" s="55"/>
    </row>
    <row r="1391" spans="1:11" x14ac:dyDescent="0.25">
      <c r="A1391" s="55"/>
      <c r="C1391" s="56"/>
      <c r="D1391" s="55"/>
      <c r="E1391" s="55"/>
      <c r="H1391" s="55"/>
      <c r="I1391" s="57"/>
      <c r="J1391" s="57"/>
      <c r="K1391" s="55"/>
    </row>
    <row r="1392" spans="1:11" x14ac:dyDescent="0.25">
      <c r="A1392" s="55"/>
      <c r="C1392" s="56"/>
      <c r="D1392" s="55"/>
      <c r="E1392" s="55"/>
      <c r="H1392" s="55"/>
      <c r="I1392" s="57"/>
      <c r="J1392" s="57"/>
      <c r="K1392" s="55"/>
    </row>
    <row r="1393" spans="1:11" x14ac:dyDescent="0.25">
      <c r="A1393" s="55"/>
      <c r="C1393" s="56"/>
      <c r="D1393" s="55"/>
      <c r="E1393" s="55"/>
      <c r="H1393" s="55"/>
      <c r="I1393" s="57"/>
      <c r="J1393" s="57"/>
      <c r="K1393" s="55"/>
    </row>
    <row r="1394" spans="1:11" x14ac:dyDescent="0.25">
      <c r="A1394" s="55"/>
      <c r="C1394" s="56"/>
      <c r="D1394" s="55"/>
      <c r="E1394" s="55"/>
      <c r="H1394" s="55"/>
      <c r="I1394" s="57"/>
      <c r="J1394" s="57"/>
      <c r="K1394" s="55"/>
    </row>
    <row r="1395" spans="1:11" x14ac:dyDescent="0.25">
      <c r="A1395" s="55"/>
      <c r="C1395" s="56"/>
      <c r="D1395" s="55"/>
      <c r="E1395" s="55"/>
      <c r="H1395" s="55"/>
      <c r="I1395" s="57"/>
      <c r="J1395" s="57"/>
      <c r="K1395" s="55"/>
    </row>
    <row r="1396" spans="1:11" x14ac:dyDescent="0.25">
      <c r="A1396" s="55"/>
      <c r="C1396" s="56"/>
      <c r="D1396" s="55"/>
      <c r="E1396" s="55"/>
      <c r="H1396" s="55"/>
      <c r="I1396" s="57"/>
      <c r="J1396" s="57"/>
      <c r="K1396" s="55"/>
    </row>
    <row r="1397" spans="1:11" x14ac:dyDescent="0.25">
      <c r="A1397" s="55"/>
      <c r="C1397" s="56"/>
      <c r="D1397" s="55"/>
      <c r="E1397" s="55"/>
      <c r="H1397" s="55"/>
      <c r="I1397" s="57"/>
      <c r="J1397" s="57"/>
      <c r="K1397" s="55"/>
    </row>
    <row r="1398" spans="1:11" x14ac:dyDescent="0.25">
      <c r="A1398" s="55"/>
      <c r="C1398" s="56"/>
      <c r="D1398" s="55"/>
      <c r="E1398" s="55"/>
      <c r="H1398" s="55"/>
      <c r="I1398" s="57"/>
      <c r="J1398" s="57"/>
      <c r="K1398" s="55"/>
    </row>
    <row r="1399" spans="1:11" x14ac:dyDescent="0.25">
      <c r="A1399" s="55"/>
      <c r="C1399" s="56"/>
      <c r="D1399" s="55"/>
      <c r="E1399" s="55"/>
      <c r="H1399" s="55"/>
      <c r="I1399" s="57"/>
      <c r="J1399" s="57"/>
      <c r="K1399" s="55"/>
    </row>
    <row r="1400" spans="1:11" x14ac:dyDescent="0.25">
      <c r="A1400" s="55"/>
      <c r="C1400" s="56"/>
      <c r="D1400" s="55"/>
      <c r="E1400" s="55"/>
      <c r="H1400" s="55"/>
      <c r="I1400" s="57"/>
      <c r="J1400" s="57"/>
      <c r="K1400" s="55"/>
    </row>
    <row r="1401" spans="1:11" x14ac:dyDescent="0.25">
      <c r="A1401" s="55"/>
      <c r="C1401" s="56"/>
      <c r="D1401" s="55"/>
      <c r="E1401" s="55"/>
      <c r="H1401" s="55"/>
      <c r="I1401" s="57"/>
      <c r="J1401" s="57"/>
      <c r="K1401" s="55"/>
    </row>
    <row r="1402" spans="1:11" x14ac:dyDescent="0.25">
      <c r="A1402" s="55"/>
      <c r="C1402" s="56"/>
      <c r="D1402" s="55"/>
      <c r="E1402" s="55"/>
      <c r="H1402" s="55"/>
      <c r="I1402" s="57"/>
      <c r="J1402" s="57"/>
      <c r="K1402" s="55"/>
    </row>
    <row r="1403" spans="1:11" x14ac:dyDescent="0.25">
      <c r="A1403" s="55"/>
      <c r="C1403" s="56"/>
      <c r="D1403" s="55"/>
      <c r="E1403" s="55"/>
      <c r="H1403" s="55"/>
      <c r="I1403" s="57"/>
      <c r="J1403" s="57"/>
      <c r="K1403" s="55"/>
    </row>
    <row r="1404" spans="1:11" x14ac:dyDescent="0.25">
      <c r="A1404" s="55"/>
      <c r="C1404" s="56"/>
      <c r="D1404" s="55"/>
      <c r="E1404" s="55"/>
      <c r="H1404" s="55"/>
      <c r="I1404" s="57"/>
      <c r="J1404" s="57"/>
      <c r="K1404" s="55"/>
    </row>
    <row r="1405" spans="1:11" x14ac:dyDescent="0.25">
      <c r="A1405" s="55"/>
      <c r="C1405" s="56"/>
      <c r="D1405" s="55"/>
      <c r="E1405" s="55"/>
      <c r="H1405" s="55"/>
      <c r="I1405" s="57"/>
      <c r="J1405" s="57"/>
      <c r="K1405" s="55"/>
    </row>
    <row r="1406" spans="1:11" x14ac:dyDescent="0.25">
      <c r="A1406" s="55"/>
      <c r="C1406" s="56"/>
      <c r="D1406" s="55"/>
      <c r="E1406" s="55"/>
      <c r="H1406" s="55"/>
      <c r="I1406" s="57"/>
      <c r="J1406" s="57"/>
      <c r="K1406" s="55"/>
    </row>
    <row r="1407" spans="1:11" x14ac:dyDescent="0.25">
      <c r="A1407" s="55"/>
      <c r="C1407" s="56"/>
      <c r="D1407" s="55"/>
      <c r="E1407" s="55"/>
      <c r="H1407" s="55"/>
      <c r="I1407" s="57"/>
      <c r="J1407" s="57"/>
      <c r="K1407" s="55"/>
    </row>
    <row r="1408" spans="1:11" x14ac:dyDescent="0.25">
      <c r="A1408" s="55"/>
      <c r="C1408" s="56"/>
      <c r="D1408" s="55"/>
      <c r="E1408" s="55"/>
      <c r="H1408" s="55"/>
      <c r="I1408" s="57"/>
      <c r="J1408" s="57"/>
      <c r="K1408" s="55"/>
    </row>
    <row r="1409" spans="1:11" x14ac:dyDescent="0.25">
      <c r="A1409" s="55"/>
      <c r="C1409" s="56"/>
      <c r="D1409" s="55"/>
      <c r="E1409" s="55"/>
      <c r="H1409" s="55"/>
      <c r="I1409" s="57"/>
      <c r="J1409" s="57"/>
      <c r="K1409" s="55"/>
    </row>
    <row r="1410" spans="1:11" x14ac:dyDescent="0.25">
      <c r="A1410" s="55"/>
      <c r="C1410" s="56"/>
      <c r="D1410" s="55"/>
      <c r="E1410" s="55"/>
      <c r="H1410" s="55"/>
      <c r="I1410" s="57"/>
      <c r="J1410" s="57"/>
      <c r="K1410" s="55"/>
    </row>
    <row r="1411" spans="1:11" x14ac:dyDescent="0.25">
      <c r="A1411" s="55"/>
      <c r="C1411" s="56"/>
      <c r="D1411" s="55"/>
      <c r="E1411" s="55"/>
      <c r="H1411" s="55"/>
      <c r="I1411" s="57"/>
      <c r="J1411" s="57"/>
      <c r="K1411" s="55"/>
    </row>
    <row r="1412" spans="1:11" x14ac:dyDescent="0.25">
      <c r="A1412" s="55"/>
      <c r="C1412" s="56"/>
      <c r="D1412" s="55"/>
      <c r="E1412" s="55"/>
      <c r="H1412" s="55"/>
      <c r="I1412" s="57"/>
      <c r="J1412" s="57"/>
      <c r="K1412" s="55"/>
    </row>
    <row r="1413" spans="1:11" x14ac:dyDescent="0.25">
      <c r="A1413" s="55"/>
      <c r="C1413" s="56"/>
      <c r="D1413" s="55"/>
      <c r="E1413" s="55"/>
      <c r="H1413" s="55"/>
      <c r="I1413" s="57"/>
      <c r="J1413" s="57"/>
      <c r="K1413" s="55"/>
    </row>
    <row r="1414" spans="1:11" x14ac:dyDescent="0.25">
      <c r="A1414" s="55"/>
      <c r="C1414" s="56"/>
      <c r="D1414" s="55"/>
      <c r="E1414" s="55"/>
      <c r="H1414" s="55"/>
      <c r="I1414" s="57"/>
      <c r="J1414" s="57"/>
      <c r="K1414" s="55"/>
    </row>
    <row r="1415" spans="1:11" x14ac:dyDescent="0.25">
      <c r="A1415" s="55"/>
      <c r="C1415" s="56"/>
      <c r="D1415" s="55"/>
      <c r="E1415" s="55"/>
      <c r="H1415" s="55"/>
      <c r="I1415" s="57"/>
      <c r="J1415" s="57"/>
      <c r="K1415" s="55"/>
    </row>
    <row r="1416" spans="1:11" x14ac:dyDescent="0.25">
      <c r="A1416" s="55"/>
      <c r="C1416" s="56"/>
      <c r="D1416" s="55"/>
      <c r="E1416" s="55"/>
      <c r="H1416" s="55"/>
      <c r="I1416" s="57"/>
      <c r="J1416" s="57"/>
      <c r="K1416" s="55"/>
    </row>
    <row r="1417" spans="1:11" x14ac:dyDescent="0.25">
      <c r="A1417" s="55"/>
      <c r="C1417" s="56"/>
      <c r="D1417" s="55"/>
      <c r="E1417" s="55"/>
      <c r="H1417" s="55"/>
      <c r="I1417" s="57"/>
      <c r="J1417" s="57"/>
      <c r="K1417" s="55"/>
    </row>
    <row r="1418" spans="1:11" x14ac:dyDescent="0.25">
      <c r="A1418" s="55"/>
      <c r="C1418" s="56"/>
      <c r="D1418" s="55"/>
      <c r="E1418" s="55"/>
      <c r="H1418" s="55"/>
      <c r="I1418" s="57"/>
      <c r="J1418" s="57"/>
      <c r="K1418" s="55"/>
    </row>
    <row r="1419" spans="1:11" x14ac:dyDescent="0.25">
      <c r="A1419" s="55"/>
      <c r="C1419" s="56"/>
      <c r="D1419" s="55"/>
      <c r="E1419" s="55"/>
      <c r="H1419" s="55"/>
      <c r="I1419" s="57"/>
      <c r="J1419" s="57"/>
      <c r="K1419" s="55"/>
    </row>
    <row r="1420" spans="1:11" x14ac:dyDescent="0.25">
      <c r="A1420" s="55"/>
      <c r="C1420" s="56"/>
      <c r="D1420" s="55"/>
      <c r="E1420" s="55"/>
      <c r="H1420" s="55"/>
      <c r="I1420" s="57"/>
      <c r="J1420" s="57"/>
      <c r="K1420" s="55"/>
    </row>
    <row r="1421" spans="1:11" x14ac:dyDescent="0.25">
      <c r="A1421" s="55"/>
      <c r="C1421" s="56"/>
      <c r="D1421" s="55"/>
      <c r="E1421" s="55"/>
      <c r="H1421" s="55"/>
      <c r="I1421" s="57"/>
      <c r="J1421" s="57"/>
      <c r="K1421" s="55"/>
    </row>
    <row r="1422" spans="1:11" x14ac:dyDescent="0.25">
      <c r="A1422" s="55"/>
      <c r="C1422" s="56"/>
      <c r="D1422" s="55"/>
      <c r="E1422" s="55"/>
      <c r="H1422" s="55"/>
      <c r="I1422" s="57"/>
      <c r="J1422" s="57"/>
      <c r="K1422" s="55"/>
    </row>
    <row r="1423" spans="1:11" x14ac:dyDescent="0.25">
      <c r="A1423" s="55"/>
      <c r="C1423" s="56"/>
      <c r="D1423" s="55"/>
      <c r="E1423" s="55"/>
      <c r="H1423" s="55"/>
      <c r="I1423" s="57"/>
      <c r="J1423" s="57"/>
      <c r="K1423" s="55"/>
    </row>
    <row r="1424" spans="1:11" x14ac:dyDescent="0.25">
      <c r="A1424" s="55"/>
      <c r="C1424" s="56"/>
      <c r="D1424" s="55"/>
      <c r="E1424" s="55"/>
      <c r="H1424" s="55"/>
      <c r="I1424" s="57"/>
      <c r="J1424" s="57"/>
      <c r="K1424" s="55"/>
    </row>
    <row r="1425" spans="1:11" x14ac:dyDescent="0.25">
      <c r="A1425" s="55"/>
      <c r="C1425" s="56"/>
      <c r="D1425" s="55"/>
      <c r="E1425" s="55"/>
      <c r="H1425" s="55"/>
      <c r="I1425" s="57"/>
      <c r="J1425" s="57"/>
      <c r="K1425" s="55"/>
    </row>
    <row r="1426" spans="1:11" x14ac:dyDescent="0.25">
      <c r="A1426" s="55"/>
      <c r="C1426" s="56"/>
      <c r="D1426" s="55"/>
      <c r="E1426" s="55"/>
      <c r="H1426" s="55"/>
      <c r="I1426" s="57"/>
      <c r="J1426" s="57"/>
      <c r="K1426" s="55"/>
    </row>
    <row r="1427" spans="1:11" x14ac:dyDescent="0.25">
      <c r="A1427" s="55"/>
      <c r="C1427" s="56"/>
      <c r="D1427" s="55"/>
      <c r="E1427" s="55"/>
      <c r="H1427" s="55"/>
      <c r="I1427" s="57"/>
      <c r="J1427" s="57"/>
      <c r="K1427" s="55"/>
    </row>
    <row r="1428" spans="1:11" x14ac:dyDescent="0.25">
      <c r="A1428" s="55"/>
      <c r="C1428" s="56"/>
      <c r="D1428" s="55"/>
      <c r="E1428" s="55"/>
      <c r="H1428" s="55"/>
      <c r="I1428" s="57"/>
      <c r="J1428" s="57"/>
      <c r="K1428" s="55"/>
    </row>
    <row r="1429" spans="1:11" x14ac:dyDescent="0.25">
      <c r="A1429" s="55"/>
      <c r="C1429" s="56"/>
      <c r="D1429" s="55"/>
      <c r="E1429" s="55"/>
      <c r="H1429" s="55"/>
      <c r="I1429" s="57"/>
      <c r="J1429" s="57"/>
      <c r="K1429" s="55"/>
    </row>
    <row r="1430" spans="1:11" x14ac:dyDescent="0.25">
      <c r="A1430" s="55"/>
      <c r="C1430" s="56"/>
      <c r="D1430" s="55"/>
      <c r="E1430" s="55"/>
      <c r="H1430" s="55"/>
      <c r="I1430" s="57"/>
      <c r="J1430" s="57"/>
      <c r="K1430" s="55"/>
    </row>
    <row r="1431" spans="1:11" x14ac:dyDescent="0.25">
      <c r="A1431" s="55"/>
      <c r="C1431" s="56"/>
      <c r="D1431" s="55"/>
      <c r="E1431" s="55"/>
      <c r="H1431" s="55"/>
      <c r="I1431" s="57"/>
      <c r="J1431" s="57"/>
      <c r="K1431" s="55"/>
    </row>
    <row r="1432" spans="1:11" x14ac:dyDescent="0.25">
      <c r="A1432" s="55"/>
      <c r="C1432" s="56"/>
      <c r="D1432" s="55"/>
      <c r="E1432" s="55"/>
      <c r="H1432" s="55"/>
      <c r="I1432" s="57"/>
      <c r="J1432" s="57"/>
      <c r="K1432" s="55"/>
    </row>
    <row r="1433" spans="1:11" x14ac:dyDescent="0.25">
      <c r="A1433" s="55"/>
      <c r="C1433" s="56"/>
      <c r="D1433" s="55"/>
      <c r="E1433" s="55"/>
      <c r="H1433" s="55"/>
      <c r="I1433" s="57"/>
      <c r="J1433" s="57"/>
      <c r="K1433" s="55"/>
    </row>
    <row r="1434" spans="1:11" x14ac:dyDescent="0.25">
      <c r="A1434" s="55"/>
      <c r="C1434" s="56"/>
      <c r="D1434" s="55"/>
      <c r="E1434" s="55"/>
      <c r="H1434" s="55"/>
      <c r="I1434" s="57"/>
      <c r="J1434" s="57"/>
      <c r="K1434" s="55"/>
    </row>
    <row r="1435" spans="1:11" x14ac:dyDescent="0.25">
      <c r="A1435" s="55"/>
      <c r="C1435" s="56"/>
      <c r="D1435" s="55"/>
      <c r="E1435" s="55"/>
      <c r="H1435" s="55"/>
      <c r="I1435" s="57"/>
      <c r="J1435" s="57"/>
      <c r="K1435" s="55"/>
    </row>
    <row r="1436" spans="1:11" x14ac:dyDescent="0.25">
      <c r="A1436" s="55"/>
      <c r="C1436" s="56"/>
      <c r="D1436" s="55"/>
      <c r="E1436" s="55"/>
      <c r="H1436" s="55"/>
      <c r="I1436" s="57"/>
      <c r="J1436" s="57"/>
      <c r="K1436" s="55"/>
    </row>
    <row r="1437" spans="1:11" x14ac:dyDescent="0.25">
      <c r="A1437" s="55"/>
      <c r="C1437" s="56"/>
      <c r="D1437" s="55"/>
      <c r="E1437" s="55"/>
      <c r="H1437" s="55"/>
      <c r="I1437" s="57"/>
      <c r="J1437" s="57"/>
      <c r="K1437" s="55"/>
    </row>
    <row r="1438" spans="1:11" x14ac:dyDescent="0.25">
      <c r="A1438" s="55"/>
      <c r="C1438" s="56"/>
      <c r="D1438" s="55"/>
      <c r="E1438" s="55"/>
      <c r="H1438" s="55"/>
      <c r="I1438" s="57"/>
      <c r="J1438" s="57"/>
      <c r="K1438" s="55"/>
    </row>
    <row r="1439" spans="1:11" x14ac:dyDescent="0.25">
      <c r="A1439" s="55"/>
      <c r="C1439" s="56"/>
      <c r="D1439" s="55"/>
      <c r="E1439" s="55"/>
      <c r="H1439" s="55"/>
      <c r="I1439" s="57"/>
      <c r="J1439" s="57"/>
      <c r="K1439" s="55"/>
    </row>
    <row r="1440" spans="1:11" x14ac:dyDescent="0.25">
      <c r="A1440" s="55"/>
      <c r="C1440" s="56"/>
      <c r="D1440" s="55"/>
      <c r="E1440" s="55"/>
      <c r="H1440" s="55"/>
      <c r="I1440" s="57"/>
      <c r="J1440" s="57"/>
      <c r="K1440" s="55"/>
    </row>
    <row r="1441" spans="1:11" x14ac:dyDescent="0.25">
      <c r="A1441" s="55"/>
      <c r="C1441" s="56"/>
      <c r="D1441" s="55"/>
      <c r="E1441" s="55"/>
      <c r="H1441" s="55"/>
      <c r="I1441" s="57"/>
      <c r="J1441" s="57"/>
      <c r="K1441" s="55"/>
    </row>
    <row r="1442" spans="1:11" x14ac:dyDescent="0.25">
      <c r="A1442" s="55"/>
      <c r="C1442" s="56"/>
      <c r="D1442" s="55"/>
      <c r="E1442" s="55"/>
      <c r="H1442" s="55"/>
      <c r="I1442" s="57"/>
      <c r="J1442" s="57"/>
      <c r="K1442" s="55"/>
    </row>
    <row r="1443" spans="1:11" x14ac:dyDescent="0.25">
      <c r="A1443" s="55"/>
      <c r="C1443" s="56"/>
      <c r="D1443" s="55"/>
      <c r="E1443" s="55"/>
      <c r="H1443" s="55"/>
      <c r="I1443" s="57"/>
      <c r="J1443" s="57"/>
      <c r="K1443" s="55"/>
    </row>
    <row r="1444" spans="1:11" x14ac:dyDescent="0.25">
      <c r="A1444" s="55"/>
      <c r="C1444" s="56"/>
      <c r="D1444" s="55"/>
      <c r="E1444" s="55"/>
      <c r="H1444" s="55"/>
      <c r="I1444" s="57"/>
      <c r="J1444" s="57"/>
      <c r="K1444" s="55"/>
    </row>
    <row r="1445" spans="1:11" x14ac:dyDescent="0.25">
      <c r="A1445" s="55"/>
      <c r="C1445" s="56"/>
      <c r="D1445" s="55"/>
      <c r="E1445" s="55"/>
      <c r="H1445" s="55"/>
      <c r="I1445" s="57"/>
      <c r="J1445" s="57"/>
      <c r="K1445" s="55"/>
    </row>
    <row r="1446" spans="1:11" x14ac:dyDescent="0.25">
      <c r="A1446" s="55"/>
      <c r="C1446" s="56"/>
      <c r="D1446" s="55"/>
      <c r="E1446" s="55"/>
      <c r="H1446" s="55"/>
      <c r="I1446" s="57"/>
      <c r="J1446" s="57"/>
      <c r="K1446" s="55"/>
    </row>
    <row r="1447" spans="1:11" x14ac:dyDescent="0.25">
      <c r="A1447" s="55"/>
      <c r="C1447" s="56"/>
      <c r="D1447" s="55"/>
      <c r="E1447" s="55"/>
      <c r="H1447" s="55"/>
      <c r="I1447" s="57"/>
      <c r="J1447" s="57"/>
      <c r="K1447" s="55"/>
    </row>
    <row r="1448" spans="1:11" x14ac:dyDescent="0.25">
      <c r="A1448" s="55"/>
      <c r="C1448" s="56"/>
      <c r="D1448" s="55"/>
      <c r="E1448" s="55"/>
      <c r="H1448" s="55"/>
      <c r="I1448" s="57"/>
      <c r="J1448" s="57"/>
      <c r="K1448" s="55"/>
    </row>
    <row r="1449" spans="1:11" x14ac:dyDescent="0.25">
      <c r="A1449" s="55"/>
      <c r="C1449" s="56"/>
      <c r="D1449" s="55"/>
      <c r="E1449" s="55"/>
      <c r="H1449" s="55"/>
      <c r="I1449" s="57"/>
      <c r="J1449" s="57"/>
      <c r="K1449" s="55"/>
    </row>
    <row r="1450" spans="1:11" x14ac:dyDescent="0.25">
      <c r="A1450" s="55"/>
      <c r="C1450" s="56"/>
      <c r="D1450" s="55"/>
      <c r="E1450" s="55"/>
      <c r="H1450" s="55"/>
      <c r="I1450" s="57"/>
      <c r="J1450" s="57"/>
      <c r="K1450" s="55"/>
    </row>
    <row r="1451" spans="1:11" x14ac:dyDescent="0.25">
      <c r="A1451" s="55"/>
      <c r="C1451" s="56"/>
      <c r="D1451" s="55"/>
      <c r="E1451" s="55"/>
      <c r="H1451" s="55"/>
      <c r="I1451" s="57"/>
      <c r="J1451" s="57"/>
      <c r="K1451" s="55"/>
    </row>
    <row r="1452" spans="1:11" x14ac:dyDescent="0.25">
      <c r="A1452" s="55"/>
      <c r="C1452" s="56"/>
      <c r="D1452" s="55"/>
      <c r="E1452" s="55"/>
      <c r="H1452" s="55"/>
      <c r="I1452" s="57"/>
      <c r="J1452" s="57"/>
      <c r="K1452" s="55"/>
    </row>
    <row r="1453" spans="1:11" x14ac:dyDescent="0.25">
      <c r="A1453" s="55"/>
      <c r="C1453" s="56"/>
      <c r="D1453" s="55"/>
      <c r="E1453" s="55"/>
      <c r="H1453" s="55"/>
      <c r="I1453" s="57"/>
      <c r="J1453" s="57"/>
      <c r="K1453" s="55"/>
    </row>
    <row r="1454" spans="1:11" x14ac:dyDescent="0.25">
      <c r="A1454" s="55"/>
      <c r="C1454" s="56"/>
      <c r="D1454" s="55"/>
      <c r="E1454" s="55"/>
      <c r="H1454" s="55"/>
      <c r="I1454" s="57"/>
      <c r="J1454" s="57"/>
      <c r="K1454" s="55"/>
    </row>
    <row r="1455" spans="1:11" x14ac:dyDescent="0.25">
      <c r="A1455" s="55"/>
      <c r="C1455" s="56"/>
      <c r="D1455" s="55"/>
      <c r="E1455" s="55"/>
      <c r="H1455" s="55"/>
      <c r="I1455" s="57"/>
      <c r="J1455" s="57"/>
      <c r="K1455" s="55"/>
    </row>
    <row r="1456" spans="1:11" x14ac:dyDescent="0.25">
      <c r="A1456" s="55"/>
      <c r="C1456" s="56"/>
      <c r="D1456" s="55"/>
      <c r="E1456" s="55"/>
      <c r="H1456" s="55"/>
      <c r="I1456" s="57"/>
      <c r="J1456" s="57"/>
      <c r="K1456" s="55"/>
    </row>
    <row r="1457" spans="1:11" x14ac:dyDescent="0.25">
      <c r="A1457" s="55"/>
      <c r="C1457" s="56"/>
      <c r="D1457" s="55"/>
      <c r="E1457" s="55"/>
      <c r="H1457" s="55"/>
      <c r="I1457" s="57"/>
      <c r="J1457" s="57"/>
      <c r="K1457" s="55"/>
    </row>
    <row r="1458" spans="1:11" x14ac:dyDescent="0.25">
      <c r="A1458" s="55"/>
      <c r="C1458" s="56"/>
      <c r="D1458" s="55"/>
      <c r="E1458" s="55"/>
      <c r="H1458" s="55"/>
      <c r="I1458" s="57"/>
      <c r="J1458" s="57"/>
      <c r="K1458" s="55"/>
    </row>
    <row r="1459" spans="1:11" x14ac:dyDescent="0.25">
      <c r="A1459" s="55"/>
      <c r="C1459" s="56"/>
      <c r="D1459" s="55"/>
      <c r="E1459" s="55"/>
      <c r="H1459" s="55"/>
      <c r="I1459" s="57"/>
      <c r="J1459" s="57"/>
      <c r="K1459" s="55"/>
    </row>
    <row r="1460" spans="1:11" x14ac:dyDescent="0.25">
      <c r="A1460" s="55"/>
      <c r="C1460" s="56"/>
      <c r="D1460" s="55"/>
      <c r="E1460" s="55"/>
      <c r="H1460" s="55"/>
      <c r="I1460" s="57"/>
      <c r="J1460" s="57"/>
      <c r="K1460" s="55"/>
    </row>
    <row r="1461" spans="1:11" x14ac:dyDescent="0.25">
      <c r="A1461" s="55"/>
      <c r="C1461" s="56"/>
      <c r="D1461" s="55"/>
      <c r="E1461" s="55"/>
      <c r="H1461" s="55"/>
      <c r="I1461" s="57"/>
      <c r="J1461" s="57"/>
      <c r="K1461" s="55"/>
    </row>
    <row r="1462" spans="1:11" x14ac:dyDescent="0.25">
      <c r="A1462" s="55"/>
      <c r="C1462" s="56"/>
      <c r="D1462" s="55"/>
      <c r="E1462" s="55"/>
      <c r="H1462" s="55"/>
      <c r="I1462" s="57"/>
      <c r="J1462" s="57"/>
      <c r="K1462" s="55"/>
    </row>
    <row r="1463" spans="1:11" x14ac:dyDescent="0.25">
      <c r="A1463" s="55"/>
      <c r="C1463" s="56"/>
      <c r="D1463" s="55"/>
      <c r="E1463" s="55"/>
      <c r="H1463" s="55"/>
      <c r="I1463" s="57"/>
      <c r="J1463" s="57"/>
      <c r="K1463" s="55"/>
    </row>
    <row r="1464" spans="1:11" x14ac:dyDescent="0.25">
      <c r="A1464" s="55"/>
      <c r="C1464" s="56"/>
      <c r="D1464" s="55"/>
      <c r="E1464" s="55"/>
      <c r="H1464" s="55"/>
      <c r="I1464" s="57"/>
      <c r="J1464" s="57"/>
      <c r="K1464" s="55"/>
    </row>
    <row r="1465" spans="1:11" x14ac:dyDescent="0.25">
      <c r="A1465" s="55"/>
      <c r="C1465" s="56"/>
      <c r="D1465" s="55"/>
      <c r="E1465" s="55"/>
      <c r="H1465" s="55"/>
      <c r="I1465" s="57"/>
      <c r="J1465" s="57"/>
      <c r="K1465" s="55"/>
    </row>
    <row r="1466" spans="1:11" x14ac:dyDescent="0.25">
      <c r="A1466" s="55"/>
      <c r="C1466" s="56"/>
      <c r="D1466" s="55"/>
      <c r="E1466" s="55"/>
      <c r="H1466" s="55"/>
      <c r="I1466" s="57"/>
      <c r="J1466" s="57"/>
      <c r="K1466" s="55"/>
    </row>
    <row r="1467" spans="1:11" x14ac:dyDescent="0.25">
      <c r="A1467" s="55"/>
      <c r="C1467" s="56"/>
      <c r="D1467" s="55"/>
      <c r="E1467" s="55"/>
      <c r="H1467" s="55"/>
      <c r="I1467" s="57"/>
      <c r="J1467" s="57"/>
      <c r="K1467" s="55"/>
    </row>
    <row r="1468" spans="1:11" x14ac:dyDescent="0.25">
      <c r="A1468" s="55"/>
      <c r="C1468" s="56"/>
      <c r="D1468" s="55"/>
      <c r="E1468" s="55"/>
      <c r="H1468" s="55"/>
      <c r="I1468" s="57"/>
      <c r="J1468" s="57"/>
      <c r="K1468" s="55"/>
    </row>
    <row r="1469" spans="1:11" x14ac:dyDescent="0.25">
      <c r="A1469" s="55"/>
      <c r="C1469" s="56"/>
      <c r="D1469" s="55"/>
      <c r="E1469" s="55"/>
      <c r="H1469" s="55"/>
      <c r="I1469" s="57"/>
      <c r="J1469" s="57"/>
      <c r="K1469" s="55"/>
    </row>
    <row r="1470" spans="1:11" x14ac:dyDescent="0.25">
      <c r="A1470" s="55"/>
      <c r="C1470" s="56"/>
      <c r="D1470" s="55"/>
      <c r="E1470" s="55"/>
      <c r="H1470" s="55"/>
      <c r="I1470" s="57"/>
      <c r="J1470" s="57"/>
      <c r="K1470" s="55"/>
    </row>
    <row r="1471" spans="1:11" x14ac:dyDescent="0.25">
      <c r="A1471" s="55"/>
      <c r="C1471" s="56"/>
      <c r="D1471" s="55"/>
      <c r="E1471" s="55"/>
      <c r="H1471" s="55"/>
      <c r="I1471" s="57"/>
      <c r="J1471" s="57"/>
      <c r="K1471" s="55"/>
    </row>
    <row r="1472" spans="1:11" x14ac:dyDescent="0.25">
      <c r="A1472" s="55"/>
      <c r="C1472" s="56"/>
      <c r="D1472" s="55"/>
      <c r="E1472" s="55"/>
      <c r="H1472" s="55"/>
      <c r="I1472" s="57"/>
      <c r="J1472" s="57"/>
      <c r="K1472" s="55"/>
    </row>
    <row r="1473" spans="1:11" x14ac:dyDescent="0.25">
      <c r="A1473" s="55"/>
      <c r="C1473" s="56"/>
      <c r="D1473" s="55"/>
      <c r="E1473" s="55"/>
      <c r="H1473" s="55"/>
      <c r="I1473" s="57"/>
      <c r="J1473" s="57"/>
      <c r="K1473" s="55"/>
    </row>
    <row r="1474" spans="1:11" x14ac:dyDescent="0.25">
      <c r="A1474" s="55"/>
      <c r="C1474" s="56"/>
      <c r="D1474" s="55"/>
      <c r="E1474" s="55"/>
      <c r="H1474" s="55"/>
      <c r="I1474" s="57"/>
      <c r="J1474" s="57"/>
      <c r="K1474" s="55"/>
    </row>
    <row r="1475" spans="1:11" x14ac:dyDescent="0.25">
      <c r="A1475" s="55"/>
      <c r="C1475" s="56"/>
      <c r="D1475" s="55"/>
      <c r="E1475" s="55"/>
      <c r="H1475" s="55"/>
      <c r="I1475" s="57"/>
      <c r="J1475" s="57"/>
      <c r="K1475" s="55"/>
    </row>
    <row r="1476" spans="1:11" x14ac:dyDescent="0.25">
      <c r="A1476" s="55"/>
      <c r="C1476" s="56"/>
      <c r="D1476" s="55"/>
      <c r="E1476" s="55"/>
      <c r="H1476" s="55"/>
      <c r="I1476" s="57"/>
      <c r="J1476" s="57"/>
      <c r="K1476" s="55"/>
    </row>
    <row r="1477" spans="1:11" x14ac:dyDescent="0.25">
      <c r="A1477" s="55"/>
      <c r="C1477" s="56"/>
      <c r="D1477" s="55"/>
      <c r="E1477" s="55"/>
      <c r="H1477" s="55"/>
      <c r="I1477" s="57"/>
      <c r="J1477" s="57"/>
      <c r="K1477" s="55"/>
    </row>
    <row r="1478" spans="1:11" x14ac:dyDescent="0.25">
      <c r="A1478" s="55"/>
      <c r="C1478" s="56"/>
      <c r="D1478" s="55"/>
      <c r="E1478" s="55"/>
      <c r="H1478" s="55"/>
      <c r="I1478" s="57"/>
      <c r="J1478" s="57"/>
      <c r="K1478" s="55"/>
    </row>
    <row r="1479" spans="1:11" x14ac:dyDescent="0.25">
      <c r="A1479" s="55"/>
      <c r="C1479" s="56"/>
      <c r="D1479" s="55"/>
      <c r="E1479" s="55"/>
      <c r="H1479" s="55"/>
      <c r="I1479" s="57"/>
      <c r="J1479" s="57"/>
      <c r="K1479" s="55"/>
    </row>
    <row r="1480" spans="1:11" x14ac:dyDescent="0.25">
      <c r="A1480" s="55"/>
      <c r="C1480" s="56"/>
      <c r="D1480" s="55"/>
      <c r="E1480" s="55"/>
      <c r="H1480" s="55"/>
      <c r="I1480" s="57"/>
      <c r="J1480" s="57"/>
      <c r="K1480" s="55"/>
    </row>
    <row r="1481" spans="1:11" x14ac:dyDescent="0.25">
      <c r="A1481" s="55"/>
      <c r="C1481" s="56"/>
      <c r="D1481" s="55"/>
      <c r="E1481" s="55"/>
      <c r="H1481" s="55"/>
      <c r="I1481" s="57"/>
      <c r="J1481" s="57"/>
      <c r="K1481" s="55"/>
    </row>
    <row r="1482" spans="1:11" x14ac:dyDescent="0.25">
      <c r="A1482" s="55"/>
      <c r="C1482" s="56"/>
      <c r="D1482" s="55"/>
      <c r="E1482" s="55"/>
      <c r="H1482" s="55"/>
      <c r="I1482" s="57"/>
      <c r="J1482" s="57"/>
      <c r="K1482" s="55"/>
    </row>
    <row r="1483" spans="1:11" x14ac:dyDescent="0.25">
      <c r="A1483" s="55"/>
      <c r="C1483" s="56"/>
      <c r="D1483" s="55"/>
      <c r="E1483" s="55"/>
      <c r="H1483" s="55"/>
      <c r="I1483" s="57"/>
      <c r="J1483" s="57"/>
      <c r="K1483" s="55"/>
    </row>
    <row r="1484" spans="1:11" x14ac:dyDescent="0.25">
      <c r="A1484" s="55"/>
      <c r="C1484" s="56"/>
      <c r="D1484" s="55"/>
      <c r="E1484" s="55"/>
      <c r="H1484" s="55"/>
      <c r="I1484" s="57"/>
      <c r="J1484" s="57"/>
      <c r="K1484" s="55"/>
    </row>
    <row r="1485" spans="1:11" x14ac:dyDescent="0.25">
      <c r="A1485" s="55"/>
      <c r="C1485" s="56"/>
      <c r="D1485" s="55"/>
      <c r="E1485" s="55"/>
      <c r="H1485" s="55"/>
      <c r="I1485" s="57"/>
      <c r="J1485" s="57"/>
      <c r="K1485" s="55"/>
    </row>
    <row r="1486" spans="1:11" x14ac:dyDescent="0.25">
      <c r="A1486" s="55"/>
      <c r="C1486" s="56"/>
      <c r="D1486" s="55"/>
      <c r="E1486" s="55"/>
      <c r="H1486" s="55"/>
      <c r="I1486" s="57"/>
      <c r="J1486" s="57"/>
      <c r="K1486" s="55"/>
    </row>
    <row r="1487" spans="1:11" x14ac:dyDescent="0.25">
      <c r="A1487" s="55"/>
      <c r="C1487" s="56"/>
      <c r="D1487" s="55"/>
      <c r="E1487" s="55"/>
      <c r="H1487" s="55"/>
      <c r="I1487" s="57"/>
      <c r="J1487" s="57"/>
      <c r="K1487" s="55"/>
    </row>
    <row r="1488" spans="1:11" x14ac:dyDescent="0.25">
      <c r="A1488" s="55"/>
      <c r="C1488" s="56"/>
      <c r="D1488" s="55"/>
      <c r="E1488" s="55"/>
      <c r="H1488" s="55"/>
      <c r="I1488" s="57"/>
      <c r="J1488" s="57"/>
      <c r="K1488" s="55"/>
    </row>
    <row r="1489" spans="1:11" x14ac:dyDescent="0.25">
      <c r="A1489" s="55"/>
      <c r="C1489" s="56"/>
      <c r="D1489" s="55"/>
      <c r="E1489" s="55"/>
      <c r="H1489" s="55"/>
      <c r="I1489" s="57"/>
      <c r="J1489" s="57"/>
      <c r="K1489" s="55"/>
    </row>
    <row r="1490" spans="1:11" x14ac:dyDescent="0.25">
      <c r="A1490" s="55"/>
      <c r="C1490" s="56"/>
      <c r="D1490" s="55"/>
      <c r="E1490" s="55"/>
      <c r="H1490" s="55"/>
      <c r="I1490" s="57"/>
      <c r="J1490" s="57"/>
      <c r="K1490" s="55"/>
    </row>
    <row r="1491" spans="1:11" x14ac:dyDescent="0.25">
      <c r="A1491" s="55"/>
      <c r="C1491" s="56"/>
      <c r="D1491" s="55"/>
      <c r="E1491" s="55"/>
      <c r="H1491" s="55"/>
      <c r="I1491" s="57"/>
      <c r="J1491" s="57"/>
      <c r="K1491" s="55"/>
    </row>
    <row r="1492" spans="1:11" x14ac:dyDescent="0.25">
      <c r="A1492" s="55"/>
      <c r="C1492" s="56"/>
      <c r="D1492" s="55"/>
      <c r="E1492" s="55"/>
      <c r="H1492" s="55"/>
      <c r="I1492" s="57"/>
      <c r="J1492" s="57"/>
      <c r="K1492" s="55"/>
    </row>
    <row r="1493" spans="1:11" x14ac:dyDescent="0.25">
      <c r="A1493" s="55"/>
      <c r="C1493" s="56"/>
      <c r="D1493" s="55"/>
      <c r="E1493" s="55"/>
      <c r="H1493" s="55"/>
      <c r="I1493" s="57"/>
      <c r="J1493" s="57"/>
      <c r="K1493" s="55"/>
    </row>
    <row r="1494" spans="1:11" x14ac:dyDescent="0.25">
      <c r="A1494" s="55"/>
      <c r="C1494" s="56"/>
      <c r="D1494" s="55"/>
      <c r="E1494" s="55"/>
      <c r="H1494" s="55"/>
      <c r="I1494" s="57"/>
      <c r="J1494" s="57"/>
      <c r="K1494" s="55"/>
    </row>
    <row r="1495" spans="1:11" x14ac:dyDescent="0.25">
      <c r="A1495" s="55"/>
      <c r="C1495" s="56"/>
      <c r="D1495" s="55"/>
      <c r="E1495" s="55"/>
      <c r="H1495" s="55"/>
      <c r="I1495" s="57"/>
      <c r="J1495" s="57"/>
      <c r="K1495" s="55"/>
    </row>
    <row r="1496" spans="1:11" x14ac:dyDescent="0.25">
      <c r="A1496" s="55"/>
      <c r="C1496" s="56"/>
      <c r="D1496" s="55"/>
      <c r="E1496" s="55"/>
      <c r="H1496" s="55"/>
      <c r="I1496" s="57"/>
      <c r="J1496" s="57"/>
      <c r="K1496" s="55"/>
    </row>
    <row r="1497" spans="1:11" x14ac:dyDescent="0.25">
      <c r="A1497" s="55"/>
      <c r="C1497" s="56"/>
      <c r="D1497" s="55"/>
      <c r="E1497" s="55"/>
      <c r="H1497" s="55"/>
      <c r="I1497" s="57"/>
      <c r="J1497" s="57"/>
      <c r="K1497" s="55"/>
    </row>
    <row r="1498" spans="1:11" x14ac:dyDescent="0.25">
      <c r="A1498" s="55"/>
      <c r="C1498" s="56"/>
      <c r="D1498" s="55"/>
      <c r="E1498" s="55"/>
      <c r="H1498" s="55"/>
      <c r="I1498" s="57"/>
      <c r="J1498" s="57"/>
      <c r="K1498" s="55"/>
    </row>
    <row r="1499" spans="1:11" x14ac:dyDescent="0.25">
      <c r="A1499" s="55"/>
      <c r="C1499" s="56"/>
      <c r="D1499" s="55"/>
      <c r="E1499" s="55"/>
      <c r="H1499" s="55"/>
      <c r="I1499" s="57"/>
      <c r="J1499" s="57"/>
      <c r="K1499" s="55"/>
    </row>
    <row r="1500" spans="1:11" x14ac:dyDescent="0.25">
      <c r="A1500" s="55"/>
      <c r="C1500" s="56"/>
      <c r="D1500" s="55"/>
      <c r="E1500" s="55"/>
      <c r="H1500" s="55"/>
      <c r="I1500" s="57"/>
      <c r="J1500" s="57"/>
      <c r="K1500" s="55"/>
    </row>
    <row r="1501" spans="1:11" x14ac:dyDescent="0.25">
      <c r="A1501" s="55"/>
      <c r="C1501" s="56"/>
      <c r="D1501" s="55"/>
      <c r="E1501" s="55"/>
      <c r="H1501" s="55"/>
      <c r="I1501" s="57"/>
      <c r="J1501" s="57"/>
      <c r="K1501" s="55"/>
    </row>
    <row r="1502" spans="1:11" x14ac:dyDescent="0.25">
      <c r="A1502" s="55"/>
      <c r="C1502" s="56"/>
      <c r="D1502" s="55"/>
      <c r="E1502" s="55"/>
      <c r="H1502" s="55"/>
      <c r="I1502" s="57"/>
      <c r="J1502" s="57"/>
      <c r="K1502" s="55"/>
    </row>
    <row r="1503" spans="1:11" x14ac:dyDescent="0.25">
      <c r="A1503" s="55"/>
      <c r="C1503" s="56"/>
      <c r="D1503" s="55"/>
      <c r="E1503" s="55"/>
      <c r="H1503" s="55"/>
      <c r="I1503" s="57"/>
      <c r="J1503" s="57"/>
      <c r="K1503" s="55"/>
    </row>
    <row r="1504" spans="1:11" x14ac:dyDescent="0.25">
      <c r="A1504" s="55"/>
      <c r="C1504" s="56"/>
      <c r="D1504" s="55"/>
      <c r="E1504" s="55"/>
      <c r="H1504" s="55"/>
      <c r="I1504" s="57"/>
      <c r="J1504" s="57"/>
      <c r="K1504" s="55"/>
    </row>
    <row r="1505" spans="1:11" x14ac:dyDescent="0.25">
      <c r="A1505" s="55"/>
      <c r="C1505" s="56"/>
      <c r="D1505" s="55"/>
      <c r="E1505" s="55"/>
      <c r="H1505" s="55"/>
      <c r="I1505" s="57"/>
      <c r="J1505" s="57"/>
      <c r="K1505" s="55"/>
    </row>
    <row r="1506" spans="1:11" x14ac:dyDescent="0.25">
      <c r="A1506" s="55"/>
      <c r="C1506" s="56"/>
      <c r="D1506" s="55"/>
      <c r="E1506" s="55"/>
      <c r="H1506" s="55"/>
      <c r="I1506" s="57"/>
      <c r="J1506" s="57"/>
      <c r="K1506" s="55"/>
    </row>
    <row r="1507" spans="1:11" x14ac:dyDescent="0.25">
      <c r="A1507" s="55"/>
      <c r="C1507" s="56"/>
      <c r="D1507" s="55"/>
      <c r="E1507" s="55"/>
      <c r="H1507" s="55"/>
      <c r="I1507" s="57"/>
      <c r="J1507" s="57"/>
      <c r="K1507" s="55"/>
    </row>
    <row r="1508" spans="1:11" x14ac:dyDescent="0.25">
      <c r="A1508" s="55"/>
      <c r="C1508" s="56"/>
      <c r="D1508" s="55"/>
      <c r="E1508" s="55"/>
      <c r="H1508" s="55"/>
      <c r="I1508" s="57"/>
      <c r="J1508" s="57"/>
      <c r="K1508" s="55"/>
    </row>
    <row r="1509" spans="1:11" x14ac:dyDescent="0.25">
      <c r="A1509" s="55"/>
      <c r="C1509" s="56"/>
      <c r="D1509" s="55"/>
      <c r="E1509" s="55"/>
      <c r="H1509" s="55"/>
      <c r="I1509" s="57"/>
      <c r="J1509" s="57"/>
      <c r="K1509" s="55"/>
    </row>
    <row r="1510" spans="1:11" x14ac:dyDescent="0.25">
      <c r="A1510" s="55"/>
      <c r="C1510" s="56"/>
      <c r="D1510" s="55"/>
      <c r="E1510" s="55"/>
      <c r="H1510" s="55"/>
      <c r="I1510" s="57"/>
      <c r="J1510" s="57"/>
      <c r="K1510" s="55"/>
    </row>
    <row r="1511" spans="1:11" x14ac:dyDescent="0.25">
      <c r="A1511" s="55"/>
      <c r="C1511" s="56"/>
      <c r="D1511" s="55"/>
      <c r="E1511" s="55"/>
      <c r="H1511" s="55"/>
      <c r="I1511" s="57"/>
      <c r="J1511" s="57"/>
      <c r="K1511" s="55"/>
    </row>
    <row r="1512" spans="1:11" x14ac:dyDescent="0.25">
      <c r="A1512" s="55"/>
      <c r="C1512" s="56"/>
      <c r="D1512" s="55"/>
      <c r="E1512" s="55"/>
      <c r="H1512" s="55"/>
      <c r="I1512" s="57"/>
      <c r="J1512" s="57"/>
      <c r="K1512" s="55"/>
    </row>
    <row r="1513" spans="1:11" x14ac:dyDescent="0.25">
      <c r="A1513" s="55"/>
      <c r="C1513" s="56"/>
      <c r="D1513" s="55"/>
      <c r="E1513" s="55"/>
      <c r="H1513" s="55"/>
      <c r="I1513" s="57"/>
      <c r="J1513" s="57"/>
      <c r="K1513" s="55"/>
    </row>
    <row r="1514" spans="1:11" x14ac:dyDescent="0.25">
      <c r="A1514" s="55"/>
      <c r="C1514" s="56"/>
      <c r="D1514" s="55"/>
      <c r="E1514" s="55"/>
      <c r="H1514" s="55"/>
      <c r="I1514" s="57"/>
      <c r="J1514" s="57"/>
      <c r="K1514" s="55"/>
    </row>
    <row r="1515" spans="1:11" x14ac:dyDescent="0.25">
      <c r="A1515" s="55"/>
      <c r="C1515" s="56"/>
      <c r="D1515" s="55"/>
      <c r="E1515" s="55"/>
      <c r="H1515" s="55"/>
      <c r="I1515" s="57"/>
      <c r="J1515" s="57"/>
      <c r="K1515" s="55"/>
    </row>
    <row r="1516" spans="1:11" x14ac:dyDescent="0.25">
      <c r="A1516" s="55"/>
      <c r="C1516" s="56"/>
      <c r="D1516" s="55"/>
      <c r="E1516" s="55"/>
      <c r="H1516" s="55"/>
      <c r="I1516" s="57"/>
      <c r="J1516" s="57"/>
      <c r="K1516" s="55"/>
    </row>
    <row r="1517" spans="1:11" x14ac:dyDescent="0.25">
      <c r="A1517" s="55"/>
      <c r="C1517" s="56"/>
      <c r="D1517" s="55"/>
      <c r="E1517" s="55"/>
      <c r="H1517" s="55"/>
      <c r="I1517" s="57"/>
      <c r="J1517" s="57"/>
      <c r="K1517" s="55"/>
    </row>
    <row r="1518" spans="1:11" x14ac:dyDescent="0.25">
      <c r="A1518" s="55"/>
      <c r="C1518" s="56"/>
      <c r="D1518" s="55"/>
      <c r="E1518" s="55"/>
      <c r="H1518" s="55"/>
      <c r="I1518" s="57"/>
      <c r="J1518" s="57"/>
      <c r="K1518" s="55"/>
    </row>
    <row r="1519" spans="1:11" x14ac:dyDescent="0.25">
      <c r="A1519" s="55"/>
      <c r="C1519" s="56"/>
      <c r="D1519" s="55"/>
      <c r="E1519" s="55"/>
      <c r="H1519" s="55"/>
      <c r="I1519" s="57"/>
      <c r="J1519" s="57"/>
      <c r="K1519" s="55"/>
    </row>
    <row r="1520" spans="1:11" x14ac:dyDescent="0.25">
      <c r="A1520" s="55"/>
      <c r="C1520" s="56"/>
      <c r="D1520" s="55"/>
      <c r="E1520" s="55"/>
      <c r="H1520" s="55"/>
      <c r="I1520" s="57"/>
      <c r="J1520" s="57"/>
      <c r="K1520" s="55"/>
    </row>
    <row r="1521" spans="1:11" x14ac:dyDescent="0.25">
      <c r="A1521" s="55"/>
      <c r="C1521" s="56"/>
      <c r="D1521" s="55"/>
      <c r="E1521" s="55"/>
      <c r="H1521" s="55"/>
      <c r="I1521" s="57"/>
      <c r="J1521" s="57"/>
      <c r="K1521" s="55"/>
    </row>
    <row r="1522" spans="1:11" x14ac:dyDescent="0.25">
      <c r="A1522" s="55"/>
      <c r="C1522" s="56"/>
      <c r="D1522" s="55"/>
      <c r="E1522" s="55"/>
      <c r="H1522" s="55"/>
      <c r="I1522" s="57"/>
      <c r="J1522" s="57"/>
      <c r="K1522" s="55"/>
    </row>
    <row r="1523" spans="1:11" x14ac:dyDescent="0.25">
      <c r="A1523" s="55"/>
      <c r="C1523" s="56"/>
      <c r="D1523" s="55"/>
      <c r="E1523" s="55"/>
      <c r="H1523" s="55"/>
      <c r="I1523" s="57"/>
      <c r="J1523" s="57"/>
      <c r="K1523" s="55"/>
    </row>
    <row r="1524" spans="1:11" x14ac:dyDescent="0.25">
      <c r="A1524" s="55"/>
      <c r="C1524" s="56"/>
      <c r="D1524" s="55"/>
      <c r="E1524" s="55"/>
      <c r="H1524" s="55"/>
      <c r="I1524" s="57"/>
      <c r="J1524" s="57"/>
      <c r="K1524" s="55"/>
    </row>
    <row r="1525" spans="1:11" x14ac:dyDescent="0.25">
      <c r="A1525" s="55"/>
      <c r="C1525" s="56"/>
      <c r="D1525" s="55"/>
      <c r="E1525" s="55"/>
      <c r="H1525" s="55"/>
      <c r="I1525" s="57"/>
      <c r="J1525" s="57"/>
      <c r="K1525" s="55"/>
    </row>
    <row r="1526" spans="1:11" x14ac:dyDescent="0.25">
      <c r="A1526" s="55"/>
      <c r="C1526" s="56"/>
      <c r="D1526" s="55"/>
      <c r="E1526" s="55"/>
      <c r="H1526" s="55"/>
      <c r="I1526" s="57"/>
      <c r="J1526" s="57"/>
      <c r="K1526" s="55"/>
    </row>
    <row r="1527" spans="1:11" x14ac:dyDescent="0.25">
      <c r="A1527" s="55"/>
      <c r="C1527" s="56"/>
      <c r="D1527" s="55"/>
      <c r="E1527" s="55"/>
      <c r="H1527" s="55"/>
      <c r="I1527" s="57"/>
      <c r="J1527" s="57"/>
      <c r="K1527" s="55"/>
    </row>
    <row r="1528" spans="1:11" x14ac:dyDescent="0.25">
      <c r="A1528" s="55"/>
      <c r="C1528" s="56"/>
      <c r="D1528" s="55"/>
      <c r="E1528" s="55"/>
      <c r="H1528" s="55"/>
      <c r="I1528" s="57"/>
      <c r="J1528" s="57"/>
      <c r="K1528" s="55"/>
    </row>
    <row r="1529" spans="1:11" x14ac:dyDescent="0.25">
      <c r="A1529" s="55"/>
      <c r="C1529" s="56"/>
      <c r="D1529" s="55"/>
      <c r="E1529" s="55"/>
      <c r="H1529" s="55"/>
      <c r="I1529" s="57"/>
      <c r="J1529" s="57"/>
      <c r="K1529" s="55"/>
    </row>
    <row r="1530" spans="1:11" x14ac:dyDescent="0.25">
      <c r="A1530" s="55"/>
      <c r="C1530" s="56"/>
      <c r="D1530" s="55"/>
      <c r="E1530" s="55"/>
      <c r="H1530" s="55"/>
      <c r="I1530" s="57"/>
      <c r="J1530" s="57"/>
      <c r="K1530" s="55"/>
    </row>
    <row r="1531" spans="1:11" x14ac:dyDescent="0.25">
      <c r="A1531" s="55"/>
      <c r="C1531" s="56"/>
      <c r="D1531" s="55"/>
      <c r="E1531" s="55"/>
      <c r="H1531" s="55"/>
      <c r="I1531" s="57"/>
      <c r="J1531" s="57"/>
      <c r="K1531" s="55"/>
    </row>
    <row r="1532" spans="1:11" x14ac:dyDescent="0.25">
      <c r="A1532" s="55"/>
      <c r="C1532" s="56"/>
      <c r="D1532" s="55"/>
      <c r="E1532" s="55"/>
      <c r="H1532" s="55"/>
      <c r="I1532" s="57"/>
      <c r="J1532" s="57"/>
      <c r="K1532" s="55"/>
    </row>
    <row r="1533" spans="1:11" x14ac:dyDescent="0.25">
      <c r="A1533" s="55"/>
      <c r="C1533" s="56"/>
      <c r="D1533" s="55"/>
      <c r="E1533" s="55"/>
      <c r="H1533" s="55"/>
      <c r="I1533" s="57"/>
      <c r="J1533" s="57"/>
      <c r="K1533" s="55"/>
    </row>
    <row r="1534" spans="1:11" x14ac:dyDescent="0.25">
      <c r="A1534" s="55"/>
      <c r="C1534" s="56"/>
      <c r="D1534" s="55"/>
      <c r="E1534" s="55"/>
      <c r="H1534" s="55"/>
      <c r="I1534" s="57"/>
      <c r="J1534" s="57"/>
      <c r="K1534" s="55"/>
    </row>
    <row r="1535" spans="1:11" x14ac:dyDescent="0.25">
      <c r="A1535" s="55"/>
      <c r="C1535" s="56"/>
      <c r="D1535" s="55"/>
      <c r="E1535" s="55"/>
      <c r="H1535" s="55"/>
      <c r="I1535" s="57"/>
      <c r="J1535" s="57"/>
      <c r="K1535" s="55"/>
    </row>
    <row r="1536" spans="1:11" x14ac:dyDescent="0.25">
      <c r="A1536" s="55"/>
      <c r="C1536" s="56"/>
      <c r="D1536" s="55"/>
      <c r="E1536" s="55"/>
      <c r="H1536" s="55"/>
      <c r="I1536" s="57"/>
      <c r="J1536" s="57"/>
      <c r="K1536" s="55"/>
    </row>
    <row r="1537" spans="1:11" x14ac:dyDescent="0.25">
      <c r="A1537" s="55"/>
      <c r="C1537" s="56"/>
      <c r="D1537" s="55"/>
      <c r="E1537" s="55"/>
      <c r="H1537" s="55"/>
      <c r="I1537" s="57"/>
      <c r="J1537" s="57"/>
      <c r="K1537" s="55"/>
    </row>
    <row r="1538" spans="1:11" x14ac:dyDescent="0.25">
      <c r="A1538" s="55"/>
      <c r="C1538" s="56"/>
      <c r="D1538" s="55"/>
      <c r="E1538" s="55"/>
      <c r="H1538" s="55"/>
      <c r="I1538" s="57"/>
      <c r="J1538" s="57"/>
      <c r="K1538" s="55"/>
    </row>
    <row r="1539" spans="1:11" x14ac:dyDescent="0.25">
      <c r="A1539" s="55"/>
      <c r="C1539" s="56"/>
      <c r="D1539" s="55"/>
      <c r="E1539" s="55"/>
      <c r="H1539" s="55"/>
      <c r="I1539" s="57"/>
      <c r="J1539" s="57"/>
      <c r="K1539" s="55"/>
    </row>
    <row r="1540" spans="1:11" x14ac:dyDescent="0.25">
      <c r="A1540" s="55"/>
      <c r="C1540" s="56"/>
      <c r="D1540" s="55"/>
      <c r="E1540" s="55"/>
      <c r="H1540" s="55"/>
      <c r="I1540" s="57"/>
      <c r="J1540" s="57"/>
      <c r="K1540" s="55"/>
    </row>
    <row r="1541" spans="1:11" x14ac:dyDescent="0.25">
      <c r="A1541" s="55"/>
      <c r="C1541" s="56"/>
      <c r="D1541" s="55"/>
      <c r="E1541" s="55"/>
      <c r="H1541" s="55"/>
      <c r="I1541" s="57"/>
      <c r="J1541" s="57"/>
      <c r="K1541" s="55"/>
    </row>
    <row r="1542" spans="1:11" x14ac:dyDescent="0.25">
      <c r="A1542" s="55"/>
      <c r="C1542" s="56"/>
      <c r="D1542" s="55"/>
      <c r="E1542" s="55"/>
      <c r="H1542" s="55"/>
      <c r="I1542" s="57"/>
      <c r="J1542" s="57"/>
      <c r="K1542" s="55"/>
    </row>
    <row r="1543" spans="1:11" x14ac:dyDescent="0.25">
      <c r="A1543" s="55"/>
      <c r="C1543" s="56"/>
      <c r="D1543" s="55"/>
      <c r="E1543" s="55"/>
      <c r="H1543" s="55"/>
      <c r="I1543" s="57"/>
      <c r="J1543" s="57"/>
      <c r="K1543" s="55"/>
    </row>
    <row r="1544" spans="1:11" x14ac:dyDescent="0.25">
      <c r="A1544" s="55"/>
      <c r="C1544" s="56"/>
      <c r="D1544" s="55"/>
      <c r="E1544" s="55"/>
      <c r="H1544" s="55"/>
      <c r="I1544" s="57"/>
      <c r="J1544" s="57"/>
      <c r="K1544" s="55"/>
    </row>
    <row r="1545" spans="1:11" x14ac:dyDescent="0.25">
      <c r="A1545" s="55"/>
      <c r="C1545" s="56"/>
      <c r="D1545" s="55"/>
      <c r="E1545" s="55"/>
      <c r="H1545" s="55"/>
      <c r="I1545" s="57"/>
      <c r="J1545" s="57"/>
      <c r="K1545" s="55"/>
    </row>
    <row r="1546" spans="1:11" x14ac:dyDescent="0.25">
      <c r="A1546" s="55"/>
      <c r="C1546" s="56"/>
      <c r="D1546" s="55"/>
      <c r="E1546" s="55"/>
      <c r="H1546" s="55"/>
      <c r="I1546" s="57"/>
      <c r="J1546" s="57"/>
      <c r="K1546" s="55"/>
    </row>
    <row r="1547" spans="1:11" x14ac:dyDescent="0.25">
      <c r="A1547" s="55"/>
      <c r="C1547" s="56"/>
      <c r="D1547" s="55"/>
      <c r="E1547" s="55"/>
      <c r="H1547" s="55"/>
      <c r="I1547" s="57"/>
      <c r="J1547" s="57"/>
      <c r="K1547" s="55"/>
    </row>
    <row r="1548" spans="1:11" x14ac:dyDescent="0.25">
      <c r="A1548" s="55"/>
      <c r="C1548" s="56"/>
      <c r="D1548" s="55"/>
      <c r="E1548" s="55"/>
      <c r="H1548" s="55"/>
      <c r="I1548" s="57"/>
      <c r="J1548" s="57"/>
      <c r="K1548" s="55"/>
    </row>
    <row r="1549" spans="1:11" x14ac:dyDescent="0.25">
      <c r="A1549" s="55"/>
      <c r="C1549" s="56"/>
      <c r="D1549" s="55"/>
      <c r="E1549" s="55"/>
      <c r="H1549" s="55"/>
      <c r="I1549" s="57"/>
      <c r="J1549" s="57"/>
      <c r="K1549" s="55"/>
    </row>
    <row r="1550" spans="1:11" x14ac:dyDescent="0.25">
      <c r="A1550" s="55"/>
      <c r="C1550" s="56"/>
      <c r="D1550" s="55"/>
      <c r="E1550" s="55"/>
      <c r="H1550" s="55"/>
      <c r="I1550" s="57"/>
      <c r="J1550" s="57"/>
      <c r="K1550" s="55"/>
    </row>
    <row r="1551" spans="1:11" x14ac:dyDescent="0.25">
      <c r="A1551" s="55"/>
      <c r="C1551" s="56"/>
      <c r="D1551" s="55"/>
      <c r="E1551" s="55"/>
      <c r="H1551" s="55"/>
      <c r="I1551" s="57"/>
      <c r="J1551" s="57"/>
      <c r="K1551" s="55"/>
    </row>
    <row r="1552" spans="1:11" x14ac:dyDescent="0.25">
      <c r="A1552" s="55"/>
      <c r="C1552" s="56"/>
      <c r="D1552" s="55"/>
      <c r="E1552" s="55"/>
      <c r="H1552" s="55"/>
      <c r="I1552" s="57"/>
      <c r="J1552" s="57"/>
      <c r="K1552" s="55"/>
    </row>
    <row r="1553" spans="1:11" x14ac:dyDescent="0.25">
      <c r="A1553" s="55"/>
      <c r="C1553" s="56"/>
      <c r="D1553" s="55"/>
      <c r="E1553" s="55"/>
      <c r="H1553" s="55"/>
      <c r="I1553" s="57"/>
      <c r="J1553" s="57"/>
      <c r="K1553" s="55"/>
    </row>
    <row r="1554" spans="1:11" x14ac:dyDescent="0.25">
      <c r="A1554" s="55"/>
      <c r="C1554" s="56"/>
      <c r="D1554" s="55"/>
      <c r="E1554" s="55"/>
      <c r="H1554" s="55"/>
      <c r="I1554" s="57"/>
      <c r="J1554" s="57"/>
      <c r="K1554" s="55"/>
    </row>
    <row r="1555" spans="1:11" x14ac:dyDescent="0.25">
      <c r="A1555" s="55"/>
      <c r="C1555" s="56"/>
      <c r="D1555" s="55"/>
      <c r="E1555" s="55"/>
      <c r="H1555" s="55"/>
      <c r="I1555" s="57"/>
      <c r="J1555" s="57"/>
      <c r="K1555" s="55"/>
    </row>
    <row r="1556" spans="1:11" x14ac:dyDescent="0.25">
      <c r="A1556" s="55"/>
      <c r="C1556" s="56"/>
      <c r="D1556" s="55"/>
      <c r="E1556" s="55"/>
      <c r="H1556" s="55"/>
      <c r="I1556" s="57"/>
      <c r="J1556" s="57"/>
      <c r="K1556" s="55"/>
    </row>
    <row r="1557" spans="1:11" x14ac:dyDescent="0.25">
      <c r="A1557" s="55"/>
      <c r="C1557" s="56"/>
      <c r="D1557" s="55"/>
      <c r="E1557" s="55"/>
      <c r="H1557" s="55"/>
      <c r="I1557" s="57"/>
      <c r="J1557" s="57"/>
      <c r="K1557" s="55"/>
    </row>
    <row r="1558" spans="1:11" x14ac:dyDescent="0.25">
      <c r="A1558" s="55"/>
      <c r="C1558" s="56"/>
      <c r="D1558" s="55"/>
      <c r="E1558" s="55"/>
      <c r="H1558" s="55"/>
      <c r="I1558" s="57"/>
      <c r="J1558" s="57"/>
      <c r="K1558" s="55"/>
    </row>
    <row r="1559" spans="1:11" x14ac:dyDescent="0.25">
      <c r="A1559" s="55"/>
      <c r="C1559" s="56"/>
      <c r="D1559" s="55"/>
      <c r="E1559" s="55"/>
      <c r="H1559" s="55"/>
      <c r="I1559" s="57"/>
      <c r="J1559" s="57"/>
      <c r="K1559" s="55"/>
    </row>
    <row r="1560" spans="1:11" x14ac:dyDescent="0.25">
      <c r="A1560" s="55"/>
      <c r="C1560" s="56"/>
      <c r="D1560" s="55"/>
      <c r="E1560" s="55"/>
      <c r="H1560" s="55"/>
      <c r="I1560" s="57"/>
      <c r="J1560" s="57"/>
      <c r="K1560" s="55"/>
    </row>
    <row r="1561" spans="1:11" x14ac:dyDescent="0.25">
      <c r="A1561" s="55"/>
      <c r="C1561" s="56"/>
      <c r="D1561" s="55"/>
      <c r="E1561" s="55"/>
      <c r="H1561" s="55"/>
      <c r="I1561" s="57"/>
      <c r="J1561" s="57"/>
      <c r="K1561" s="55"/>
    </row>
    <row r="1562" spans="1:11" x14ac:dyDescent="0.25">
      <c r="A1562" s="55"/>
      <c r="C1562" s="56"/>
      <c r="D1562" s="55"/>
      <c r="E1562" s="55"/>
      <c r="H1562" s="55"/>
      <c r="I1562" s="57"/>
      <c r="J1562" s="57"/>
      <c r="K1562" s="55"/>
    </row>
    <row r="1563" spans="1:11" x14ac:dyDescent="0.25">
      <c r="A1563" s="55"/>
      <c r="C1563" s="56"/>
      <c r="D1563" s="55"/>
      <c r="E1563" s="55"/>
      <c r="H1563" s="55"/>
      <c r="I1563" s="57"/>
      <c r="J1563" s="57"/>
      <c r="K1563" s="55"/>
    </row>
    <row r="1564" spans="1:11" x14ac:dyDescent="0.25">
      <c r="A1564" s="55"/>
      <c r="C1564" s="56"/>
      <c r="D1564" s="55"/>
      <c r="E1564" s="55"/>
      <c r="H1564" s="55"/>
      <c r="I1564" s="57"/>
      <c r="J1564" s="57"/>
      <c r="K1564" s="55"/>
    </row>
    <row r="1565" spans="1:11" x14ac:dyDescent="0.25">
      <c r="A1565" s="55"/>
      <c r="C1565" s="56"/>
      <c r="D1565" s="55"/>
      <c r="E1565" s="55"/>
      <c r="H1565" s="55"/>
      <c r="I1565" s="57"/>
      <c r="J1565" s="57"/>
      <c r="K1565" s="55"/>
    </row>
    <row r="1566" spans="1:11" x14ac:dyDescent="0.25">
      <c r="A1566" s="55"/>
      <c r="C1566" s="56"/>
      <c r="D1566" s="55"/>
      <c r="E1566" s="55"/>
      <c r="H1566" s="55"/>
      <c r="I1566" s="57"/>
      <c r="J1566" s="57"/>
      <c r="K1566" s="55"/>
    </row>
    <row r="1567" spans="1:11" x14ac:dyDescent="0.25">
      <c r="A1567" s="55"/>
      <c r="C1567" s="56"/>
      <c r="D1567" s="55"/>
      <c r="E1567" s="55"/>
      <c r="H1567" s="55"/>
      <c r="I1567" s="57"/>
      <c r="J1567" s="57"/>
      <c r="K1567" s="55"/>
    </row>
    <row r="1568" spans="1:11" x14ac:dyDescent="0.25">
      <c r="A1568" s="55"/>
      <c r="C1568" s="56"/>
      <c r="D1568" s="55"/>
      <c r="E1568" s="55"/>
      <c r="H1568" s="55"/>
      <c r="I1568" s="57"/>
      <c r="J1568" s="57"/>
      <c r="K1568" s="55"/>
    </row>
    <row r="1569" spans="1:11" x14ac:dyDescent="0.25">
      <c r="A1569" s="55"/>
      <c r="C1569" s="56"/>
      <c r="D1569" s="55"/>
      <c r="E1569" s="55"/>
      <c r="H1569" s="55"/>
      <c r="I1569" s="57"/>
      <c r="J1569" s="57"/>
      <c r="K1569" s="55"/>
    </row>
    <row r="1570" spans="1:11" x14ac:dyDescent="0.25">
      <c r="A1570" s="55"/>
      <c r="C1570" s="56"/>
      <c r="D1570" s="55"/>
      <c r="E1570" s="55"/>
      <c r="H1570" s="55"/>
      <c r="I1570" s="57"/>
      <c r="J1570" s="57"/>
      <c r="K1570" s="55"/>
    </row>
    <row r="1571" spans="1:11" x14ac:dyDescent="0.25">
      <c r="A1571" s="55"/>
      <c r="C1571" s="56"/>
      <c r="D1571" s="55"/>
      <c r="E1571" s="55"/>
      <c r="H1571" s="55"/>
      <c r="I1571" s="57"/>
      <c r="J1571" s="57"/>
      <c r="K1571" s="55"/>
    </row>
    <row r="1572" spans="1:11" x14ac:dyDescent="0.25">
      <c r="A1572" s="55"/>
      <c r="C1572" s="56"/>
      <c r="D1572" s="55"/>
      <c r="E1572" s="55"/>
      <c r="H1572" s="55"/>
      <c r="I1572" s="57"/>
      <c r="J1572" s="57"/>
      <c r="K1572" s="55"/>
    </row>
    <row r="1573" spans="1:11" x14ac:dyDescent="0.25">
      <c r="A1573" s="55"/>
      <c r="C1573" s="56"/>
      <c r="D1573" s="55"/>
      <c r="E1573" s="55"/>
      <c r="H1573" s="55"/>
      <c r="I1573" s="57"/>
      <c r="J1573" s="57"/>
      <c r="K1573" s="55"/>
    </row>
    <row r="1574" spans="1:11" x14ac:dyDescent="0.25">
      <c r="A1574" s="55"/>
      <c r="C1574" s="56"/>
      <c r="D1574" s="55"/>
      <c r="E1574" s="55"/>
      <c r="H1574" s="55"/>
      <c r="I1574" s="57"/>
      <c r="J1574" s="57"/>
      <c r="K1574" s="55"/>
    </row>
    <row r="1575" spans="1:11" x14ac:dyDescent="0.25">
      <c r="A1575" s="55"/>
      <c r="C1575" s="56"/>
      <c r="D1575" s="55"/>
      <c r="E1575" s="55"/>
      <c r="H1575" s="55"/>
      <c r="I1575" s="57"/>
      <c r="J1575" s="57"/>
      <c r="K1575" s="55"/>
    </row>
    <row r="1576" spans="1:11" x14ac:dyDescent="0.25">
      <c r="A1576" s="55"/>
      <c r="C1576" s="56"/>
      <c r="D1576" s="55"/>
      <c r="E1576" s="55"/>
      <c r="H1576" s="55"/>
      <c r="I1576" s="57"/>
      <c r="J1576" s="57"/>
      <c r="K1576" s="55"/>
    </row>
    <row r="1577" spans="1:11" x14ac:dyDescent="0.25">
      <c r="A1577" s="55"/>
      <c r="C1577" s="56"/>
      <c r="D1577" s="55"/>
      <c r="E1577" s="55"/>
      <c r="H1577" s="55"/>
      <c r="I1577" s="57"/>
      <c r="J1577" s="57"/>
      <c r="K1577" s="55"/>
    </row>
    <row r="1578" spans="1:11" x14ac:dyDescent="0.25">
      <c r="A1578" s="55"/>
      <c r="C1578" s="56"/>
      <c r="D1578" s="55"/>
      <c r="E1578" s="55"/>
      <c r="H1578" s="55"/>
      <c r="I1578" s="57"/>
      <c r="J1578" s="57"/>
      <c r="K1578" s="55"/>
    </row>
    <row r="1579" spans="1:11" x14ac:dyDescent="0.25">
      <c r="A1579" s="55"/>
      <c r="C1579" s="56"/>
      <c r="D1579" s="55"/>
      <c r="E1579" s="55"/>
      <c r="H1579" s="55"/>
      <c r="I1579" s="57"/>
      <c r="J1579" s="57"/>
      <c r="K1579" s="55"/>
    </row>
    <row r="1580" spans="1:11" x14ac:dyDescent="0.25">
      <c r="A1580" s="55"/>
      <c r="C1580" s="56"/>
      <c r="D1580" s="55"/>
      <c r="E1580" s="55"/>
      <c r="H1580" s="55"/>
      <c r="I1580" s="57"/>
      <c r="J1580" s="57"/>
      <c r="K1580" s="55"/>
    </row>
    <row r="1581" spans="1:11" x14ac:dyDescent="0.25">
      <c r="A1581" s="55"/>
      <c r="C1581" s="56"/>
      <c r="D1581" s="55"/>
      <c r="E1581" s="55"/>
      <c r="H1581" s="55"/>
      <c r="I1581" s="57"/>
      <c r="J1581" s="57"/>
      <c r="K1581" s="55"/>
    </row>
    <row r="1582" spans="1:11" x14ac:dyDescent="0.25">
      <c r="A1582" s="55"/>
      <c r="C1582" s="56"/>
      <c r="D1582" s="55"/>
      <c r="E1582" s="55"/>
      <c r="H1582" s="55"/>
      <c r="I1582" s="57"/>
      <c r="J1582" s="57"/>
      <c r="K1582" s="55"/>
    </row>
    <row r="1583" spans="1:11" x14ac:dyDescent="0.25">
      <c r="A1583" s="55"/>
      <c r="C1583" s="56"/>
      <c r="D1583" s="55"/>
      <c r="E1583" s="55"/>
      <c r="H1583" s="55"/>
      <c r="I1583" s="57"/>
      <c r="J1583" s="57"/>
      <c r="K1583" s="55"/>
    </row>
    <row r="1584" spans="1:11" x14ac:dyDescent="0.25">
      <c r="A1584" s="55"/>
      <c r="C1584" s="56"/>
      <c r="D1584" s="55"/>
      <c r="E1584" s="55"/>
      <c r="H1584" s="55"/>
      <c r="I1584" s="57"/>
      <c r="J1584" s="57"/>
      <c r="K1584" s="55"/>
    </row>
    <row r="1585" spans="1:11" x14ac:dyDescent="0.25">
      <c r="A1585" s="55"/>
      <c r="C1585" s="56"/>
      <c r="D1585" s="55"/>
      <c r="E1585" s="55"/>
      <c r="H1585" s="55"/>
      <c r="I1585" s="57"/>
      <c r="J1585" s="57"/>
      <c r="K1585" s="55"/>
    </row>
    <row r="1586" spans="1:11" x14ac:dyDescent="0.25">
      <c r="A1586" s="55"/>
      <c r="C1586" s="56"/>
      <c r="D1586" s="55"/>
      <c r="E1586" s="55"/>
      <c r="H1586" s="55"/>
      <c r="I1586" s="57"/>
      <c r="J1586" s="57"/>
      <c r="K1586" s="55"/>
    </row>
    <row r="1587" spans="1:11" x14ac:dyDescent="0.25">
      <c r="A1587" s="55"/>
      <c r="C1587" s="56"/>
      <c r="D1587" s="55"/>
      <c r="E1587" s="55"/>
      <c r="H1587" s="55"/>
      <c r="I1587" s="57"/>
      <c r="J1587" s="57"/>
      <c r="K1587" s="55"/>
    </row>
    <row r="1588" spans="1:11" x14ac:dyDescent="0.25">
      <c r="A1588" s="55"/>
      <c r="C1588" s="56"/>
      <c r="D1588" s="55"/>
      <c r="E1588" s="55"/>
      <c r="H1588" s="55"/>
      <c r="I1588" s="57"/>
      <c r="J1588" s="57"/>
      <c r="K1588" s="55"/>
    </row>
    <row r="1589" spans="1:11" x14ac:dyDescent="0.25">
      <c r="A1589" s="55"/>
      <c r="C1589" s="56"/>
      <c r="D1589" s="55"/>
      <c r="E1589" s="55"/>
      <c r="H1589" s="55"/>
      <c r="I1589" s="57"/>
      <c r="J1589" s="57"/>
      <c r="K1589" s="55"/>
    </row>
    <row r="1590" spans="1:11" x14ac:dyDescent="0.25">
      <c r="A1590" s="55"/>
      <c r="C1590" s="56"/>
      <c r="D1590" s="55"/>
      <c r="E1590" s="55"/>
      <c r="H1590" s="55"/>
      <c r="I1590" s="57"/>
      <c r="J1590" s="57"/>
      <c r="K1590" s="55"/>
    </row>
    <row r="1591" spans="1:11" x14ac:dyDescent="0.25">
      <c r="A1591" s="55"/>
      <c r="C1591" s="56"/>
      <c r="D1591" s="55"/>
      <c r="E1591" s="55"/>
      <c r="H1591" s="55"/>
      <c r="I1591" s="57"/>
      <c r="J1591" s="57"/>
      <c r="K1591" s="55"/>
    </row>
    <row r="1592" spans="1:11" x14ac:dyDescent="0.25">
      <c r="A1592" s="55"/>
      <c r="C1592" s="56"/>
      <c r="D1592" s="55"/>
      <c r="E1592" s="55"/>
      <c r="H1592" s="55"/>
      <c r="I1592" s="57"/>
      <c r="J1592" s="57"/>
      <c r="K1592" s="55"/>
    </row>
    <row r="1593" spans="1:11" x14ac:dyDescent="0.25">
      <c r="A1593" s="55"/>
      <c r="C1593" s="56"/>
      <c r="D1593" s="55"/>
      <c r="E1593" s="55"/>
      <c r="H1593" s="55"/>
      <c r="I1593" s="57"/>
      <c r="J1593" s="57"/>
      <c r="K1593" s="55"/>
    </row>
    <row r="1594" spans="1:11" x14ac:dyDescent="0.25">
      <c r="A1594" s="55"/>
      <c r="C1594" s="56"/>
      <c r="D1594" s="55"/>
      <c r="E1594" s="55"/>
      <c r="H1594" s="55"/>
      <c r="I1594" s="57"/>
      <c r="J1594" s="57"/>
      <c r="K1594" s="55"/>
    </row>
    <row r="1595" spans="1:11" x14ac:dyDescent="0.25">
      <c r="A1595" s="55"/>
      <c r="C1595" s="56"/>
      <c r="D1595" s="55"/>
      <c r="E1595" s="55"/>
      <c r="H1595" s="55"/>
      <c r="I1595" s="57"/>
      <c r="J1595" s="57"/>
      <c r="K1595" s="55"/>
    </row>
    <row r="1596" spans="1:11" x14ac:dyDescent="0.25">
      <c r="A1596" s="55"/>
      <c r="C1596" s="56"/>
      <c r="D1596" s="55"/>
      <c r="E1596" s="55"/>
      <c r="H1596" s="55"/>
      <c r="I1596" s="57"/>
      <c r="J1596" s="57"/>
      <c r="K1596" s="55"/>
    </row>
    <row r="1597" spans="1:11" x14ac:dyDescent="0.25">
      <c r="A1597" s="55"/>
      <c r="C1597" s="56"/>
      <c r="D1597" s="55"/>
      <c r="E1597" s="55"/>
      <c r="H1597" s="55"/>
      <c r="I1597" s="57"/>
      <c r="J1597" s="57"/>
      <c r="K1597" s="55"/>
    </row>
    <row r="1598" spans="1:11" x14ac:dyDescent="0.25">
      <c r="A1598" s="55"/>
      <c r="C1598" s="56"/>
      <c r="D1598" s="55"/>
      <c r="E1598" s="55"/>
      <c r="H1598" s="55"/>
      <c r="I1598" s="57"/>
      <c r="J1598" s="57"/>
      <c r="K1598" s="55"/>
    </row>
    <row r="1599" spans="1:11" x14ac:dyDescent="0.25">
      <c r="A1599" s="55"/>
      <c r="C1599" s="56"/>
      <c r="D1599" s="55"/>
      <c r="E1599" s="55"/>
      <c r="H1599" s="55"/>
      <c r="I1599" s="57"/>
      <c r="J1599" s="57"/>
      <c r="K1599" s="55"/>
    </row>
    <row r="1600" spans="1:11" x14ac:dyDescent="0.25">
      <c r="A1600" s="55"/>
      <c r="C1600" s="56"/>
      <c r="D1600" s="55"/>
      <c r="E1600" s="55"/>
      <c r="H1600" s="55"/>
      <c r="I1600" s="57"/>
      <c r="J1600" s="57"/>
      <c r="K1600" s="55"/>
    </row>
    <row r="1601" spans="1:11" x14ac:dyDescent="0.25">
      <c r="A1601" s="55"/>
      <c r="C1601" s="56"/>
      <c r="D1601" s="55"/>
      <c r="E1601" s="55"/>
      <c r="H1601" s="55"/>
      <c r="I1601" s="57"/>
      <c r="J1601" s="57"/>
      <c r="K1601" s="55"/>
    </row>
    <row r="1602" spans="1:11" x14ac:dyDescent="0.25">
      <c r="A1602" s="55"/>
      <c r="C1602" s="56"/>
      <c r="D1602" s="55"/>
      <c r="E1602" s="55"/>
      <c r="H1602" s="55"/>
      <c r="I1602" s="57"/>
      <c r="J1602" s="57"/>
      <c r="K1602" s="55"/>
    </row>
    <row r="1603" spans="1:11" x14ac:dyDescent="0.25">
      <c r="A1603" s="55"/>
      <c r="C1603" s="56"/>
      <c r="D1603" s="55"/>
      <c r="E1603" s="55"/>
      <c r="H1603" s="55"/>
      <c r="I1603" s="57"/>
      <c r="J1603" s="57"/>
      <c r="K1603" s="55"/>
    </row>
    <row r="1604" spans="1:11" x14ac:dyDescent="0.25">
      <c r="A1604" s="55"/>
      <c r="C1604" s="56"/>
      <c r="D1604" s="55"/>
      <c r="E1604" s="55"/>
      <c r="H1604" s="55"/>
      <c r="I1604" s="57"/>
      <c r="J1604" s="57"/>
      <c r="K1604" s="55"/>
    </row>
    <row r="1605" spans="1:11" x14ac:dyDescent="0.25">
      <c r="A1605" s="55"/>
      <c r="C1605" s="56"/>
      <c r="D1605" s="55"/>
      <c r="E1605" s="55"/>
      <c r="H1605" s="55"/>
      <c r="I1605" s="57"/>
      <c r="J1605" s="57"/>
      <c r="K1605" s="55"/>
    </row>
    <row r="1606" spans="1:11" x14ac:dyDescent="0.25">
      <c r="A1606" s="55"/>
      <c r="C1606" s="56"/>
      <c r="D1606" s="55"/>
      <c r="E1606" s="55"/>
      <c r="H1606" s="55"/>
      <c r="I1606" s="57"/>
      <c r="J1606" s="57"/>
      <c r="K1606" s="55"/>
    </row>
    <row r="1607" spans="1:11" x14ac:dyDescent="0.25">
      <c r="A1607" s="55"/>
      <c r="C1607" s="56"/>
      <c r="D1607" s="55"/>
      <c r="E1607" s="55"/>
      <c r="H1607" s="55"/>
      <c r="I1607" s="57"/>
      <c r="J1607" s="57"/>
      <c r="K1607" s="55"/>
    </row>
    <row r="1608" spans="1:11" x14ac:dyDescent="0.25">
      <c r="A1608" s="55"/>
      <c r="C1608" s="56"/>
      <c r="D1608" s="55"/>
      <c r="E1608" s="55"/>
      <c r="H1608" s="55"/>
      <c r="I1608" s="57"/>
      <c r="J1608" s="57"/>
      <c r="K1608" s="55"/>
    </row>
    <row r="1609" spans="1:11" x14ac:dyDescent="0.25">
      <c r="A1609" s="55"/>
      <c r="C1609" s="56"/>
      <c r="D1609" s="55"/>
      <c r="E1609" s="55"/>
      <c r="H1609" s="55"/>
      <c r="I1609" s="57"/>
      <c r="J1609" s="57"/>
      <c r="K1609" s="55"/>
    </row>
    <row r="1610" spans="1:11" x14ac:dyDescent="0.25">
      <c r="A1610" s="55"/>
      <c r="C1610" s="56"/>
      <c r="D1610" s="55"/>
      <c r="E1610" s="55"/>
      <c r="H1610" s="55"/>
      <c r="I1610" s="57"/>
      <c r="J1610" s="57"/>
      <c r="K1610" s="55"/>
    </row>
    <row r="1611" spans="1:11" x14ac:dyDescent="0.25">
      <c r="A1611" s="55"/>
      <c r="C1611" s="56"/>
      <c r="D1611" s="55"/>
      <c r="E1611" s="55"/>
      <c r="H1611" s="55"/>
      <c r="I1611" s="57"/>
      <c r="J1611" s="57"/>
      <c r="K1611" s="55"/>
    </row>
    <row r="1612" spans="1:11" x14ac:dyDescent="0.25">
      <c r="A1612" s="55"/>
      <c r="C1612" s="56"/>
      <c r="D1612" s="55"/>
      <c r="E1612" s="55"/>
      <c r="H1612" s="55"/>
      <c r="I1612" s="57"/>
      <c r="J1612" s="57"/>
      <c r="K1612" s="55"/>
    </row>
    <row r="1613" spans="1:11" x14ac:dyDescent="0.25">
      <c r="A1613" s="55"/>
      <c r="C1613" s="56"/>
      <c r="D1613" s="55"/>
      <c r="E1613" s="55"/>
      <c r="H1613" s="55"/>
      <c r="I1613" s="57"/>
      <c r="J1613" s="57"/>
      <c r="K1613" s="55"/>
    </row>
    <row r="1614" spans="1:11" x14ac:dyDescent="0.25">
      <c r="A1614" s="55"/>
      <c r="C1614" s="56"/>
      <c r="D1614" s="55"/>
      <c r="E1614" s="55"/>
      <c r="H1614" s="55"/>
      <c r="I1614" s="57"/>
      <c r="J1614" s="57"/>
      <c r="K1614" s="55"/>
    </row>
    <row r="1615" spans="1:11" x14ac:dyDescent="0.25">
      <c r="A1615" s="55"/>
      <c r="C1615" s="56"/>
      <c r="D1615" s="55"/>
      <c r="E1615" s="55"/>
      <c r="H1615" s="55"/>
      <c r="I1615" s="57"/>
      <c r="J1615" s="57"/>
      <c r="K1615" s="55"/>
    </row>
    <row r="1616" spans="1:11" x14ac:dyDescent="0.25">
      <c r="A1616" s="55"/>
      <c r="C1616" s="56"/>
      <c r="D1616" s="55"/>
      <c r="E1616" s="55"/>
      <c r="H1616" s="55"/>
      <c r="I1616" s="57"/>
      <c r="J1616" s="57"/>
      <c r="K1616" s="55"/>
    </row>
    <row r="1617" spans="1:11" x14ac:dyDescent="0.25">
      <c r="A1617" s="55"/>
      <c r="C1617" s="56"/>
      <c r="D1617" s="55"/>
      <c r="E1617" s="55"/>
      <c r="H1617" s="55"/>
      <c r="I1617" s="57"/>
      <c r="J1617" s="57"/>
      <c r="K1617" s="55"/>
    </row>
    <row r="1618" spans="1:11" x14ac:dyDescent="0.25">
      <c r="A1618" s="55"/>
      <c r="C1618" s="56"/>
      <c r="D1618" s="55"/>
      <c r="E1618" s="55"/>
      <c r="H1618" s="55"/>
      <c r="I1618" s="57"/>
      <c r="J1618" s="57"/>
      <c r="K1618" s="55"/>
    </row>
    <row r="1619" spans="1:11" x14ac:dyDescent="0.25">
      <c r="A1619" s="55"/>
      <c r="C1619" s="56"/>
      <c r="D1619" s="55"/>
      <c r="E1619" s="55"/>
      <c r="H1619" s="55"/>
      <c r="I1619" s="57"/>
      <c r="J1619" s="57"/>
      <c r="K1619" s="55"/>
    </row>
    <row r="1620" spans="1:11" x14ac:dyDescent="0.25">
      <c r="A1620" s="55"/>
      <c r="C1620" s="56"/>
      <c r="D1620" s="55"/>
      <c r="E1620" s="55"/>
      <c r="H1620" s="55"/>
      <c r="I1620" s="57"/>
      <c r="J1620" s="57"/>
      <c r="K1620" s="55"/>
    </row>
    <row r="1621" spans="1:11" x14ac:dyDescent="0.25">
      <c r="A1621" s="55"/>
      <c r="C1621" s="56"/>
      <c r="D1621" s="55"/>
      <c r="E1621" s="55"/>
      <c r="H1621" s="55"/>
      <c r="I1621" s="57"/>
      <c r="J1621" s="57"/>
      <c r="K1621" s="55"/>
    </row>
    <row r="1622" spans="1:11" x14ac:dyDescent="0.25">
      <c r="A1622" s="55"/>
      <c r="C1622" s="56"/>
      <c r="D1622" s="55"/>
      <c r="E1622" s="55"/>
      <c r="H1622" s="55"/>
      <c r="I1622" s="57"/>
      <c r="J1622" s="57"/>
      <c r="K1622" s="55"/>
    </row>
    <row r="1623" spans="1:11" x14ac:dyDescent="0.25">
      <c r="A1623" s="55"/>
      <c r="C1623" s="56"/>
      <c r="D1623" s="55"/>
      <c r="E1623" s="55"/>
      <c r="H1623" s="55"/>
      <c r="I1623" s="57"/>
      <c r="J1623" s="57"/>
      <c r="K1623" s="55"/>
    </row>
    <row r="1624" spans="1:11" x14ac:dyDescent="0.25">
      <c r="A1624" s="55"/>
      <c r="C1624" s="56"/>
      <c r="D1624" s="55"/>
      <c r="E1624" s="55"/>
      <c r="H1624" s="55"/>
      <c r="I1624" s="57"/>
      <c r="J1624" s="57"/>
      <c r="K1624" s="55"/>
    </row>
    <row r="1625" spans="1:11" x14ac:dyDescent="0.25">
      <c r="A1625" s="55"/>
      <c r="C1625" s="56"/>
      <c r="D1625" s="55"/>
      <c r="E1625" s="55"/>
      <c r="H1625" s="55"/>
      <c r="I1625" s="57"/>
      <c r="J1625" s="57"/>
      <c r="K1625" s="55"/>
    </row>
    <row r="1626" spans="1:11" x14ac:dyDescent="0.25">
      <c r="A1626" s="55"/>
      <c r="C1626" s="56"/>
      <c r="D1626" s="55"/>
      <c r="E1626" s="55"/>
      <c r="H1626" s="55"/>
      <c r="I1626" s="57"/>
      <c r="J1626" s="57"/>
      <c r="K1626" s="55"/>
    </row>
    <row r="1627" spans="1:11" x14ac:dyDescent="0.25">
      <c r="A1627" s="55"/>
      <c r="C1627" s="56"/>
      <c r="D1627" s="55"/>
      <c r="E1627" s="55"/>
      <c r="H1627" s="55"/>
      <c r="I1627" s="57"/>
      <c r="J1627" s="57"/>
      <c r="K1627" s="55"/>
    </row>
    <row r="1628" spans="1:11" x14ac:dyDescent="0.25">
      <c r="A1628" s="55"/>
      <c r="C1628" s="56"/>
      <c r="D1628" s="55"/>
      <c r="E1628" s="55"/>
      <c r="H1628" s="55"/>
      <c r="I1628" s="57"/>
      <c r="J1628" s="57"/>
      <c r="K1628" s="55"/>
    </row>
    <row r="1629" spans="1:11" x14ac:dyDescent="0.25">
      <c r="A1629" s="55"/>
      <c r="C1629" s="56"/>
      <c r="D1629" s="55"/>
      <c r="E1629" s="55"/>
      <c r="H1629" s="55"/>
      <c r="I1629" s="57"/>
      <c r="J1629" s="57"/>
      <c r="K1629" s="55"/>
    </row>
    <row r="1630" spans="1:11" x14ac:dyDescent="0.25">
      <c r="A1630" s="55"/>
      <c r="C1630" s="56"/>
      <c r="D1630" s="55"/>
      <c r="E1630" s="55"/>
      <c r="H1630" s="55"/>
      <c r="I1630" s="57"/>
      <c r="J1630" s="57"/>
      <c r="K1630" s="55"/>
    </row>
    <row r="1631" spans="1:11" x14ac:dyDescent="0.25">
      <c r="A1631" s="55"/>
      <c r="C1631" s="56"/>
      <c r="D1631" s="55"/>
      <c r="E1631" s="55"/>
      <c r="H1631" s="55"/>
      <c r="I1631" s="57"/>
      <c r="J1631" s="57"/>
      <c r="K1631" s="55"/>
    </row>
    <row r="1632" spans="1:11" x14ac:dyDescent="0.25">
      <c r="A1632" s="55"/>
      <c r="C1632" s="56"/>
      <c r="D1632" s="55"/>
      <c r="E1632" s="55"/>
      <c r="H1632" s="55"/>
      <c r="I1632" s="57"/>
      <c r="J1632" s="57"/>
      <c r="K1632" s="55"/>
    </row>
    <row r="1633" spans="1:11" x14ac:dyDescent="0.25">
      <c r="A1633" s="55"/>
      <c r="C1633" s="56"/>
      <c r="D1633" s="55"/>
      <c r="E1633" s="55"/>
      <c r="H1633" s="55"/>
      <c r="I1633" s="57"/>
      <c r="J1633" s="57"/>
      <c r="K1633" s="55"/>
    </row>
    <row r="1634" spans="1:11" x14ac:dyDescent="0.25">
      <c r="A1634" s="55"/>
      <c r="C1634" s="56"/>
      <c r="D1634" s="55"/>
      <c r="E1634" s="55"/>
      <c r="H1634" s="55"/>
      <c r="I1634" s="57"/>
      <c r="J1634" s="57"/>
      <c r="K1634" s="55"/>
    </row>
    <row r="1635" spans="1:11" x14ac:dyDescent="0.25">
      <c r="A1635" s="55"/>
      <c r="C1635" s="56"/>
      <c r="D1635" s="55"/>
      <c r="E1635" s="55"/>
      <c r="H1635" s="55"/>
      <c r="I1635" s="57"/>
      <c r="J1635" s="57"/>
      <c r="K1635" s="55"/>
    </row>
    <row r="1636" spans="1:11" x14ac:dyDescent="0.25">
      <c r="A1636" s="55"/>
      <c r="C1636" s="56"/>
      <c r="D1636" s="55"/>
      <c r="E1636" s="55"/>
      <c r="H1636" s="55"/>
      <c r="I1636" s="57"/>
      <c r="J1636" s="57"/>
      <c r="K1636" s="55"/>
    </row>
    <row r="1637" spans="1:11" x14ac:dyDescent="0.25">
      <c r="A1637" s="55"/>
      <c r="C1637" s="56"/>
      <c r="D1637" s="55"/>
      <c r="E1637" s="55"/>
      <c r="H1637" s="55"/>
      <c r="I1637" s="57"/>
      <c r="J1637" s="57"/>
      <c r="K1637" s="55"/>
    </row>
    <row r="1638" spans="1:11" x14ac:dyDescent="0.25">
      <c r="A1638" s="55"/>
      <c r="C1638" s="56"/>
      <c r="D1638" s="55"/>
      <c r="E1638" s="55"/>
      <c r="H1638" s="55"/>
      <c r="I1638" s="57"/>
      <c r="J1638" s="57"/>
      <c r="K1638" s="55"/>
    </row>
    <row r="1639" spans="1:11" x14ac:dyDescent="0.25">
      <c r="A1639" s="55"/>
      <c r="C1639" s="56"/>
      <c r="D1639" s="55"/>
      <c r="E1639" s="55"/>
      <c r="H1639" s="55"/>
      <c r="I1639" s="57"/>
      <c r="J1639" s="57"/>
      <c r="K1639" s="55"/>
    </row>
    <row r="1640" spans="1:11" x14ac:dyDescent="0.25">
      <c r="A1640" s="55"/>
      <c r="C1640" s="56"/>
      <c r="D1640" s="55"/>
      <c r="E1640" s="55"/>
      <c r="H1640" s="55"/>
      <c r="I1640" s="57"/>
      <c r="J1640" s="57"/>
      <c r="K1640" s="55"/>
    </row>
    <row r="1641" spans="1:11" x14ac:dyDescent="0.25">
      <c r="A1641" s="55"/>
      <c r="C1641" s="56"/>
      <c r="D1641" s="55"/>
      <c r="E1641" s="55"/>
      <c r="H1641" s="55"/>
      <c r="I1641" s="57"/>
      <c r="J1641" s="57"/>
      <c r="K1641" s="55"/>
    </row>
    <row r="1642" spans="1:11" x14ac:dyDescent="0.25">
      <c r="A1642" s="55"/>
      <c r="C1642" s="56"/>
      <c r="D1642" s="55"/>
      <c r="E1642" s="55"/>
      <c r="H1642" s="55"/>
      <c r="I1642" s="57"/>
      <c r="J1642" s="57"/>
      <c r="K1642" s="55"/>
    </row>
    <row r="1643" spans="1:11" x14ac:dyDescent="0.25">
      <c r="A1643" s="55"/>
      <c r="C1643" s="56"/>
      <c r="D1643" s="55"/>
      <c r="E1643" s="55"/>
      <c r="H1643" s="55"/>
      <c r="I1643" s="57"/>
      <c r="J1643" s="57"/>
      <c r="K1643" s="55"/>
    </row>
    <row r="1644" spans="1:11" x14ac:dyDescent="0.25">
      <c r="A1644" s="55"/>
      <c r="C1644" s="56"/>
      <c r="D1644" s="55"/>
      <c r="E1644" s="55"/>
      <c r="H1644" s="55"/>
      <c r="I1644" s="57"/>
      <c r="J1644" s="57"/>
      <c r="K1644" s="55"/>
    </row>
    <row r="1645" spans="1:11" x14ac:dyDescent="0.25">
      <c r="A1645" s="55"/>
      <c r="C1645" s="56"/>
      <c r="D1645" s="55"/>
      <c r="E1645" s="55"/>
      <c r="H1645" s="55"/>
      <c r="I1645" s="57"/>
      <c r="J1645" s="57"/>
      <c r="K1645" s="55"/>
    </row>
    <row r="1646" spans="1:11" x14ac:dyDescent="0.25">
      <c r="A1646" s="55"/>
      <c r="C1646" s="56"/>
      <c r="D1646" s="55"/>
      <c r="E1646" s="55"/>
      <c r="H1646" s="55"/>
      <c r="I1646" s="57"/>
      <c r="J1646" s="57"/>
      <c r="K1646" s="55"/>
    </row>
    <row r="1647" spans="1:11" x14ac:dyDescent="0.25">
      <c r="A1647" s="55"/>
      <c r="C1647" s="56"/>
      <c r="D1647" s="55"/>
      <c r="E1647" s="55"/>
      <c r="H1647" s="55"/>
      <c r="I1647" s="57"/>
      <c r="J1647" s="57"/>
      <c r="K1647" s="55"/>
    </row>
    <row r="1648" spans="1:11" x14ac:dyDescent="0.25">
      <c r="A1648" s="55"/>
      <c r="C1648" s="56"/>
      <c r="D1648" s="55"/>
      <c r="E1648" s="55"/>
      <c r="H1648" s="55"/>
      <c r="I1648" s="57"/>
      <c r="J1648" s="57"/>
      <c r="K1648" s="55"/>
    </row>
    <row r="1649" spans="1:11" x14ac:dyDescent="0.25">
      <c r="A1649" s="55"/>
      <c r="C1649" s="56"/>
      <c r="D1649" s="55"/>
      <c r="E1649" s="55"/>
      <c r="H1649" s="55"/>
      <c r="I1649" s="57"/>
      <c r="J1649" s="57"/>
      <c r="K1649" s="55"/>
    </row>
    <row r="1650" spans="1:11" x14ac:dyDescent="0.25">
      <c r="A1650" s="55"/>
      <c r="C1650" s="56"/>
      <c r="D1650" s="55"/>
      <c r="E1650" s="55"/>
      <c r="H1650" s="55"/>
      <c r="I1650" s="57"/>
      <c r="J1650" s="57"/>
      <c r="K1650" s="55"/>
    </row>
    <row r="1651" spans="1:11" x14ac:dyDescent="0.25">
      <c r="A1651" s="55"/>
      <c r="C1651" s="56"/>
      <c r="D1651" s="55"/>
      <c r="E1651" s="55"/>
      <c r="H1651" s="55"/>
      <c r="I1651" s="57"/>
      <c r="J1651" s="57"/>
      <c r="K1651" s="55"/>
    </row>
    <row r="1652" spans="1:11" x14ac:dyDescent="0.25">
      <c r="A1652" s="55"/>
      <c r="C1652" s="56"/>
      <c r="D1652" s="55"/>
      <c r="E1652" s="55"/>
      <c r="H1652" s="55"/>
      <c r="I1652" s="57"/>
      <c r="J1652" s="57"/>
      <c r="K1652" s="55"/>
    </row>
    <row r="1653" spans="1:11" x14ac:dyDescent="0.25">
      <c r="A1653" s="55"/>
      <c r="C1653" s="56"/>
      <c r="D1653" s="55"/>
      <c r="E1653" s="55"/>
      <c r="H1653" s="55"/>
      <c r="I1653" s="57"/>
      <c r="J1653" s="57"/>
      <c r="K1653" s="55"/>
    </row>
    <row r="1654" spans="1:11" x14ac:dyDescent="0.25">
      <c r="A1654" s="55"/>
      <c r="C1654" s="56"/>
      <c r="D1654" s="55"/>
      <c r="E1654" s="55"/>
      <c r="H1654" s="55"/>
      <c r="I1654" s="57"/>
      <c r="J1654" s="57"/>
      <c r="K1654" s="55"/>
    </row>
    <row r="1655" spans="1:11" x14ac:dyDescent="0.25">
      <c r="A1655" s="55"/>
      <c r="C1655" s="56"/>
      <c r="D1655" s="55"/>
      <c r="E1655" s="55"/>
      <c r="H1655" s="55"/>
      <c r="I1655" s="57"/>
      <c r="J1655" s="57"/>
      <c r="K1655" s="55"/>
    </row>
    <row r="1656" spans="1:11" x14ac:dyDescent="0.25">
      <c r="A1656" s="55"/>
      <c r="C1656" s="56"/>
      <c r="D1656" s="55"/>
      <c r="E1656" s="55"/>
      <c r="H1656" s="55"/>
      <c r="I1656" s="57"/>
      <c r="J1656" s="57"/>
      <c r="K1656" s="55"/>
    </row>
    <row r="1657" spans="1:11" x14ac:dyDescent="0.25">
      <c r="A1657" s="55"/>
      <c r="C1657" s="56"/>
      <c r="D1657" s="55"/>
      <c r="E1657" s="55"/>
      <c r="H1657" s="55"/>
      <c r="I1657" s="57"/>
      <c r="J1657" s="57"/>
      <c r="K1657" s="55"/>
    </row>
    <row r="1658" spans="1:11" x14ac:dyDescent="0.25">
      <c r="A1658" s="55"/>
      <c r="C1658" s="56"/>
      <c r="D1658" s="55"/>
      <c r="E1658" s="55"/>
      <c r="H1658" s="55"/>
      <c r="I1658" s="57"/>
      <c r="J1658" s="57"/>
      <c r="K1658" s="55"/>
    </row>
    <row r="1659" spans="1:11" x14ac:dyDescent="0.25">
      <c r="A1659" s="55"/>
      <c r="C1659" s="56"/>
      <c r="D1659" s="55"/>
      <c r="E1659" s="55"/>
      <c r="H1659" s="55"/>
      <c r="I1659" s="57"/>
      <c r="J1659" s="57"/>
      <c r="K1659" s="55"/>
    </row>
    <row r="1660" spans="1:11" x14ac:dyDescent="0.25">
      <c r="A1660" s="55"/>
      <c r="C1660" s="56"/>
      <c r="D1660" s="55"/>
      <c r="E1660" s="55"/>
      <c r="H1660" s="55"/>
      <c r="I1660" s="57"/>
      <c r="J1660" s="57"/>
      <c r="K1660" s="55"/>
    </row>
    <row r="1661" spans="1:11" x14ac:dyDescent="0.25">
      <c r="A1661" s="55"/>
      <c r="C1661" s="56"/>
      <c r="D1661" s="55"/>
      <c r="E1661" s="55"/>
      <c r="H1661" s="55"/>
      <c r="I1661" s="57"/>
      <c r="J1661" s="57"/>
      <c r="K1661" s="55"/>
    </row>
    <row r="1662" spans="1:11" x14ac:dyDescent="0.25">
      <c r="A1662" s="55"/>
      <c r="C1662" s="56"/>
      <c r="D1662" s="55"/>
      <c r="E1662" s="55"/>
      <c r="H1662" s="55"/>
      <c r="I1662" s="57"/>
      <c r="J1662" s="57"/>
      <c r="K1662" s="55"/>
    </row>
    <row r="1663" spans="1:11" x14ac:dyDescent="0.25">
      <c r="A1663" s="55"/>
      <c r="C1663" s="56"/>
      <c r="D1663" s="55"/>
      <c r="E1663" s="55"/>
      <c r="H1663" s="55"/>
      <c r="I1663" s="57"/>
      <c r="J1663" s="57"/>
      <c r="K1663" s="55"/>
    </row>
    <row r="1664" spans="1:11" x14ac:dyDescent="0.25">
      <c r="A1664" s="55"/>
      <c r="C1664" s="56"/>
      <c r="D1664" s="55"/>
      <c r="E1664" s="55"/>
      <c r="H1664" s="55"/>
      <c r="I1664" s="57"/>
      <c r="J1664" s="57"/>
      <c r="K1664" s="55"/>
    </row>
    <row r="1665" spans="1:11" x14ac:dyDescent="0.25">
      <c r="A1665" s="55"/>
      <c r="C1665" s="56"/>
      <c r="D1665" s="55"/>
      <c r="E1665" s="55"/>
      <c r="H1665" s="55"/>
      <c r="I1665" s="57"/>
      <c r="J1665" s="57"/>
      <c r="K1665" s="55"/>
    </row>
    <row r="1666" spans="1:11" x14ac:dyDescent="0.25">
      <c r="A1666" s="55"/>
      <c r="C1666" s="56"/>
      <c r="D1666" s="55"/>
      <c r="E1666" s="55"/>
      <c r="H1666" s="55"/>
      <c r="I1666" s="57"/>
      <c r="J1666" s="57"/>
      <c r="K1666" s="55"/>
    </row>
    <row r="1667" spans="1:11" x14ac:dyDescent="0.25">
      <c r="A1667" s="55"/>
      <c r="C1667" s="56"/>
      <c r="D1667" s="55"/>
      <c r="E1667" s="55"/>
      <c r="H1667" s="55"/>
      <c r="I1667" s="57"/>
      <c r="J1667" s="57"/>
      <c r="K1667" s="55"/>
    </row>
    <row r="1668" spans="1:11" x14ac:dyDescent="0.25">
      <c r="A1668" s="55"/>
      <c r="C1668" s="56"/>
      <c r="D1668" s="55"/>
      <c r="E1668" s="55"/>
      <c r="H1668" s="55"/>
      <c r="I1668" s="57"/>
      <c r="J1668" s="57"/>
      <c r="K1668" s="55"/>
    </row>
    <row r="1669" spans="1:11" x14ac:dyDescent="0.25">
      <c r="A1669" s="55"/>
      <c r="C1669" s="56"/>
      <c r="D1669" s="55"/>
      <c r="E1669" s="55"/>
      <c r="H1669" s="55"/>
      <c r="I1669" s="57"/>
      <c r="J1669" s="57"/>
      <c r="K1669" s="55"/>
    </row>
    <row r="1670" spans="1:11" x14ac:dyDescent="0.25">
      <c r="A1670" s="55"/>
      <c r="C1670" s="56"/>
      <c r="D1670" s="55"/>
      <c r="E1670" s="55"/>
      <c r="H1670" s="55"/>
      <c r="I1670" s="57"/>
      <c r="J1670" s="57"/>
      <c r="K1670" s="55"/>
    </row>
    <row r="1671" spans="1:11" x14ac:dyDescent="0.25">
      <c r="A1671" s="55"/>
      <c r="C1671" s="56"/>
      <c r="D1671" s="55"/>
      <c r="E1671" s="55"/>
      <c r="H1671" s="55"/>
      <c r="I1671" s="57"/>
      <c r="J1671" s="57"/>
      <c r="K1671" s="55"/>
    </row>
    <row r="1672" spans="1:11" x14ac:dyDescent="0.25">
      <c r="A1672" s="55"/>
      <c r="C1672" s="56"/>
      <c r="D1672" s="55"/>
      <c r="E1672" s="55"/>
      <c r="H1672" s="55"/>
      <c r="I1672" s="57"/>
      <c r="J1672" s="57"/>
      <c r="K1672" s="55"/>
    </row>
    <row r="1673" spans="1:11" x14ac:dyDescent="0.25">
      <c r="A1673" s="55"/>
      <c r="C1673" s="56"/>
      <c r="D1673" s="55"/>
      <c r="E1673" s="55"/>
      <c r="H1673" s="55"/>
      <c r="I1673" s="57"/>
      <c r="J1673" s="57"/>
      <c r="K1673" s="55"/>
    </row>
    <row r="1674" spans="1:11" x14ac:dyDescent="0.25">
      <c r="A1674" s="55"/>
      <c r="C1674" s="56"/>
      <c r="D1674" s="55"/>
      <c r="E1674" s="55"/>
      <c r="H1674" s="55"/>
      <c r="I1674" s="57"/>
      <c r="J1674" s="57"/>
      <c r="K1674" s="55"/>
    </row>
    <row r="1675" spans="1:11" x14ac:dyDescent="0.25">
      <c r="A1675" s="55"/>
      <c r="C1675" s="56"/>
      <c r="D1675" s="55"/>
      <c r="E1675" s="55"/>
      <c r="H1675" s="55"/>
      <c r="I1675" s="57"/>
      <c r="J1675" s="57"/>
      <c r="K1675" s="55"/>
    </row>
    <row r="1676" spans="1:11" x14ac:dyDescent="0.25">
      <c r="A1676" s="55"/>
      <c r="C1676" s="56"/>
      <c r="D1676" s="55"/>
      <c r="E1676" s="55"/>
      <c r="H1676" s="55"/>
      <c r="I1676" s="57"/>
      <c r="J1676" s="57"/>
      <c r="K1676" s="55"/>
    </row>
    <row r="1677" spans="1:11" x14ac:dyDescent="0.25">
      <c r="A1677" s="55"/>
      <c r="C1677" s="56"/>
      <c r="D1677" s="55"/>
      <c r="E1677" s="55"/>
      <c r="H1677" s="55"/>
      <c r="I1677" s="57"/>
      <c r="J1677" s="57"/>
      <c r="K1677" s="55"/>
    </row>
    <row r="1678" spans="1:11" x14ac:dyDescent="0.25">
      <c r="A1678" s="55"/>
      <c r="C1678" s="56"/>
      <c r="D1678" s="55"/>
      <c r="E1678" s="55"/>
      <c r="H1678" s="55"/>
      <c r="I1678" s="57"/>
      <c r="J1678" s="57"/>
      <c r="K1678" s="55"/>
    </row>
    <row r="1679" spans="1:11" x14ac:dyDescent="0.25">
      <c r="A1679" s="55"/>
      <c r="C1679" s="56"/>
      <c r="D1679" s="55"/>
      <c r="E1679" s="55"/>
      <c r="H1679" s="55"/>
      <c r="I1679" s="57"/>
      <c r="J1679" s="57"/>
      <c r="K1679" s="55"/>
    </row>
    <row r="1680" spans="1:11" x14ac:dyDescent="0.25">
      <c r="A1680" s="55"/>
      <c r="C1680" s="56"/>
      <c r="D1680" s="55"/>
      <c r="E1680" s="55"/>
      <c r="H1680" s="55"/>
      <c r="I1680" s="57"/>
      <c r="J1680" s="57"/>
      <c r="K1680" s="55"/>
    </row>
    <row r="1681" spans="1:11" x14ac:dyDescent="0.25">
      <c r="A1681" s="55"/>
      <c r="C1681" s="56"/>
      <c r="D1681" s="55"/>
      <c r="E1681" s="55"/>
      <c r="H1681" s="55"/>
      <c r="I1681" s="57"/>
      <c r="J1681" s="57"/>
      <c r="K1681" s="55"/>
    </row>
    <row r="1682" spans="1:11" x14ac:dyDescent="0.25">
      <c r="A1682" s="55"/>
      <c r="C1682" s="56"/>
      <c r="D1682" s="55"/>
      <c r="E1682" s="55"/>
      <c r="H1682" s="55"/>
      <c r="I1682" s="57"/>
      <c r="J1682" s="57"/>
      <c r="K1682" s="55"/>
    </row>
    <row r="1683" spans="1:11" x14ac:dyDescent="0.25">
      <c r="A1683" s="55"/>
      <c r="C1683" s="56"/>
      <c r="D1683" s="55"/>
      <c r="E1683" s="55"/>
      <c r="H1683" s="55"/>
      <c r="I1683" s="57"/>
      <c r="J1683" s="57"/>
      <c r="K1683" s="55"/>
    </row>
    <row r="1684" spans="1:11" x14ac:dyDescent="0.25">
      <c r="A1684" s="55"/>
      <c r="C1684" s="56"/>
      <c r="D1684" s="55"/>
      <c r="E1684" s="55"/>
      <c r="H1684" s="55"/>
      <c r="I1684" s="57"/>
      <c r="J1684" s="57"/>
      <c r="K1684" s="55"/>
    </row>
    <row r="1685" spans="1:11" x14ac:dyDescent="0.25">
      <c r="A1685" s="55"/>
      <c r="C1685" s="56"/>
      <c r="D1685" s="55"/>
      <c r="E1685" s="55"/>
      <c r="H1685" s="55"/>
      <c r="I1685" s="57"/>
      <c r="J1685" s="57"/>
      <c r="K1685" s="55"/>
    </row>
    <row r="1686" spans="1:11" x14ac:dyDescent="0.25">
      <c r="A1686" s="55"/>
      <c r="C1686" s="56"/>
      <c r="D1686" s="55"/>
      <c r="E1686" s="55"/>
      <c r="H1686" s="55"/>
      <c r="I1686" s="57"/>
      <c r="J1686" s="57"/>
      <c r="K1686" s="55"/>
    </row>
    <row r="1687" spans="1:11" x14ac:dyDescent="0.25">
      <c r="A1687" s="55"/>
      <c r="C1687" s="56"/>
      <c r="D1687" s="55"/>
      <c r="E1687" s="55"/>
      <c r="H1687" s="55"/>
      <c r="I1687" s="57"/>
      <c r="J1687" s="57"/>
      <c r="K1687" s="55"/>
    </row>
    <row r="1688" spans="1:11" x14ac:dyDescent="0.25">
      <c r="A1688" s="55"/>
      <c r="C1688" s="56"/>
      <c r="D1688" s="55"/>
      <c r="E1688" s="55"/>
      <c r="H1688" s="55"/>
      <c r="I1688" s="57"/>
      <c r="J1688" s="57"/>
      <c r="K1688" s="55"/>
    </row>
    <row r="1689" spans="1:11" x14ac:dyDescent="0.25">
      <c r="A1689" s="55"/>
      <c r="C1689" s="56"/>
      <c r="D1689" s="55"/>
      <c r="E1689" s="55"/>
      <c r="H1689" s="55"/>
      <c r="I1689" s="57"/>
      <c r="J1689" s="57"/>
      <c r="K1689" s="55"/>
    </row>
    <row r="1690" spans="1:11" x14ac:dyDescent="0.25">
      <c r="A1690" s="55"/>
      <c r="C1690" s="56"/>
      <c r="D1690" s="55"/>
      <c r="E1690" s="55"/>
      <c r="H1690" s="55"/>
      <c r="I1690" s="57"/>
      <c r="J1690" s="57"/>
      <c r="K1690" s="55"/>
    </row>
    <row r="1691" spans="1:11" x14ac:dyDescent="0.25">
      <c r="A1691" s="55"/>
      <c r="C1691" s="56"/>
      <c r="D1691" s="55"/>
      <c r="E1691" s="55"/>
      <c r="H1691" s="55"/>
      <c r="I1691" s="57"/>
      <c r="J1691" s="57"/>
      <c r="K1691" s="55"/>
    </row>
    <row r="1692" spans="1:11" x14ac:dyDescent="0.25">
      <c r="A1692" s="55"/>
      <c r="C1692" s="56"/>
      <c r="D1692" s="55"/>
      <c r="E1692" s="55"/>
      <c r="H1692" s="55"/>
      <c r="I1692" s="57"/>
      <c r="J1692" s="57"/>
      <c r="K1692" s="55"/>
    </row>
    <row r="1693" spans="1:11" x14ac:dyDescent="0.25">
      <c r="A1693" s="55"/>
      <c r="C1693" s="56"/>
      <c r="D1693" s="55"/>
      <c r="E1693" s="55"/>
      <c r="H1693" s="55"/>
      <c r="I1693" s="57"/>
      <c r="J1693" s="57"/>
      <c r="K1693" s="55"/>
    </row>
    <row r="1694" spans="1:11" x14ac:dyDescent="0.25">
      <c r="A1694" s="55"/>
      <c r="C1694" s="56"/>
      <c r="D1694" s="55"/>
      <c r="E1694" s="55"/>
      <c r="H1694" s="55"/>
      <c r="I1694" s="57"/>
      <c r="J1694" s="57"/>
      <c r="K1694" s="55"/>
    </row>
    <row r="1695" spans="1:11" x14ac:dyDescent="0.25">
      <c r="A1695" s="55"/>
      <c r="C1695" s="56"/>
      <c r="D1695" s="55"/>
      <c r="E1695" s="55"/>
      <c r="H1695" s="55"/>
      <c r="I1695" s="57"/>
      <c r="J1695" s="57"/>
      <c r="K1695" s="55"/>
    </row>
    <row r="1696" spans="1:11" x14ac:dyDescent="0.25">
      <c r="A1696" s="55"/>
      <c r="C1696" s="56"/>
      <c r="D1696" s="55"/>
      <c r="E1696" s="55"/>
      <c r="H1696" s="55"/>
      <c r="I1696" s="57"/>
      <c r="J1696" s="57"/>
      <c r="K1696" s="55"/>
    </row>
    <row r="1697" spans="1:11" x14ac:dyDescent="0.25">
      <c r="A1697" s="55"/>
      <c r="C1697" s="56"/>
      <c r="D1697" s="55"/>
      <c r="E1697" s="55"/>
      <c r="H1697" s="55"/>
      <c r="I1697" s="57"/>
      <c r="J1697" s="57"/>
      <c r="K1697" s="55"/>
    </row>
    <row r="1698" spans="1:11" x14ac:dyDescent="0.25">
      <c r="A1698" s="55"/>
      <c r="C1698" s="56"/>
      <c r="D1698" s="55"/>
      <c r="E1698" s="55"/>
      <c r="H1698" s="55"/>
      <c r="I1698" s="57"/>
      <c r="J1698" s="57"/>
      <c r="K1698" s="55"/>
    </row>
    <row r="1699" spans="1:11" x14ac:dyDescent="0.25">
      <c r="A1699" s="55"/>
      <c r="C1699" s="56"/>
      <c r="D1699" s="55"/>
      <c r="E1699" s="55"/>
      <c r="H1699" s="55"/>
      <c r="I1699" s="57"/>
      <c r="J1699" s="57"/>
      <c r="K1699" s="55"/>
    </row>
    <row r="1700" spans="1:11" x14ac:dyDescent="0.25">
      <c r="A1700" s="55"/>
      <c r="C1700" s="56"/>
      <c r="D1700" s="55"/>
      <c r="E1700" s="55"/>
      <c r="H1700" s="55"/>
      <c r="I1700" s="57"/>
      <c r="J1700" s="57"/>
      <c r="K1700" s="55"/>
    </row>
    <row r="1701" spans="1:11" x14ac:dyDescent="0.25">
      <c r="A1701" s="55"/>
      <c r="C1701" s="56"/>
      <c r="D1701" s="55"/>
      <c r="E1701" s="55"/>
      <c r="H1701" s="55"/>
      <c r="I1701" s="57"/>
      <c r="J1701" s="57"/>
      <c r="K1701" s="55"/>
    </row>
    <row r="1702" spans="1:11" x14ac:dyDescent="0.25">
      <c r="A1702" s="55"/>
      <c r="C1702" s="56"/>
      <c r="D1702" s="55"/>
      <c r="E1702" s="55"/>
      <c r="H1702" s="55"/>
      <c r="I1702" s="57"/>
      <c r="J1702" s="57"/>
      <c r="K1702" s="55"/>
    </row>
    <row r="1703" spans="1:11" x14ac:dyDescent="0.25">
      <c r="A1703" s="55"/>
      <c r="C1703" s="56"/>
      <c r="D1703" s="55"/>
      <c r="E1703" s="55"/>
      <c r="H1703" s="55"/>
      <c r="I1703" s="57"/>
      <c r="J1703" s="57"/>
      <c r="K1703" s="55"/>
    </row>
    <row r="1704" spans="1:11" x14ac:dyDescent="0.25">
      <c r="A1704" s="55"/>
      <c r="C1704" s="56"/>
      <c r="D1704" s="55"/>
      <c r="E1704" s="55"/>
      <c r="H1704" s="55"/>
      <c r="I1704" s="57"/>
      <c r="J1704" s="57"/>
      <c r="K1704" s="55"/>
    </row>
    <row r="1705" spans="1:11" x14ac:dyDescent="0.25">
      <c r="A1705" s="55"/>
      <c r="C1705" s="56"/>
      <c r="D1705" s="55"/>
      <c r="E1705" s="55"/>
      <c r="H1705" s="55"/>
      <c r="I1705" s="57"/>
      <c r="J1705" s="57"/>
      <c r="K1705" s="55"/>
    </row>
    <row r="1706" spans="1:11" x14ac:dyDescent="0.25">
      <c r="A1706" s="55"/>
      <c r="C1706" s="56"/>
      <c r="D1706" s="55"/>
      <c r="E1706" s="55"/>
      <c r="H1706" s="55"/>
      <c r="I1706" s="57"/>
      <c r="J1706" s="57"/>
      <c r="K1706" s="55"/>
    </row>
    <row r="1707" spans="1:11" x14ac:dyDescent="0.25">
      <c r="A1707" s="55"/>
      <c r="C1707" s="56"/>
      <c r="D1707" s="55"/>
      <c r="E1707" s="55"/>
      <c r="H1707" s="55"/>
      <c r="I1707" s="57"/>
      <c r="J1707" s="57"/>
      <c r="K1707" s="55"/>
    </row>
    <row r="1708" spans="1:11" x14ac:dyDescent="0.25">
      <c r="A1708" s="55"/>
      <c r="C1708" s="56"/>
      <c r="D1708" s="55"/>
      <c r="E1708" s="55"/>
      <c r="H1708" s="55"/>
      <c r="I1708" s="57"/>
      <c r="J1708" s="57"/>
      <c r="K1708" s="55"/>
    </row>
    <row r="1709" spans="1:11" x14ac:dyDescent="0.25">
      <c r="A1709" s="55"/>
      <c r="C1709" s="56"/>
      <c r="D1709" s="55"/>
      <c r="E1709" s="55"/>
      <c r="H1709" s="55"/>
      <c r="I1709" s="57"/>
      <c r="J1709" s="57"/>
      <c r="K1709" s="55"/>
    </row>
    <row r="1710" spans="1:11" x14ac:dyDescent="0.25">
      <c r="A1710" s="55"/>
      <c r="C1710" s="56"/>
      <c r="D1710" s="55"/>
      <c r="E1710" s="55"/>
      <c r="H1710" s="55"/>
      <c r="I1710" s="57"/>
      <c r="J1710" s="57"/>
      <c r="K1710" s="55"/>
    </row>
    <row r="1711" spans="1:11" x14ac:dyDescent="0.25">
      <c r="A1711" s="55"/>
      <c r="C1711" s="56"/>
      <c r="D1711" s="55"/>
      <c r="E1711" s="55"/>
      <c r="H1711" s="55"/>
      <c r="I1711" s="57"/>
      <c r="J1711" s="57"/>
      <c r="K1711" s="55"/>
    </row>
    <row r="1712" spans="1:11" x14ac:dyDescent="0.25">
      <c r="A1712" s="55"/>
      <c r="C1712" s="56"/>
      <c r="D1712" s="55"/>
      <c r="E1712" s="55"/>
      <c r="H1712" s="55"/>
      <c r="I1712" s="57"/>
      <c r="J1712" s="57"/>
      <c r="K1712" s="55"/>
    </row>
    <row r="1713" spans="1:11" x14ac:dyDescent="0.25">
      <c r="A1713" s="55"/>
      <c r="C1713" s="56"/>
      <c r="D1713" s="55"/>
      <c r="E1713" s="55"/>
      <c r="H1713" s="55"/>
      <c r="I1713" s="57"/>
      <c r="J1713" s="57"/>
      <c r="K1713" s="55"/>
    </row>
    <row r="1714" spans="1:11" x14ac:dyDescent="0.25">
      <c r="A1714" s="55"/>
      <c r="C1714" s="56"/>
      <c r="D1714" s="55"/>
      <c r="E1714" s="55"/>
      <c r="H1714" s="55"/>
      <c r="I1714" s="57"/>
      <c r="J1714" s="57"/>
      <c r="K1714" s="55"/>
    </row>
    <row r="1715" spans="1:11" x14ac:dyDescent="0.25">
      <c r="A1715" s="55"/>
      <c r="C1715" s="56"/>
      <c r="D1715" s="55"/>
      <c r="E1715" s="55"/>
      <c r="H1715" s="55"/>
      <c r="I1715" s="57"/>
      <c r="J1715" s="57"/>
      <c r="K1715" s="55"/>
    </row>
    <row r="1716" spans="1:11" x14ac:dyDescent="0.25">
      <c r="A1716" s="55"/>
      <c r="C1716" s="56"/>
      <c r="D1716" s="55"/>
      <c r="E1716" s="55"/>
      <c r="H1716" s="55"/>
      <c r="I1716" s="57"/>
      <c r="J1716" s="57"/>
      <c r="K1716" s="55"/>
    </row>
    <row r="1717" spans="1:11" x14ac:dyDescent="0.25">
      <c r="A1717" s="55"/>
      <c r="C1717" s="56"/>
      <c r="D1717" s="55"/>
      <c r="E1717" s="55"/>
      <c r="H1717" s="55"/>
      <c r="I1717" s="57"/>
      <c r="J1717" s="57"/>
      <c r="K1717" s="55"/>
    </row>
    <row r="1718" spans="1:11" x14ac:dyDescent="0.25">
      <c r="A1718" s="55"/>
      <c r="C1718" s="56"/>
      <c r="D1718" s="55"/>
      <c r="E1718" s="55"/>
      <c r="H1718" s="55"/>
      <c r="I1718" s="57"/>
      <c r="J1718" s="57"/>
      <c r="K1718" s="55"/>
    </row>
    <row r="1719" spans="1:11" x14ac:dyDescent="0.25">
      <c r="A1719" s="55"/>
      <c r="C1719" s="56"/>
      <c r="D1719" s="55"/>
      <c r="E1719" s="55"/>
      <c r="H1719" s="55"/>
      <c r="I1719" s="57"/>
      <c r="J1719" s="57"/>
      <c r="K1719" s="55"/>
    </row>
    <row r="1720" spans="1:11" x14ac:dyDescent="0.25">
      <c r="A1720" s="55"/>
      <c r="C1720" s="56"/>
      <c r="D1720" s="55"/>
      <c r="E1720" s="55"/>
      <c r="H1720" s="55"/>
      <c r="I1720" s="57"/>
      <c r="J1720" s="57"/>
      <c r="K1720" s="55"/>
    </row>
    <row r="1721" spans="1:11" x14ac:dyDescent="0.25">
      <c r="A1721" s="55"/>
      <c r="C1721" s="56"/>
      <c r="D1721" s="55"/>
      <c r="E1721" s="55"/>
      <c r="H1721" s="55"/>
      <c r="I1721" s="57"/>
      <c r="J1721" s="57"/>
      <c r="K1721" s="55"/>
    </row>
    <row r="1722" spans="1:11" x14ac:dyDescent="0.25">
      <c r="A1722" s="55"/>
      <c r="C1722" s="56"/>
      <c r="D1722" s="55"/>
      <c r="E1722" s="55"/>
      <c r="H1722" s="55"/>
      <c r="I1722" s="57"/>
      <c r="J1722" s="57"/>
      <c r="K1722" s="55"/>
    </row>
    <row r="1723" spans="1:11" x14ac:dyDescent="0.25">
      <c r="A1723" s="55"/>
      <c r="C1723" s="56"/>
      <c r="D1723" s="55"/>
      <c r="E1723" s="55"/>
      <c r="H1723" s="55"/>
      <c r="I1723" s="57"/>
      <c r="J1723" s="57"/>
      <c r="K1723" s="55"/>
    </row>
    <row r="1724" spans="1:11" x14ac:dyDescent="0.25">
      <c r="A1724" s="55"/>
      <c r="C1724" s="56"/>
      <c r="D1724" s="55"/>
      <c r="E1724" s="55"/>
      <c r="H1724" s="55"/>
      <c r="I1724" s="57"/>
      <c r="J1724" s="57"/>
      <c r="K1724" s="55"/>
    </row>
    <row r="1725" spans="1:11" x14ac:dyDescent="0.25">
      <c r="A1725" s="55"/>
      <c r="C1725" s="56"/>
      <c r="D1725" s="55"/>
      <c r="E1725" s="55"/>
      <c r="H1725" s="55"/>
      <c r="I1725" s="57"/>
      <c r="J1725" s="57"/>
      <c r="K1725" s="55"/>
    </row>
    <row r="1726" spans="1:11" x14ac:dyDescent="0.25">
      <c r="A1726" s="55"/>
      <c r="C1726" s="56"/>
      <c r="D1726" s="55"/>
      <c r="E1726" s="55"/>
      <c r="H1726" s="55"/>
      <c r="I1726" s="57"/>
      <c r="J1726" s="57"/>
      <c r="K1726" s="55"/>
    </row>
    <row r="1727" spans="1:11" x14ac:dyDescent="0.25">
      <c r="A1727" s="55"/>
      <c r="C1727" s="56"/>
      <c r="D1727" s="55"/>
      <c r="E1727" s="55"/>
      <c r="H1727" s="55"/>
      <c r="I1727" s="57"/>
      <c r="J1727" s="57"/>
      <c r="K1727" s="55"/>
    </row>
    <row r="1728" spans="1:11" x14ac:dyDescent="0.25">
      <c r="A1728" s="55"/>
      <c r="C1728" s="56"/>
      <c r="D1728" s="55"/>
      <c r="E1728" s="55"/>
      <c r="H1728" s="55"/>
      <c r="I1728" s="57"/>
      <c r="J1728" s="57"/>
      <c r="K1728" s="55"/>
    </row>
    <row r="1729" spans="1:11" x14ac:dyDescent="0.25">
      <c r="A1729" s="55"/>
      <c r="C1729" s="56"/>
      <c r="D1729" s="55"/>
      <c r="E1729" s="55"/>
      <c r="H1729" s="55"/>
      <c r="I1729" s="57"/>
      <c r="J1729" s="57"/>
      <c r="K1729" s="55"/>
    </row>
    <row r="1730" spans="1:11" x14ac:dyDescent="0.25">
      <c r="A1730" s="55"/>
      <c r="C1730" s="56"/>
      <c r="D1730" s="55"/>
      <c r="E1730" s="55"/>
      <c r="H1730" s="55"/>
      <c r="I1730" s="57"/>
      <c r="J1730" s="57"/>
      <c r="K1730" s="55"/>
    </row>
    <row r="1731" spans="1:11" x14ac:dyDescent="0.25">
      <c r="A1731" s="55"/>
      <c r="C1731" s="56"/>
      <c r="D1731" s="55"/>
      <c r="E1731" s="55"/>
      <c r="H1731" s="55"/>
      <c r="I1731" s="57"/>
      <c r="J1731" s="57"/>
      <c r="K1731" s="55"/>
    </row>
    <row r="1732" spans="1:11" x14ac:dyDescent="0.25">
      <c r="A1732" s="55"/>
      <c r="C1732" s="56"/>
      <c r="D1732" s="55"/>
      <c r="E1732" s="55"/>
      <c r="H1732" s="55"/>
      <c r="I1732" s="57"/>
      <c r="J1732" s="57"/>
      <c r="K1732" s="55"/>
    </row>
    <row r="1733" spans="1:11" x14ac:dyDescent="0.25">
      <c r="A1733" s="55"/>
      <c r="C1733" s="56"/>
      <c r="D1733" s="55"/>
      <c r="E1733" s="55"/>
      <c r="H1733" s="55"/>
      <c r="I1733" s="57"/>
      <c r="J1733" s="57"/>
      <c r="K1733" s="55"/>
    </row>
    <row r="1734" spans="1:11" x14ac:dyDescent="0.25">
      <c r="A1734" s="55"/>
      <c r="C1734" s="56"/>
      <c r="D1734" s="55"/>
      <c r="E1734" s="55"/>
      <c r="H1734" s="55"/>
      <c r="I1734" s="57"/>
      <c r="J1734" s="57"/>
      <c r="K1734" s="55"/>
    </row>
    <row r="1735" spans="1:11" x14ac:dyDescent="0.25">
      <c r="A1735" s="55"/>
      <c r="C1735" s="56"/>
      <c r="D1735" s="55"/>
      <c r="E1735" s="55"/>
      <c r="H1735" s="55"/>
      <c r="I1735" s="57"/>
      <c r="J1735" s="57"/>
      <c r="K1735" s="55"/>
    </row>
    <row r="1736" spans="1:11" x14ac:dyDescent="0.25">
      <c r="A1736" s="55"/>
      <c r="C1736" s="56"/>
      <c r="D1736" s="55"/>
      <c r="E1736" s="55"/>
      <c r="H1736" s="55"/>
      <c r="I1736" s="57"/>
      <c r="J1736" s="57"/>
      <c r="K1736" s="55"/>
    </row>
    <row r="1737" spans="1:11" x14ac:dyDescent="0.25">
      <c r="A1737" s="55"/>
      <c r="C1737" s="56"/>
      <c r="D1737" s="55"/>
      <c r="E1737" s="55"/>
      <c r="H1737" s="55"/>
      <c r="I1737" s="57"/>
      <c r="J1737" s="57"/>
      <c r="K1737" s="55"/>
    </row>
    <row r="1738" spans="1:11" x14ac:dyDescent="0.25">
      <c r="A1738" s="55"/>
      <c r="C1738" s="56"/>
      <c r="D1738" s="55"/>
      <c r="E1738" s="55"/>
      <c r="H1738" s="55"/>
      <c r="I1738" s="57"/>
      <c r="J1738" s="57"/>
      <c r="K1738" s="55"/>
    </row>
    <row r="1739" spans="1:11" x14ac:dyDescent="0.25">
      <c r="A1739" s="55"/>
      <c r="C1739" s="56"/>
      <c r="D1739" s="55"/>
      <c r="E1739" s="55"/>
      <c r="H1739" s="55"/>
      <c r="I1739" s="57"/>
      <c r="J1739" s="57"/>
      <c r="K1739" s="55"/>
    </row>
    <row r="1740" spans="1:11" x14ac:dyDescent="0.25">
      <c r="A1740" s="55"/>
      <c r="C1740" s="56"/>
      <c r="D1740" s="55"/>
      <c r="E1740" s="55"/>
      <c r="H1740" s="55"/>
      <c r="I1740" s="57"/>
      <c r="J1740" s="57"/>
      <c r="K1740" s="55"/>
    </row>
    <row r="1741" spans="1:11" x14ac:dyDescent="0.25">
      <c r="A1741" s="55"/>
      <c r="C1741" s="56"/>
      <c r="D1741" s="55"/>
      <c r="E1741" s="55"/>
      <c r="H1741" s="55"/>
      <c r="I1741" s="57"/>
      <c r="J1741" s="57"/>
      <c r="K1741" s="55"/>
    </row>
    <row r="1742" spans="1:11" x14ac:dyDescent="0.25">
      <c r="A1742" s="55"/>
      <c r="C1742" s="56"/>
      <c r="D1742" s="55"/>
      <c r="E1742" s="55"/>
      <c r="H1742" s="55"/>
      <c r="I1742" s="57"/>
      <c r="J1742" s="57"/>
      <c r="K1742" s="55"/>
    </row>
    <row r="1743" spans="1:11" x14ac:dyDescent="0.25">
      <c r="A1743" s="55"/>
      <c r="C1743" s="56"/>
      <c r="D1743" s="55"/>
      <c r="E1743" s="55"/>
      <c r="H1743" s="55"/>
      <c r="I1743" s="57"/>
      <c r="J1743" s="57"/>
      <c r="K1743" s="55"/>
    </row>
    <row r="1744" spans="1:11" x14ac:dyDescent="0.25">
      <c r="A1744" s="55"/>
      <c r="C1744" s="56"/>
      <c r="D1744" s="55"/>
      <c r="E1744" s="55"/>
      <c r="H1744" s="55"/>
      <c r="I1744" s="57"/>
      <c r="J1744" s="57"/>
      <c r="K1744" s="55"/>
    </row>
    <row r="1745" spans="1:11" x14ac:dyDescent="0.25">
      <c r="A1745" s="55"/>
      <c r="C1745" s="56"/>
      <c r="D1745" s="55"/>
      <c r="E1745" s="55"/>
      <c r="H1745" s="55"/>
      <c r="I1745" s="57"/>
      <c r="J1745" s="57"/>
      <c r="K1745" s="55"/>
    </row>
    <row r="1746" spans="1:11" x14ac:dyDescent="0.25">
      <c r="A1746" s="55"/>
      <c r="C1746" s="56"/>
      <c r="D1746" s="55"/>
      <c r="E1746" s="55"/>
      <c r="H1746" s="55"/>
      <c r="I1746" s="57"/>
      <c r="J1746" s="57"/>
      <c r="K1746" s="55"/>
    </row>
    <row r="1747" spans="1:11" x14ac:dyDescent="0.25">
      <c r="A1747" s="55"/>
      <c r="C1747" s="56"/>
      <c r="D1747" s="55"/>
      <c r="E1747" s="55"/>
      <c r="H1747" s="55"/>
      <c r="I1747" s="57"/>
      <c r="J1747" s="57"/>
      <c r="K1747" s="55"/>
    </row>
    <row r="1748" spans="1:11" x14ac:dyDescent="0.25">
      <c r="A1748" s="55"/>
      <c r="C1748" s="56"/>
      <c r="D1748" s="55"/>
      <c r="E1748" s="55"/>
      <c r="H1748" s="55"/>
      <c r="I1748" s="57"/>
      <c r="J1748" s="57"/>
      <c r="K1748" s="55"/>
    </row>
    <row r="1749" spans="1:11" x14ac:dyDescent="0.25">
      <c r="A1749" s="55"/>
      <c r="C1749" s="56"/>
      <c r="D1749" s="55"/>
      <c r="E1749" s="55"/>
      <c r="H1749" s="55"/>
      <c r="I1749" s="57"/>
      <c r="J1749" s="57"/>
      <c r="K1749" s="55"/>
    </row>
    <row r="1750" spans="1:11" x14ac:dyDescent="0.25">
      <c r="A1750" s="55"/>
      <c r="C1750" s="56"/>
      <c r="D1750" s="55"/>
      <c r="E1750" s="55"/>
      <c r="H1750" s="55"/>
      <c r="I1750" s="57"/>
      <c r="J1750" s="57"/>
      <c r="K1750" s="55"/>
    </row>
    <row r="1751" spans="1:11" x14ac:dyDescent="0.25">
      <c r="A1751" s="55"/>
      <c r="C1751" s="56"/>
      <c r="D1751" s="55"/>
      <c r="E1751" s="55"/>
      <c r="H1751" s="55"/>
      <c r="I1751" s="57"/>
      <c r="J1751" s="57"/>
      <c r="K1751" s="55"/>
    </row>
    <row r="1752" spans="1:11" x14ac:dyDescent="0.25">
      <c r="A1752" s="55"/>
      <c r="C1752" s="56"/>
      <c r="D1752" s="55"/>
      <c r="E1752" s="55"/>
      <c r="H1752" s="55"/>
      <c r="I1752" s="57"/>
      <c r="J1752" s="57"/>
      <c r="K1752" s="55"/>
    </row>
    <row r="1753" spans="1:11" x14ac:dyDescent="0.25">
      <c r="A1753" s="55"/>
      <c r="C1753" s="56"/>
      <c r="D1753" s="55"/>
      <c r="E1753" s="55"/>
      <c r="H1753" s="55"/>
      <c r="I1753" s="57"/>
      <c r="J1753" s="57"/>
      <c r="K1753" s="55"/>
    </row>
    <row r="1754" spans="1:11" x14ac:dyDescent="0.25">
      <c r="A1754" s="55"/>
      <c r="C1754" s="56"/>
      <c r="D1754" s="55"/>
      <c r="E1754" s="55"/>
      <c r="H1754" s="55"/>
      <c r="I1754" s="57"/>
      <c r="J1754" s="57"/>
      <c r="K1754" s="55"/>
    </row>
    <row r="1755" spans="1:11" x14ac:dyDescent="0.25">
      <c r="A1755" s="55"/>
      <c r="C1755" s="56"/>
      <c r="D1755" s="55"/>
      <c r="E1755" s="55"/>
      <c r="H1755" s="55"/>
      <c r="I1755" s="57"/>
      <c r="J1755" s="57"/>
      <c r="K1755" s="55"/>
    </row>
    <row r="1756" spans="1:11" x14ac:dyDescent="0.25">
      <c r="A1756" s="55"/>
      <c r="C1756" s="56"/>
      <c r="D1756" s="55"/>
      <c r="E1756" s="55"/>
      <c r="H1756" s="55"/>
      <c r="I1756" s="57"/>
      <c r="J1756" s="57"/>
      <c r="K1756" s="55"/>
    </row>
    <row r="1757" spans="1:11" x14ac:dyDescent="0.25">
      <c r="A1757" s="55"/>
      <c r="C1757" s="56"/>
      <c r="D1757" s="55"/>
      <c r="E1757" s="55"/>
      <c r="H1757" s="55"/>
      <c r="I1757" s="57"/>
      <c r="J1757" s="57"/>
      <c r="K1757" s="55"/>
    </row>
    <row r="1758" spans="1:11" x14ac:dyDescent="0.25">
      <c r="A1758" s="55"/>
      <c r="C1758" s="56"/>
      <c r="D1758" s="55"/>
      <c r="E1758" s="55"/>
      <c r="H1758" s="55"/>
      <c r="I1758" s="57"/>
      <c r="J1758" s="57"/>
      <c r="K1758" s="55"/>
    </row>
    <row r="1759" spans="1:11" x14ac:dyDescent="0.25">
      <c r="A1759" s="55"/>
      <c r="C1759" s="56"/>
      <c r="D1759" s="55"/>
      <c r="E1759" s="55"/>
      <c r="H1759" s="55"/>
      <c r="I1759" s="57"/>
      <c r="J1759" s="57"/>
      <c r="K1759" s="55"/>
    </row>
    <row r="1760" spans="1:11" x14ac:dyDescent="0.25">
      <c r="A1760" s="55"/>
      <c r="C1760" s="56"/>
      <c r="D1760" s="55"/>
      <c r="E1760" s="55"/>
      <c r="H1760" s="55"/>
      <c r="I1760" s="57"/>
      <c r="J1760" s="57"/>
      <c r="K1760" s="55"/>
    </row>
    <row r="1761" spans="1:11" x14ac:dyDescent="0.25">
      <c r="A1761" s="55"/>
      <c r="C1761" s="56"/>
      <c r="D1761" s="55"/>
      <c r="E1761" s="55"/>
      <c r="H1761" s="55"/>
      <c r="I1761" s="57"/>
      <c r="J1761" s="57"/>
      <c r="K1761" s="55"/>
    </row>
    <row r="1762" spans="1:11" x14ac:dyDescent="0.25">
      <c r="A1762" s="55"/>
      <c r="C1762" s="56"/>
      <c r="D1762" s="55"/>
      <c r="E1762" s="55"/>
      <c r="H1762" s="55"/>
      <c r="I1762" s="57"/>
      <c r="J1762" s="57"/>
      <c r="K1762" s="55"/>
    </row>
    <row r="1763" spans="1:11" x14ac:dyDescent="0.25">
      <c r="A1763" s="55"/>
      <c r="C1763" s="56"/>
      <c r="D1763" s="55"/>
      <c r="E1763" s="55"/>
      <c r="H1763" s="55"/>
      <c r="I1763" s="57"/>
      <c r="J1763" s="57"/>
      <c r="K1763" s="55"/>
    </row>
    <row r="1764" spans="1:11" x14ac:dyDescent="0.25">
      <c r="A1764" s="55"/>
      <c r="C1764" s="56"/>
      <c r="D1764" s="55"/>
      <c r="E1764" s="55"/>
      <c r="H1764" s="55"/>
      <c r="I1764" s="57"/>
      <c r="J1764" s="57"/>
      <c r="K1764" s="55"/>
    </row>
    <row r="1765" spans="1:11" x14ac:dyDescent="0.25">
      <c r="A1765" s="55"/>
      <c r="C1765" s="56"/>
      <c r="D1765" s="55"/>
      <c r="E1765" s="55"/>
      <c r="H1765" s="55"/>
      <c r="I1765" s="57"/>
      <c r="J1765" s="57"/>
      <c r="K1765" s="55"/>
    </row>
    <row r="1766" spans="1:11" x14ac:dyDescent="0.25">
      <c r="A1766" s="55"/>
      <c r="C1766" s="56"/>
      <c r="D1766" s="55"/>
      <c r="E1766" s="55"/>
      <c r="H1766" s="55"/>
      <c r="I1766" s="57"/>
      <c r="J1766" s="57"/>
      <c r="K1766" s="55"/>
    </row>
    <row r="1767" spans="1:11" x14ac:dyDescent="0.25">
      <c r="A1767" s="55"/>
      <c r="C1767" s="56"/>
      <c r="D1767" s="55"/>
      <c r="E1767" s="55"/>
      <c r="H1767" s="55"/>
      <c r="I1767" s="57"/>
      <c r="J1767" s="57"/>
      <c r="K1767" s="55"/>
    </row>
    <row r="1768" spans="1:11" x14ac:dyDescent="0.25">
      <c r="A1768" s="55"/>
      <c r="C1768" s="56"/>
      <c r="D1768" s="55"/>
      <c r="E1768" s="55"/>
      <c r="H1768" s="55"/>
      <c r="I1768" s="57"/>
      <c r="J1768" s="57"/>
      <c r="K1768" s="55"/>
    </row>
    <row r="1769" spans="1:11" x14ac:dyDescent="0.25">
      <c r="A1769" s="55"/>
      <c r="C1769" s="56"/>
      <c r="D1769" s="55"/>
      <c r="E1769" s="55"/>
      <c r="H1769" s="55"/>
      <c r="I1769" s="57"/>
      <c r="J1769" s="57"/>
      <c r="K1769" s="55"/>
    </row>
    <row r="1770" spans="1:11" x14ac:dyDescent="0.25">
      <c r="A1770" s="55"/>
      <c r="C1770" s="56"/>
      <c r="D1770" s="55"/>
      <c r="E1770" s="55"/>
      <c r="H1770" s="55"/>
      <c r="I1770" s="57"/>
      <c r="J1770" s="57"/>
      <c r="K1770" s="55"/>
    </row>
    <row r="1771" spans="1:11" x14ac:dyDescent="0.25">
      <c r="A1771" s="55"/>
      <c r="C1771" s="56"/>
      <c r="D1771" s="55"/>
      <c r="E1771" s="55"/>
      <c r="H1771" s="55"/>
      <c r="I1771" s="57"/>
      <c r="J1771" s="57"/>
      <c r="K1771" s="55"/>
    </row>
    <row r="1772" spans="1:11" x14ac:dyDescent="0.25">
      <c r="A1772" s="55"/>
      <c r="C1772" s="56"/>
      <c r="D1772" s="55"/>
      <c r="E1772" s="55"/>
      <c r="H1772" s="55"/>
      <c r="I1772" s="57"/>
      <c r="J1772" s="57"/>
      <c r="K1772" s="55"/>
    </row>
    <row r="1773" spans="1:11" x14ac:dyDescent="0.25">
      <c r="A1773" s="55"/>
      <c r="C1773" s="56"/>
      <c r="D1773" s="55"/>
      <c r="E1773" s="55"/>
      <c r="H1773" s="55"/>
      <c r="I1773" s="57"/>
      <c r="J1773" s="57"/>
      <c r="K1773" s="55"/>
    </row>
    <row r="1774" spans="1:11" x14ac:dyDescent="0.25">
      <c r="A1774" s="55"/>
      <c r="C1774" s="56"/>
      <c r="D1774" s="55"/>
      <c r="E1774" s="55"/>
      <c r="H1774" s="55"/>
      <c r="I1774" s="57"/>
      <c r="J1774" s="57"/>
      <c r="K1774" s="55"/>
    </row>
    <row r="1775" spans="1:11" x14ac:dyDescent="0.25">
      <c r="A1775" s="55"/>
      <c r="C1775" s="56"/>
      <c r="D1775" s="55"/>
      <c r="E1775" s="55"/>
      <c r="H1775" s="55"/>
      <c r="I1775" s="57"/>
      <c r="J1775" s="57"/>
      <c r="K1775" s="55"/>
    </row>
    <row r="1776" spans="1:11" x14ac:dyDescent="0.25">
      <c r="A1776" s="55"/>
      <c r="C1776" s="56"/>
      <c r="D1776" s="55"/>
      <c r="E1776" s="55"/>
      <c r="H1776" s="55"/>
      <c r="I1776" s="57"/>
      <c r="J1776" s="57"/>
      <c r="K1776" s="55"/>
    </row>
    <row r="1777" spans="1:11" x14ac:dyDescent="0.25">
      <c r="A1777" s="55"/>
      <c r="C1777" s="56"/>
      <c r="D1777" s="55"/>
      <c r="E1777" s="55"/>
      <c r="H1777" s="55"/>
      <c r="I1777" s="57"/>
      <c r="J1777" s="57"/>
      <c r="K1777" s="55"/>
    </row>
    <row r="1778" spans="1:11" x14ac:dyDescent="0.25">
      <c r="A1778" s="55"/>
      <c r="C1778" s="56"/>
      <c r="D1778" s="55"/>
      <c r="E1778" s="55"/>
      <c r="H1778" s="55"/>
      <c r="I1778" s="57"/>
      <c r="J1778" s="57"/>
      <c r="K1778" s="55"/>
    </row>
    <row r="1779" spans="1:11" x14ac:dyDescent="0.25">
      <c r="A1779" s="55"/>
      <c r="C1779" s="56"/>
      <c r="D1779" s="55"/>
      <c r="E1779" s="55"/>
      <c r="H1779" s="55"/>
      <c r="I1779" s="57"/>
      <c r="J1779" s="57"/>
      <c r="K1779" s="55"/>
    </row>
    <row r="1780" spans="1:11" x14ac:dyDescent="0.25">
      <c r="A1780" s="55"/>
      <c r="C1780" s="56"/>
      <c r="D1780" s="55"/>
      <c r="E1780" s="55"/>
      <c r="H1780" s="55"/>
      <c r="I1780" s="57"/>
      <c r="J1780" s="57"/>
      <c r="K1780" s="55"/>
    </row>
    <row r="1781" spans="1:11" x14ac:dyDescent="0.25">
      <c r="A1781" s="55"/>
      <c r="C1781" s="56"/>
      <c r="D1781" s="55"/>
      <c r="E1781" s="55"/>
      <c r="H1781" s="55"/>
      <c r="I1781" s="57"/>
      <c r="J1781" s="57"/>
      <c r="K1781" s="55"/>
    </row>
    <row r="1782" spans="1:11" x14ac:dyDescent="0.25">
      <c r="A1782" s="55"/>
      <c r="C1782" s="56"/>
      <c r="D1782" s="55"/>
      <c r="E1782" s="55"/>
      <c r="H1782" s="55"/>
      <c r="I1782" s="57"/>
      <c r="J1782" s="57"/>
      <c r="K1782" s="55"/>
    </row>
    <row r="1783" spans="1:11" x14ac:dyDescent="0.25">
      <c r="A1783" s="55"/>
      <c r="C1783" s="56"/>
      <c r="D1783" s="55"/>
      <c r="E1783" s="55"/>
      <c r="H1783" s="55"/>
      <c r="I1783" s="57"/>
      <c r="J1783" s="57"/>
      <c r="K1783" s="55"/>
    </row>
    <row r="1784" spans="1:11" x14ac:dyDescent="0.25">
      <c r="A1784" s="55"/>
      <c r="C1784" s="56"/>
      <c r="D1784" s="55"/>
      <c r="E1784" s="55"/>
      <c r="H1784" s="55"/>
      <c r="I1784" s="57"/>
      <c r="J1784" s="57"/>
      <c r="K1784" s="55"/>
    </row>
    <row r="1785" spans="1:11" x14ac:dyDescent="0.25">
      <c r="A1785" s="55"/>
      <c r="C1785" s="56"/>
      <c r="D1785" s="55"/>
      <c r="E1785" s="55"/>
      <c r="H1785" s="55"/>
      <c r="I1785" s="57"/>
      <c r="J1785" s="57"/>
      <c r="K1785" s="55"/>
    </row>
    <row r="1786" spans="1:11" x14ac:dyDescent="0.25">
      <c r="A1786" s="55"/>
      <c r="C1786" s="56"/>
      <c r="D1786" s="55"/>
      <c r="E1786" s="55"/>
      <c r="H1786" s="55"/>
      <c r="I1786" s="57"/>
      <c r="J1786" s="57"/>
      <c r="K1786" s="55"/>
    </row>
    <row r="1787" spans="1:11" x14ac:dyDescent="0.25">
      <c r="A1787" s="55"/>
      <c r="C1787" s="56"/>
      <c r="D1787" s="55"/>
      <c r="E1787" s="55"/>
      <c r="H1787" s="55"/>
      <c r="I1787" s="57"/>
      <c r="J1787" s="57"/>
      <c r="K1787" s="55"/>
    </row>
    <row r="1788" spans="1:11" x14ac:dyDescent="0.25">
      <c r="A1788" s="55"/>
      <c r="C1788" s="56"/>
      <c r="D1788" s="55"/>
      <c r="E1788" s="55"/>
      <c r="H1788" s="55"/>
      <c r="I1788" s="57"/>
      <c r="J1788" s="57"/>
      <c r="K1788" s="55"/>
    </row>
    <row r="1789" spans="1:11" x14ac:dyDescent="0.25">
      <c r="A1789" s="55"/>
      <c r="C1789" s="56"/>
      <c r="D1789" s="55"/>
      <c r="E1789" s="55"/>
      <c r="H1789" s="55"/>
      <c r="I1789" s="57"/>
      <c r="J1789" s="57"/>
      <c r="K1789" s="55"/>
    </row>
    <row r="1790" spans="1:11" x14ac:dyDescent="0.25">
      <c r="A1790" s="55"/>
      <c r="C1790" s="56"/>
      <c r="D1790" s="55"/>
      <c r="E1790" s="55"/>
      <c r="H1790" s="55"/>
      <c r="I1790" s="57"/>
      <c r="J1790" s="57"/>
      <c r="K1790" s="55"/>
    </row>
    <row r="1791" spans="1:11" x14ac:dyDescent="0.25">
      <c r="A1791" s="55"/>
      <c r="C1791" s="56"/>
      <c r="D1791" s="55"/>
      <c r="E1791" s="55"/>
      <c r="H1791" s="55"/>
      <c r="I1791" s="57"/>
      <c r="J1791" s="57"/>
      <c r="K1791" s="55"/>
    </row>
    <row r="1792" spans="1:11" x14ac:dyDescent="0.25">
      <c r="A1792" s="55"/>
      <c r="C1792" s="56"/>
      <c r="D1792" s="55"/>
      <c r="E1792" s="55"/>
      <c r="H1792" s="55"/>
      <c r="I1792" s="57"/>
      <c r="J1792" s="57"/>
      <c r="K1792" s="55"/>
    </row>
    <row r="1793" spans="1:11" x14ac:dyDescent="0.25">
      <c r="A1793" s="55"/>
      <c r="C1793" s="56"/>
      <c r="D1793" s="55"/>
      <c r="E1793" s="55"/>
      <c r="H1793" s="55"/>
      <c r="I1793" s="57"/>
      <c r="J1793" s="57"/>
      <c r="K1793" s="55"/>
    </row>
    <row r="1794" spans="1:11" x14ac:dyDescent="0.25">
      <c r="A1794" s="55"/>
      <c r="C1794" s="56"/>
      <c r="D1794" s="55"/>
      <c r="E1794" s="55"/>
      <c r="H1794" s="55"/>
      <c r="I1794" s="57"/>
      <c r="J1794" s="57"/>
      <c r="K1794" s="55"/>
    </row>
    <row r="1795" spans="1:11" x14ac:dyDescent="0.25">
      <c r="A1795" s="55"/>
      <c r="C1795" s="56"/>
      <c r="D1795" s="55"/>
      <c r="E1795" s="55"/>
      <c r="H1795" s="55"/>
      <c r="I1795" s="57"/>
      <c r="J1795" s="57"/>
      <c r="K1795" s="55"/>
    </row>
    <row r="1796" spans="1:11" x14ac:dyDescent="0.25">
      <c r="A1796" s="55"/>
      <c r="C1796" s="56"/>
      <c r="D1796" s="55"/>
      <c r="E1796" s="55"/>
      <c r="H1796" s="55"/>
      <c r="I1796" s="57"/>
      <c r="J1796" s="57"/>
      <c r="K1796" s="55"/>
    </row>
    <row r="1797" spans="1:11" x14ac:dyDescent="0.25">
      <c r="A1797" s="55"/>
      <c r="C1797" s="56"/>
      <c r="D1797" s="55"/>
      <c r="E1797" s="55"/>
      <c r="H1797" s="55"/>
      <c r="I1797" s="57"/>
      <c r="J1797" s="57"/>
      <c r="K1797" s="55"/>
    </row>
    <row r="1798" spans="1:11" x14ac:dyDescent="0.25">
      <c r="A1798" s="55"/>
      <c r="C1798" s="56"/>
      <c r="D1798" s="55"/>
      <c r="E1798" s="55"/>
      <c r="H1798" s="55"/>
      <c r="I1798" s="57"/>
      <c r="J1798" s="57"/>
      <c r="K1798" s="55"/>
    </row>
    <row r="1799" spans="1:11" x14ac:dyDescent="0.25">
      <c r="A1799" s="55"/>
      <c r="C1799" s="56"/>
      <c r="D1799" s="55"/>
      <c r="E1799" s="55"/>
      <c r="H1799" s="55"/>
      <c r="I1799" s="57"/>
      <c r="J1799" s="57"/>
      <c r="K1799" s="55"/>
    </row>
    <row r="1800" spans="1:11" x14ac:dyDescent="0.25">
      <c r="A1800" s="55"/>
      <c r="C1800" s="56"/>
      <c r="D1800" s="55"/>
      <c r="E1800" s="55"/>
      <c r="H1800" s="55"/>
      <c r="I1800" s="57"/>
      <c r="J1800" s="57"/>
      <c r="K1800" s="55"/>
    </row>
    <row r="1801" spans="1:11" x14ac:dyDescent="0.25">
      <c r="A1801" s="55"/>
      <c r="C1801" s="56"/>
      <c r="D1801" s="55"/>
      <c r="E1801" s="55"/>
      <c r="H1801" s="55"/>
      <c r="I1801" s="57"/>
      <c r="J1801" s="57"/>
      <c r="K1801" s="55"/>
    </row>
    <row r="1802" spans="1:11" x14ac:dyDescent="0.25">
      <c r="A1802" s="55"/>
      <c r="C1802" s="56"/>
      <c r="D1802" s="55"/>
      <c r="E1802" s="55"/>
      <c r="H1802" s="55"/>
      <c r="I1802" s="57"/>
      <c r="J1802" s="57"/>
      <c r="K1802" s="55"/>
    </row>
    <row r="1803" spans="1:11" x14ac:dyDescent="0.25">
      <c r="A1803" s="55"/>
      <c r="C1803" s="56"/>
      <c r="D1803" s="55"/>
      <c r="E1803" s="55"/>
      <c r="H1803" s="55"/>
      <c r="I1803" s="57"/>
      <c r="J1803" s="57"/>
      <c r="K1803" s="55"/>
    </row>
    <row r="1804" spans="1:11" x14ac:dyDescent="0.25">
      <c r="A1804" s="55"/>
      <c r="C1804" s="56"/>
      <c r="D1804" s="55"/>
      <c r="E1804" s="55"/>
      <c r="H1804" s="55"/>
      <c r="I1804" s="57"/>
      <c r="J1804" s="57"/>
      <c r="K1804" s="55"/>
    </row>
    <row r="1805" spans="1:11" x14ac:dyDescent="0.25">
      <c r="A1805" s="55"/>
      <c r="C1805" s="56"/>
      <c r="D1805" s="55"/>
      <c r="E1805" s="55"/>
      <c r="H1805" s="55"/>
      <c r="I1805" s="57"/>
      <c r="J1805" s="57"/>
      <c r="K1805" s="55"/>
    </row>
    <row r="1806" spans="1:11" x14ac:dyDescent="0.25">
      <c r="A1806" s="55"/>
      <c r="C1806" s="56"/>
      <c r="D1806" s="55"/>
      <c r="E1806" s="55"/>
      <c r="H1806" s="55"/>
      <c r="I1806" s="57"/>
      <c r="J1806" s="57"/>
      <c r="K1806" s="55"/>
    </row>
    <row r="1807" spans="1:11" x14ac:dyDescent="0.25">
      <c r="A1807" s="55"/>
      <c r="C1807" s="56"/>
      <c r="D1807" s="55"/>
      <c r="E1807" s="55"/>
      <c r="H1807" s="55"/>
      <c r="I1807" s="57"/>
      <c r="J1807" s="57"/>
      <c r="K1807" s="55"/>
    </row>
    <row r="1808" spans="1:11" x14ac:dyDescent="0.25">
      <c r="A1808" s="55"/>
      <c r="C1808" s="56"/>
      <c r="D1808" s="55"/>
      <c r="E1808" s="55"/>
      <c r="H1808" s="55"/>
      <c r="I1808" s="57"/>
      <c r="J1808" s="57"/>
      <c r="K1808" s="55"/>
    </row>
    <row r="1809" spans="1:11" x14ac:dyDescent="0.25">
      <c r="A1809" s="55"/>
      <c r="C1809" s="56"/>
      <c r="D1809" s="55"/>
      <c r="E1809" s="55"/>
      <c r="H1809" s="55"/>
      <c r="I1809" s="57"/>
      <c r="J1809" s="57"/>
      <c r="K1809" s="55"/>
    </row>
    <row r="1810" spans="1:11" x14ac:dyDescent="0.25">
      <c r="A1810" s="55"/>
      <c r="C1810" s="56"/>
      <c r="D1810" s="55"/>
      <c r="E1810" s="55"/>
      <c r="H1810" s="55"/>
      <c r="I1810" s="57"/>
      <c r="J1810" s="57"/>
      <c r="K1810" s="55"/>
    </row>
    <row r="1811" spans="1:11" x14ac:dyDescent="0.25">
      <c r="A1811" s="55"/>
      <c r="C1811" s="56"/>
      <c r="D1811" s="55"/>
      <c r="E1811" s="55"/>
      <c r="H1811" s="55"/>
      <c r="I1811" s="57"/>
      <c r="J1811" s="57"/>
      <c r="K1811" s="55"/>
    </row>
    <row r="1812" spans="1:11" x14ac:dyDescent="0.25">
      <c r="A1812" s="55"/>
      <c r="C1812" s="56"/>
      <c r="D1812" s="55"/>
      <c r="E1812" s="55"/>
      <c r="H1812" s="55"/>
      <c r="I1812" s="57"/>
      <c r="J1812" s="57"/>
      <c r="K1812" s="55"/>
    </row>
    <row r="1813" spans="1:11" x14ac:dyDescent="0.25">
      <c r="A1813" s="55"/>
      <c r="C1813" s="56"/>
      <c r="D1813" s="55"/>
      <c r="E1813" s="55"/>
      <c r="H1813" s="55"/>
      <c r="I1813" s="57"/>
      <c r="J1813" s="57"/>
      <c r="K1813" s="55"/>
    </row>
    <row r="1814" spans="1:11" x14ac:dyDescent="0.25">
      <c r="A1814" s="55"/>
      <c r="C1814" s="56"/>
      <c r="D1814" s="55"/>
      <c r="E1814" s="55"/>
      <c r="H1814" s="55"/>
      <c r="I1814" s="57"/>
      <c r="J1814" s="57"/>
      <c r="K1814" s="55"/>
    </row>
    <row r="1815" spans="1:11" x14ac:dyDescent="0.25">
      <c r="A1815" s="55"/>
      <c r="C1815" s="56"/>
      <c r="D1815" s="55"/>
      <c r="E1815" s="55"/>
      <c r="H1815" s="55"/>
      <c r="I1815" s="57"/>
      <c r="J1815" s="57"/>
      <c r="K1815" s="55"/>
    </row>
    <row r="1816" spans="1:11" x14ac:dyDescent="0.25">
      <c r="A1816" s="55"/>
      <c r="C1816" s="56"/>
      <c r="D1816" s="55"/>
      <c r="E1816" s="55"/>
      <c r="H1816" s="55"/>
      <c r="I1816" s="57"/>
      <c r="J1816" s="57"/>
      <c r="K1816" s="55"/>
    </row>
    <row r="1817" spans="1:11" x14ac:dyDescent="0.25">
      <c r="A1817" s="55"/>
      <c r="C1817" s="56"/>
      <c r="D1817" s="55"/>
      <c r="E1817" s="55"/>
      <c r="H1817" s="55"/>
      <c r="I1817" s="57"/>
      <c r="J1817" s="57"/>
      <c r="K1817" s="55"/>
    </row>
    <row r="1818" spans="1:11" x14ac:dyDescent="0.25">
      <c r="A1818" s="55"/>
      <c r="C1818" s="56"/>
      <c r="D1818" s="55"/>
      <c r="E1818" s="55"/>
      <c r="H1818" s="55"/>
      <c r="I1818" s="57"/>
      <c r="J1818" s="57"/>
      <c r="K1818" s="55"/>
    </row>
    <row r="1819" spans="1:11" x14ac:dyDescent="0.25">
      <c r="A1819" s="55"/>
      <c r="C1819" s="56"/>
      <c r="D1819" s="55"/>
      <c r="E1819" s="55"/>
      <c r="H1819" s="55"/>
      <c r="I1819" s="57"/>
      <c r="J1819" s="57"/>
      <c r="K1819" s="55"/>
    </row>
    <row r="1820" spans="1:11" x14ac:dyDescent="0.25">
      <c r="A1820" s="55"/>
      <c r="C1820" s="56"/>
      <c r="D1820" s="55"/>
      <c r="E1820" s="55"/>
      <c r="H1820" s="55"/>
      <c r="I1820" s="57"/>
      <c r="J1820" s="57"/>
      <c r="K1820" s="55"/>
    </row>
    <row r="1821" spans="1:11" x14ac:dyDescent="0.25">
      <c r="A1821" s="55"/>
      <c r="C1821" s="56"/>
      <c r="D1821" s="55"/>
      <c r="E1821" s="55"/>
      <c r="H1821" s="55"/>
      <c r="I1821" s="57"/>
      <c r="J1821" s="57"/>
      <c r="K1821" s="55"/>
    </row>
    <row r="1822" spans="1:11" x14ac:dyDescent="0.25">
      <c r="A1822" s="55"/>
      <c r="C1822" s="56"/>
      <c r="D1822" s="55"/>
      <c r="E1822" s="55"/>
      <c r="H1822" s="55"/>
      <c r="I1822" s="57"/>
      <c r="J1822" s="57"/>
      <c r="K1822" s="55"/>
    </row>
    <row r="1823" spans="1:11" x14ac:dyDescent="0.25">
      <c r="A1823" s="55"/>
      <c r="C1823" s="56"/>
      <c r="D1823" s="55"/>
      <c r="E1823" s="55"/>
      <c r="H1823" s="55"/>
      <c r="I1823" s="57"/>
      <c r="J1823" s="57"/>
      <c r="K1823" s="55"/>
    </row>
    <row r="1824" spans="1:11" x14ac:dyDescent="0.25">
      <c r="A1824" s="55"/>
      <c r="C1824" s="56"/>
      <c r="D1824" s="55"/>
      <c r="E1824" s="55"/>
      <c r="H1824" s="55"/>
      <c r="I1824" s="57"/>
      <c r="J1824" s="57"/>
      <c r="K1824" s="55"/>
    </row>
    <row r="1825" spans="1:11" x14ac:dyDescent="0.25">
      <c r="A1825" s="55"/>
      <c r="C1825" s="56"/>
      <c r="D1825" s="55"/>
      <c r="E1825" s="55"/>
      <c r="H1825" s="55"/>
      <c r="I1825" s="57"/>
      <c r="J1825" s="57"/>
      <c r="K1825" s="55"/>
    </row>
    <row r="1826" spans="1:11" x14ac:dyDescent="0.25">
      <c r="A1826" s="55"/>
      <c r="C1826" s="56"/>
      <c r="D1826" s="55"/>
      <c r="E1826" s="55"/>
      <c r="H1826" s="55"/>
      <c r="I1826" s="57"/>
      <c r="J1826" s="57"/>
      <c r="K1826" s="55"/>
    </row>
    <row r="1827" spans="1:11" x14ac:dyDescent="0.25">
      <c r="A1827" s="55"/>
      <c r="C1827" s="56"/>
      <c r="D1827" s="55"/>
      <c r="E1827" s="55"/>
      <c r="H1827" s="55"/>
      <c r="I1827" s="57"/>
      <c r="J1827" s="57"/>
      <c r="K1827" s="55"/>
    </row>
    <row r="1828" spans="1:11" x14ac:dyDescent="0.25">
      <c r="A1828" s="55"/>
      <c r="C1828" s="56"/>
      <c r="D1828" s="55"/>
      <c r="E1828" s="55"/>
      <c r="H1828" s="55"/>
      <c r="I1828" s="57"/>
      <c r="J1828" s="57"/>
      <c r="K1828" s="55"/>
    </row>
    <row r="1829" spans="1:11" x14ac:dyDescent="0.25">
      <c r="A1829" s="55"/>
      <c r="C1829" s="56"/>
      <c r="D1829" s="55"/>
      <c r="E1829" s="55"/>
      <c r="H1829" s="55"/>
      <c r="I1829" s="57"/>
      <c r="J1829" s="57"/>
      <c r="K1829" s="55"/>
    </row>
    <row r="1830" spans="1:11" x14ac:dyDescent="0.25">
      <c r="A1830" s="55"/>
      <c r="C1830" s="56"/>
      <c r="D1830" s="55"/>
      <c r="E1830" s="55"/>
      <c r="H1830" s="55"/>
      <c r="I1830" s="57"/>
      <c r="J1830" s="57"/>
      <c r="K1830" s="55"/>
    </row>
    <row r="1831" spans="1:11" x14ac:dyDescent="0.25">
      <c r="A1831" s="55"/>
      <c r="C1831" s="56"/>
      <c r="D1831" s="55"/>
      <c r="E1831" s="55"/>
      <c r="H1831" s="55"/>
      <c r="I1831" s="57"/>
      <c r="J1831" s="57"/>
      <c r="K1831" s="55"/>
    </row>
    <row r="1832" spans="1:11" x14ac:dyDescent="0.25">
      <c r="A1832" s="55"/>
      <c r="C1832" s="56"/>
      <c r="D1832" s="55"/>
      <c r="E1832" s="55"/>
      <c r="H1832" s="55"/>
      <c r="I1832" s="57"/>
      <c r="J1832" s="57"/>
      <c r="K1832" s="55"/>
    </row>
    <row r="1833" spans="1:11" x14ac:dyDescent="0.25">
      <c r="A1833" s="55"/>
      <c r="C1833" s="56"/>
      <c r="D1833" s="55"/>
      <c r="E1833" s="55"/>
      <c r="H1833" s="55"/>
      <c r="I1833" s="57"/>
      <c r="J1833" s="57"/>
      <c r="K1833" s="55"/>
    </row>
    <row r="1834" spans="1:11" x14ac:dyDescent="0.25">
      <c r="A1834" s="55"/>
      <c r="C1834" s="56"/>
      <c r="D1834" s="55"/>
      <c r="E1834" s="55"/>
      <c r="H1834" s="55"/>
      <c r="I1834" s="57"/>
      <c r="J1834" s="57"/>
      <c r="K1834" s="55"/>
    </row>
    <row r="1835" spans="1:11" x14ac:dyDescent="0.25">
      <c r="A1835" s="55"/>
      <c r="C1835" s="56"/>
      <c r="D1835" s="55"/>
      <c r="E1835" s="55"/>
      <c r="H1835" s="55"/>
      <c r="I1835" s="57"/>
      <c r="J1835" s="57"/>
      <c r="K1835" s="55"/>
    </row>
    <row r="1836" spans="1:11" x14ac:dyDescent="0.25">
      <c r="A1836" s="55"/>
      <c r="C1836" s="56"/>
      <c r="D1836" s="55"/>
      <c r="E1836" s="55"/>
      <c r="H1836" s="55"/>
      <c r="I1836" s="57"/>
      <c r="J1836" s="57"/>
      <c r="K1836" s="55"/>
    </row>
    <row r="1837" spans="1:11" x14ac:dyDescent="0.25">
      <c r="A1837" s="55"/>
      <c r="C1837" s="56"/>
      <c r="D1837" s="55"/>
      <c r="E1837" s="55"/>
      <c r="H1837" s="55"/>
      <c r="I1837" s="57"/>
      <c r="J1837" s="57"/>
      <c r="K1837" s="55"/>
    </row>
    <row r="1838" spans="1:11" x14ac:dyDescent="0.25">
      <c r="A1838" s="55"/>
      <c r="C1838" s="56"/>
      <c r="D1838" s="55"/>
      <c r="E1838" s="55"/>
      <c r="H1838" s="55"/>
      <c r="I1838" s="57"/>
      <c r="J1838" s="57"/>
      <c r="K1838" s="55"/>
    </row>
    <row r="1839" spans="1:11" x14ac:dyDescent="0.25">
      <c r="A1839" s="55"/>
      <c r="C1839" s="56"/>
      <c r="D1839" s="55"/>
      <c r="E1839" s="55"/>
      <c r="H1839" s="55"/>
      <c r="I1839" s="57"/>
      <c r="J1839" s="57"/>
      <c r="K1839" s="55"/>
    </row>
    <row r="1840" spans="1:11" x14ac:dyDescent="0.25">
      <c r="A1840" s="55"/>
      <c r="C1840" s="56"/>
      <c r="D1840" s="55"/>
      <c r="E1840" s="55"/>
      <c r="H1840" s="55"/>
      <c r="I1840" s="57"/>
      <c r="J1840" s="57"/>
      <c r="K1840" s="55"/>
    </row>
    <row r="1841" spans="1:11" x14ac:dyDescent="0.25">
      <c r="A1841" s="55"/>
      <c r="C1841" s="56"/>
      <c r="D1841" s="55"/>
      <c r="E1841" s="55"/>
      <c r="H1841" s="55"/>
      <c r="I1841" s="57"/>
      <c r="J1841" s="57"/>
      <c r="K1841" s="55"/>
    </row>
    <row r="1842" spans="1:11" x14ac:dyDescent="0.25">
      <c r="A1842" s="55"/>
      <c r="C1842" s="56"/>
      <c r="D1842" s="55"/>
      <c r="E1842" s="55"/>
      <c r="H1842" s="55"/>
      <c r="I1842" s="57"/>
      <c r="J1842" s="57"/>
      <c r="K1842" s="55"/>
    </row>
    <row r="1843" spans="1:11" x14ac:dyDescent="0.25">
      <c r="A1843" s="55"/>
      <c r="C1843" s="56"/>
      <c r="D1843" s="55"/>
      <c r="E1843" s="55"/>
      <c r="H1843" s="55"/>
      <c r="I1843" s="57"/>
      <c r="J1843" s="57"/>
      <c r="K1843" s="55"/>
    </row>
    <row r="1844" spans="1:11" x14ac:dyDescent="0.25">
      <c r="A1844" s="55"/>
      <c r="C1844" s="56"/>
      <c r="D1844" s="55"/>
      <c r="E1844" s="55"/>
      <c r="H1844" s="55"/>
      <c r="I1844" s="57"/>
      <c r="J1844" s="57"/>
      <c r="K1844" s="55"/>
    </row>
    <row r="1845" spans="1:11" x14ac:dyDescent="0.25">
      <c r="A1845" s="55"/>
      <c r="C1845" s="56"/>
      <c r="D1845" s="55"/>
      <c r="E1845" s="55"/>
      <c r="H1845" s="55"/>
      <c r="I1845" s="57"/>
      <c r="J1845" s="57"/>
      <c r="K1845" s="55"/>
    </row>
    <row r="1846" spans="1:11" x14ac:dyDescent="0.25">
      <c r="A1846" s="55"/>
      <c r="C1846" s="56"/>
      <c r="D1846" s="55"/>
      <c r="E1846" s="55"/>
      <c r="H1846" s="55"/>
      <c r="I1846" s="57"/>
      <c r="J1846" s="57"/>
      <c r="K1846" s="55"/>
    </row>
    <row r="1847" spans="1:11" x14ac:dyDescent="0.25">
      <c r="A1847" s="55"/>
      <c r="C1847" s="56"/>
      <c r="D1847" s="55"/>
      <c r="E1847" s="55"/>
      <c r="H1847" s="55"/>
      <c r="I1847" s="57"/>
      <c r="J1847" s="57"/>
      <c r="K1847" s="55"/>
    </row>
    <row r="1848" spans="1:11" x14ac:dyDescent="0.25">
      <c r="A1848" s="55"/>
      <c r="C1848" s="56"/>
      <c r="D1848" s="55"/>
      <c r="E1848" s="55"/>
      <c r="H1848" s="55"/>
      <c r="I1848" s="57"/>
      <c r="J1848" s="57"/>
      <c r="K1848" s="55"/>
    </row>
    <row r="1849" spans="1:11" x14ac:dyDescent="0.25">
      <c r="A1849" s="55"/>
      <c r="C1849" s="56"/>
      <c r="D1849" s="55"/>
      <c r="E1849" s="55"/>
      <c r="H1849" s="55"/>
      <c r="I1849" s="57"/>
      <c r="J1849" s="57"/>
      <c r="K1849" s="55"/>
    </row>
    <row r="1850" spans="1:11" x14ac:dyDescent="0.25">
      <c r="A1850" s="55"/>
      <c r="C1850" s="56"/>
      <c r="D1850" s="55"/>
      <c r="E1850" s="55"/>
      <c r="H1850" s="55"/>
      <c r="I1850" s="57"/>
      <c r="J1850" s="57"/>
      <c r="K1850" s="55"/>
    </row>
    <row r="1851" spans="1:11" x14ac:dyDescent="0.25">
      <c r="A1851" s="55"/>
      <c r="C1851" s="56"/>
      <c r="D1851" s="55"/>
      <c r="E1851" s="55"/>
      <c r="H1851" s="55"/>
      <c r="I1851" s="57"/>
      <c r="J1851" s="57"/>
      <c r="K1851" s="55"/>
    </row>
    <row r="1852" spans="1:11" x14ac:dyDescent="0.25">
      <c r="A1852" s="55"/>
      <c r="C1852" s="56"/>
      <c r="D1852" s="55"/>
      <c r="E1852" s="55"/>
      <c r="H1852" s="55"/>
      <c r="I1852" s="57"/>
      <c r="J1852" s="57"/>
      <c r="K1852" s="55"/>
    </row>
    <row r="1853" spans="1:11" x14ac:dyDescent="0.25">
      <c r="A1853" s="55"/>
      <c r="C1853" s="56"/>
      <c r="D1853" s="55"/>
      <c r="E1853" s="55"/>
      <c r="H1853" s="55"/>
      <c r="I1853" s="57"/>
      <c r="J1853" s="57"/>
      <c r="K1853" s="55"/>
    </row>
    <row r="1854" spans="1:11" x14ac:dyDescent="0.25">
      <c r="A1854" s="55"/>
      <c r="C1854" s="56"/>
      <c r="D1854" s="55"/>
      <c r="E1854" s="55"/>
      <c r="H1854" s="55"/>
      <c r="I1854" s="57"/>
      <c r="J1854" s="57"/>
      <c r="K1854" s="55"/>
    </row>
    <row r="1855" spans="1:11" x14ac:dyDescent="0.25">
      <c r="A1855" s="55"/>
      <c r="C1855" s="56"/>
      <c r="D1855" s="55"/>
      <c r="E1855" s="55"/>
      <c r="H1855" s="55"/>
      <c r="I1855" s="57"/>
      <c r="J1855" s="57"/>
      <c r="K1855" s="55"/>
    </row>
    <row r="1856" spans="1:11" x14ac:dyDescent="0.25">
      <c r="A1856" s="55"/>
      <c r="C1856" s="56"/>
      <c r="D1856" s="55"/>
      <c r="E1856" s="55"/>
      <c r="H1856" s="55"/>
      <c r="I1856" s="57"/>
      <c r="J1856" s="57"/>
      <c r="K1856" s="55"/>
    </row>
    <row r="1857" spans="1:11" x14ac:dyDescent="0.25">
      <c r="A1857" s="55"/>
      <c r="C1857" s="56"/>
      <c r="D1857" s="55"/>
      <c r="E1857" s="55"/>
      <c r="H1857" s="55"/>
      <c r="I1857" s="57"/>
      <c r="J1857" s="57"/>
      <c r="K1857" s="55"/>
    </row>
    <row r="1858" spans="1:11" x14ac:dyDescent="0.25">
      <c r="A1858" s="55"/>
      <c r="C1858" s="56"/>
      <c r="D1858" s="55"/>
      <c r="E1858" s="55"/>
      <c r="H1858" s="55"/>
      <c r="I1858" s="57"/>
      <c r="J1858" s="57"/>
      <c r="K1858" s="55"/>
    </row>
    <row r="1859" spans="1:11" x14ac:dyDescent="0.25">
      <c r="A1859" s="55"/>
      <c r="C1859" s="56"/>
      <c r="D1859" s="55"/>
      <c r="E1859" s="55"/>
      <c r="H1859" s="55"/>
      <c r="I1859" s="57"/>
      <c r="J1859" s="57"/>
      <c r="K1859" s="55"/>
    </row>
    <row r="1860" spans="1:11" x14ac:dyDescent="0.25">
      <c r="A1860" s="55"/>
      <c r="C1860" s="56"/>
      <c r="D1860" s="55"/>
      <c r="E1860" s="55"/>
      <c r="H1860" s="55"/>
      <c r="I1860" s="57"/>
      <c r="J1860" s="57"/>
      <c r="K1860" s="55"/>
    </row>
    <row r="1861" spans="1:11" x14ac:dyDescent="0.25">
      <c r="A1861" s="55"/>
      <c r="C1861" s="56"/>
      <c r="D1861" s="55"/>
      <c r="E1861" s="55"/>
      <c r="H1861" s="55"/>
      <c r="I1861" s="57"/>
      <c r="J1861" s="57"/>
      <c r="K1861" s="55"/>
    </row>
    <row r="1862" spans="1:11" x14ac:dyDescent="0.25">
      <c r="A1862" s="55"/>
      <c r="C1862" s="56"/>
      <c r="D1862" s="55"/>
      <c r="E1862" s="55"/>
      <c r="H1862" s="55"/>
      <c r="I1862" s="57"/>
      <c r="J1862" s="57"/>
      <c r="K1862" s="55"/>
    </row>
    <row r="1863" spans="1:11" x14ac:dyDescent="0.25">
      <c r="A1863" s="55"/>
      <c r="C1863" s="56"/>
      <c r="D1863" s="55"/>
      <c r="E1863" s="55"/>
      <c r="H1863" s="55"/>
      <c r="I1863" s="57"/>
      <c r="J1863" s="57"/>
      <c r="K1863" s="55"/>
    </row>
    <row r="1864" spans="1:11" x14ac:dyDescent="0.25">
      <c r="A1864" s="55"/>
      <c r="C1864" s="56"/>
      <c r="D1864" s="55"/>
      <c r="E1864" s="55"/>
      <c r="H1864" s="55"/>
      <c r="I1864" s="57"/>
      <c r="J1864" s="57"/>
      <c r="K1864" s="55"/>
    </row>
    <row r="1865" spans="1:11" x14ac:dyDescent="0.25">
      <c r="A1865" s="55"/>
      <c r="C1865" s="56"/>
      <c r="D1865" s="55"/>
      <c r="E1865" s="55"/>
      <c r="H1865" s="55"/>
      <c r="I1865" s="57"/>
      <c r="J1865" s="57"/>
      <c r="K1865" s="55"/>
    </row>
    <row r="1866" spans="1:11" x14ac:dyDescent="0.25">
      <c r="A1866" s="55"/>
      <c r="C1866" s="56"/>
      <c r="D1866" s="55"/>
      <c r="E1866" s="55"/>
      <c r="H1866" s="55"/>
      <c r="I1866" s="57"/>
      <c r="J1866" s="57"/>
      <c r="K1866" s="55"/>
    </row>
    <row r="1867" spans="1:11" x14ac:dyDescent="0.25">
      <c r="A1867" s="55"/>
      <c r="C1867" s="56"/>
      <c r="D1867" s="55"/>
      <c r="E1867" s="55"/>
      <c r="H1867" s="55"/>
      <c r="I1867" s="57"/>
      <c r="J1867" s="57"/>
      <c r="K1867" s="55"/>
    </row>
    <row r="1868" spans="1:11" x14ac:dyDescent="0.25">
      <c r="A1868" s="55"/>
      <c r="C1868" s="56"/>
      <c r="D1868" s="55"/>
      <c r="E1868" s="55"/>
      <c r="H1868" s="55"/>
      <c r="I1868" s="57"/>
      <c r="J1868" s="57"/>
      <c r="K1868" s="55"/>
    </row>
    <row r="1869" spans="1:11" x14ac:dyDescent="0.25">
      <c r="A1869" s="55"/>
      <c r="C1869" s="56"/>
      <c r="D1869" s="55"/>
      <c r="E1869" s="55"/>
      <c r="H1869" s="55"/>
      <c r="I1869" s="57"/>
      <c r="J1869" s="57"/>
      <c r="K1869" s="55"/>
    </row>
    <row r="1870" spans="1:11" x14ac:dyDescent="0.25">
      <c r="A1870" s="55"/>
      <c r="C1870" s="56"/>
      <c r="D1870" s="55"/>
      <c r="E1870" s="55"/>
      <c r="H1870" s="55"/>
      <c r="I1870" s="57"/>
      <c r="J1870" s="57"/>
      <c r="K1870" s="55"/>
    </row>
    <row r="1871" spans="1:11" x14ac:dyDescent="0.25">
      <c r="A1871" s="55"/>
      <c r="C1871" s="56"/>
      <c r="D1871" s="55"/>
      <c r="E1871" s="55"/>
      <c r="H1871" s="55"/>
      <c r="I1871" s="57"/>
      <c r="J1871" s="57"/>
      <c r="K1871" s="55"/>
    </row>
    <row r="1872" spans="1:11" x14ac:dyDescent="0.25">
      <c r="A1872" s="55"/>
      <c r="C1872" s="56"/>
      <c r="D1872" s="55"/>
      <c r="E1872" s="55"/>
      <c r="H1872" s="55"/>
      <c r="I1872" s="57"/>
      <c r="J1872" s="57"/>
      <c r="K1872" s="55"/>
    </row>
    <row r="1873" spans="1:11" x14ac:dyDescent="0.25">
      <c r="A1873" s="55"/>
      <c r="C1873" s="56"/>
      <c r="D1873" s="55"/>
      <c r="E1873" s="55"/>
      <c r="H1873" s="55"/>
      <c r="I1873" s="57"/>
      <c r="J1873" s="57"/>
      <c r="K1873" s="55"/>
    </row>
    <row r="1874" spans="1:11" x14ac:dyDescent="0.25">
      <c r="A1874" s="55"/>
      <c r="C1874" s="56"/>
      <c r="D1874" s="55"/>
      <c r="E1874" s="55"/>
      <c r="H1874" s="55"/>
      <c r="I1874" s="57"/>
      <c r="J1874" s="57"/>
      <c r="K1874" s="55"/>
    </row>
    <row r="1875" spans="1:11" x14ac:dyDescent="0.25">
      <c r="A1875" s="55"/>
      <c r="C1875" s="56"/>
      <c r="D1875" s="55"/>
      <c r="E1875" s="55"/>
      <c r="H1875" s="55"/>
      <c r="I1875" s="57"/>
      <c r="J1875" s="57"/>
      <c r="K1875" s="55"/>
    </row>
    <row r="1876" spans="1:11" x14ac:dyDescent="0.25">
      <c r="A1876" s="55"/>
      <c r="C1876" s="56"/>
      <c r="D1876" s="55"/>
      <c r="E1876" s="55"/>
      <c r="H1876" s="55"/>
      <c r="I1876" s="57"/>
      <c r="J1876" s="57"/>
      <c r="K1876" s="55"/>
    </row>
    <row r="1877" spans="1:11" x14ac:dyDescent="0.25">
      <c r="A1877" s="55"/>
      <c r="C1877" s="56"/>
      <c r="D1877" s="55"/>
      <c r="E1877" s="55"/>
      <c r="H1877" s="55"/>
      <c r="I1877" s="57"/>
      <c r="J1877" s="57"/>
      <c r="K1877" s="55"/>
    </row>
    <row r="1878" spans="1:11" x14ac:dyDescent="0.25">
      <c r="A1878" s="55"/>
      <c r="C1878" s="56"/>
      <c r="D1878" s="55"/>
      <c r="E1878" s="55"/>
      <c r="H1878" s="55"/>
      <c r="I1878" s="57"/>
      <c r="J1878" s="57"/>
      <c r="K1878" s="55"/>
    </row>
    <row r="1879" spans="1:11" x14ac:dyDescent="0.25">
      <c r="A1879" s="55"/>
      <c r="C1879" s="56"/>
      <c r="D1879" s="55"/>
      <c r="E1879" s="55"/>
      <c r="H1879" s="55"/>
      <c r="I1879" s="57"/>
      <c r="J1879" s="57"/>
      <c r="K1879" s="55"/>
    </row>
    <row r="1880" spans="1:11" x14ac:dyDescent="0.25">
      <c r="A1880" s="55"/>
      <c r="C1880" s="56"/>
      <c r="D1880" s="55"/>
      <c r="E1880" s="55"/>
      <c r="H1880" s="55"/>
      <c r="I1880" s="57"/>
      <c r="J1880" s="57"/>
      <c r="K1880" s="55"/>
    </row>
    <row r="1881" spans="1:11" x14ac:dyDescent="0.25">
      <c r="A1881" s="55"/>
      <c r="C1881" s="56"/>
      <c r="D1881" s="55"/>
      <c r="E1881" s="55"/>
      <c r="H1881" s="55"/>
      <c r="I1881" s="57"/>
      <c r="J1881" s="57"/>
      <c r="K1881" s="55"/>
    </row>
    <row r="1882" spans="1:11" x14ac:dyDescent="0.25">
      <c r="A1882" s="55"/>
      <c r="C1882" s="56"/>
      <c r="D1882" s="55"/>
      <c r="E1882" s="55"/>
      <c r="H1882" s="55"/>
      <c r="I1882" s="57"/>
      <c r="J1882" s="57"/>
      <c r="K1882" s="55"/>
    </row>
    <row r="1883" spans="1:11" x14ac:dyDescent="0.25">
      <c r="A1883" s="55"/>
      <c r="C1883" s="56"/>
      <c r="D1883" s="55"/>
      <c r="E1883" s="55"/>
      <c r="H1883" s="55"/>
      <c r="I1883" s="57"/>
      <c r="J1883" s="57"/>
      <c r="K1883" s="55"/>
    </row>
    <row r="1884" spans="1:11" x14ac:dyDescent="0.25">
      <c r="A1884" s="55"/>
      <c r="C1884" s="56"/>
      <c r="D1884" s="55"/>
      <c r="E1884" s="55"/>
      <c r="H1884" s="55"/>
      <c r="I1884" s="57"/>
      <c r="J1884" s="57"/>
      <c r="K1884" s="55"/>
    </row>
    <row r="1885" spans="1:11" x14ac:dyDescent="0.25">
      <c r="A1885" s="55"/>
      <c r="C1885" s="56"/>
      <c r="D1885" s="55"/>
      <c r="E1885" s="55"/>
      <c r="H1885" s="55"/>
      <c r="I1885" s="57"/>
      <c r="J1885" s="57"/>
      <c r="K1885" s="55"/>
    </row>
    <row r="1886" spans="1:11" x14ac:dyDescent="0.25">
      <c r="A1886" s="55"/>
      <c r="C1886" s="56"/>
      <c r="D1886" s="55"/>
      <c r="E1886" s="55"/>
      <c r="H1886" s="55"/>
      <c r="I1886" s="57"/>
      <c r="J1886" s="57"/>
      <c r="K1886" s="55"/>
    </row>
    <row r="1887" spans="1:11" x14ac:dyDescent="0.25">
      <c r="A1887" s="55"/>
      <c r="C1887" s="56"/>
      <c r="D1887" s="55"/>
      <c r="E1887" s="55"/>
      <c r="H1887" s="55"/>
      <c r="I1887" s="57"/>
      <c r="J1887" s="57"/>
      <c r="K1887" s="55"/>
    </row>
    <row r="1888" spans="1:11" x14ac:dyDescent="0.25">
      <c r="A1888" s="55"/>
      <c r="C1888" s="56"/>
      <c r="D1888" s="55"/>
      <c r="E1888" s="55"/>
      <c r="H1888" s="55"/>
      <c r="I1888" s="57"/>
      <c r="J1888" s="57"/>
      <c r="K1888" s="55"/>
    </row>
    <row r="1889" spans="1:11" x14ac:dyDescent="0.25">
      <c r="A1889" s="55"/>
      <c r="C1889" s="56"/>
      <c r="D1889" s="55"/>
      <c r="E1889" s="55"/>
      <c r="H1889" s="55"/>
      <c r="I1889" s="57"/>
      <c r="J1889" s="57"/>
      <c r="K1889" s="55"/>
    </row>
    <row r="1890" spans="1:11" x14ac:dyDescent="0.25">
      <c r="A1890" s="55"/>
      <c r="C1890" s="56"/>
      <c r="D1890" s="55"/>
      <c r="E1890" s="55"/>
      <c r="H1890" s="55"/>
      <c r="I1890" s="57"/>
      <c r="J1890" s="57"/>
      <c r="K1890" s="55"/>
    </row>
    <row r="1891" spans="1:11" x14ac:dyDescent="0.25">
      <c r="A1891" s="55"/>
      <c r="C1891" s="56"/>
      <c r="D1891" s="55"/>
      <c r="E1891" s="55"/>
      <c r="H1891" s="55"/>
      <c r="I1891" s="57"/>
      <c r="J1891" s="57"/>
      <c r="K1891" s="55"/>
    </row>
    <row r="1892" spans="1:11" x14ac:dyDescent="0.25">
      <c r="A1892" s="55"/>
      <c r="C1892" s="56"/>
      <c r="D1892" s="55"/>
      <c r="E1892" s="55"/>
      <c r="H1892" s="55"/>
      <c r="I1892" s="57"/>
      <c r="J1892" s="57"/>
      <c r="K1892" s="55"/>
    </row>
    <row r="1893" spans="1:11" x14ac:dyDescent="0.25">
      <c r="A1893" s="55"/>
      <c r="C1893" s="56"/>
      <c r="D1893" s="55"/>
      <c r="E1893" s="55"/>
      <c r="H1893" s="55"/>
      <c r="I1893" s="57"/>
      <c r="J1893" s="57"/>
      <c r="K1893" s="55"/>
    </row>
    <row r="1894" spans="1:11" x14ac:dyDescent="0.25">
      <c r="A1894" s="55"/>
      <c r="C1894" s="56"/>
      <c r="D1894" s="55"/>
      <c r="E1894" s="55"/>
      <c r="H1894" s="55"/>
      <c r="I1894" s="57"/>
      <c r="J1894" s="57"/>
      <c r="K1894" s="55"/>
    </row>
    <row r="1895" spans="1:11" x14ac:dyDescent="0.25">
      <c r="A1895" s="55"/>
      <c r="C1895" s="56"/>
      <c r="D1895" s="55"/>
      <c r="E1895" s="55"/>
      <c r="H1895" s="55"/>
      <c r="I1895" s="57"/>
      <c r="J1895" s="57"/>
      <c r="K1895" s="55"/>
    </row>
    <row r="1896" spans="1:11" x14ac:dyDescent="0.25">
      <c r="A1896" s="55"/>
      <c r="C1896" s="56"/>
      <c r="D1896" s="55"/>
      <c r="E1896" s="55"/>
      <c r="H1896" s="55"/>
      <c r="I1896" s="57"/>
      <c r="J1896" s="57"/>
      <c r="K1896" s="55"/>
    </row>
    <row r="1897" spans="1:11" x14ac:dyDescent="0.25">
      <c r="A1897" s="55"/>
      <c r="C1897" s="56"/>
      <c r="D1897" s="55"/>
      <c r="E1897" s="55"/>
      <c r="H1897" s="55"/>
      <c r="I1897" s="57"/>
      <c r="J1897" s="57"/>
      <c r="K1897" s="55"/>
    </row>
    <row r="1898" spans="1:11" x14ac:dyDescent="0.25">
      <c r="A1898" s="55"/>
      <c r="C1898" s="56"/>
      <c r="D1898" s="55"/>
      <c r="E1898" s="55"/>
      <c r="H1898" s="55"/>
      <c r="I1898" s="57"/>
      <c r="J1898" s="57"/>
      <c r="K1898" s="55"/>
    </row>
    <row r="1899" spans="1:11" x14ac:dyDescent="0.25">
      <c r="A1899" s="55"/>
      <c r="C1899" s="56"/>
      <c r="D1899" s="55"/>
      <c r="E1899" s="55"/>
      <c r="H1899" s="55"/>
      <c r="I1899" s="57"/>
      <c r="J1899" s="57"/>
      <c r="K1899" s="55"/>
    </row>
    <row r="1900" spans="1:11" x14ac:dyDescent="0.25">
      <c r="A1900" s="55"/>
      <c r="C1900" s="56"/>
      <c r="D1900" s="55"/>
      <c r="E1900" s="55"/>
      <c r="H1900" s="55"/>
      <c r="I1900" s="57"/>
      <c r="J1900" s="57"/>
      <c r="K1900" s="55"/>
    </row>
    <row r="1901" spans="1:11" x14ac:dyDescent="0.25">
      <c r="A1901" s="55"/>
      <c r="C1901" s="56"/>
      <c r="D1901" s="55"/>
      <c r="E1901" s="55"/>
      <c r="H1901" s="55"/>
      <c r="I1901" s="57"/>
      <c r="J1901" s="57"/>
      <c r="K1901" s="55"/>
    </row>
    <row r="1902" spans="1:11" x14ac:dyDescent="0.25">
      <c r="A1902" s="55"/>
      <c r="C1902" s="56"/>
      <c r="D1902" s="55"/>
      <c r="E1902" s="55"/>
      <c r="H1902" s="55"/>
      <c r="I1902" s="57"/>
      <c r="J1902" s="57"/>
      <c r="K1902" s="55"/>
    </row>
    <row r="1903" spans="1:11" x14ac:dyDescent="0.25">
      <c r="A1903" s="55"/>
      <c r="C1903" s="56"/>
      <c r="D1903" s="55"/>
      <c r="E1903" s="55"/>
      <c r="H1903" s="55"/>
      <c r="I1903" s="57"/>
      <c r="J1903" s="57"/>
      <c r="K1903" s="55"/>
    </row>
    <row r="1904" spans="1:11" x14ac:dyDescent="0.25">
      <c r="A1904" s="55"/>
      <c r="C1904" s="56"/>
      <c r="D1904" s="55"/>
      <c r="E1904" s="55"/>
      <c r="H1904" s="55"/>
      <c r="I1904" s="57"/>
      <c r="J1904" s="57"/>
      <c r="K1904" s="55"/>
    </row>
    <row r="1905" spans="1:11" x14ac:dyDescent="0.25">
      <c r="A1905" s="55"/>
      <c r="C1905" s="56"/>
      <c r="D1905" s="55"/>
      <c r="E1905" s="55"/>
      <c r="H1905" s="55"/>
      <c r="I1905" s="57"/>
      <c r="J1905" s="57"/>
      <c r="K1905" s="55"/>
    </row>
    <row r="1906" spans="1:11" x14ac:dyDescent="0.25">
      <c r="A1906" s="55"/>
      <c r="C1906" s="56"/>
      <c r="D1906" s="55"/>
      <c r="E1906" s="55"/>
      <c r="H1906" s="55"/>
      <c r="I1906" s="57"/>
      <c r="J1906" s="57"/>
      <c r="K1906" s="55"/>
    </row>
    <row r="1907" spans="1:11" x14ac:dyDescent="0.25">
      <c r="A1907" s="55"/>
      <c r="C1907" s="56"/>
      <c r="D1907" s="55"/>
      <c r="E1907" s="55"/>
      <c r="H1907" s="55"/>
      <c r="I1907" s="57"/>
      <c r="J1907" s="57"/>
      <c r="K1907" s="55"/>
    </row>
    <row r="1908" spans="1:11" x14ac:dyDescent="0.25">
      <c r="A1908" s="55"/>
      <c r="C1908" s="56"/>
      <c r="D1908" s="55"/>
      <c r="E1908" s="55"/>
      <c r="H1908" s="55"/>
      <c r="I1908" s="57"/>
      <c r="J1908" s="57"/>
      <c r="K1908" s="55"/>
    </row>
    <row r="1909" spans="1:11" x14ac:dyDescent="0.25">
      <c r="A1909" s="55"/>
      <c r="C1909" s="56"/>
      <c r="D1909" s="55"/>
      <c r="E1909" s="55"/>
      <c r="H1909" s="55"/>
      <c r="I1909" s="57"/>
      <c r="J1909" s="57"/>
      <c r="K1909" s="55"/>
    </row>
    <row r="1910" spans="1:11" x14ac:dyDescent="0.25">
      <c r="A1910" s="55"/>
      <c r="C1910" s="56"/>
      <c r="D1910" s="55"/>
      <c r="E1910" s="55"/>
      <c r="H1910" s="55"/>
      <c r="I1910" s="57"/>
      <c r="J1910" s="57"/>
      <c r="K1910" s="55"/>
    </row>
    <row r="1911" spans="1:11" x14ac:dyDescent="0.25">
      <c r="A1911" s="55"/>
      <c r="C1911" s="56"/>
      <c r="D1911" s="55"/>
      <c r="E1911" s="55"/>
      <c r="H1911" s="55"/>
      <c r="I1911" s="57"/>
      <c r="J1911" s="57"/>
      <c r="K1911" s="55"/>
    </row>
    <row r="1912" spans="1:11" x14ac:dyDescent="0.25">
      <c r="A1912" s="55"/>
      <c r="C1912" s="56"/>
      <c r="D1912" s="55"/>
      <c r="E1912" s="55"/>
      <c r="H1912" s="55"/>
      <c r="I1912" s="57"/>
      <c r="J1912" s="57"/>
      <c r="K1912" s="55"/>
    </row>
    <row r="1913" spans="1:11" x14ac:dyDescent="0.25">
      <c r="A1913" s="55"/>
      <c r="C1913" s="56"/>
      <c r="D1913" s="55"/>
      <c r="E1913" s="55"/>
      <c r="H1913" s="55"/>
      <c r="I1913" s="57"/>
      <c r="J1913" s="57"/>
      <c r="K1913" s="55"/>
    </row>
    <row r="1914" spans="1:11" x14ac:dyDescent="0.25">
      <c r="A1914" s="55"/>
      <c r="C1914" s="56"/>
      <c r="D1914" s="55"/>
      <c r="E1914" s="55"/>
      <c r="H1914" s="55"/>
      <c r="I1914" s="57"/>
      <c r="J1914" s="57"/>
      <c r="K1914" s="55"/>
    </row>
    <row r="1915" spans="1:11" x14ac:dyDescent="0.25">
      <c r="A1915" s="55"/>
      <c r="C1915" s="56"/>
      <c r="D1915" s="55"/>
      <c r="E1915" s="55"/>
      <c r="H1915" s="55"/>
      <c r="I1915" s="57"/>
      <c r="J1915" s="57"/>
      <c r="K1915" s="55"/>
    </row>
    <row r="1916" spans="1:11" x14ac:dyDescent="0.25">
      <c r="A1916" s="55"/>
      <c r="C1916" s="56"/>
      <c r="D1916" s="55"/>
      <c r="E1916" s="55"/>
      <c r="H1916" s="55"/>
      <c r="I1916" s="57"/>
      <c r="J1916" s="57"/>
      <c r="K1916" s="55"/>
    </row>
    <row r="1917" spans="1:11" x14ac:dyDescent="0.25">
      <c r="A1917" s="55"/>
      <c r="C1917" s="56"/>
      <c r="D1917" s="55"/>
      <c r="E1917" s="55"/>
      <c r="H1917" s="55"/>
      <c r="I1917" s="57"/>
      <c r="J1917" s="57"/>
      <c r="K1917" s="55"/>
    </row>
    <row r="1918" spans="1:11" x14ac:dyDescent="0.25">
      <c r="A1918" s="55"/>
      <c r="C1918" s="56"/>
      <c r="D1918" s="55"/>
      <c r="E1918" s="55"/>
      <c r="H1918" s="55"/>
      <c r="I1918" s="57"/>
      <c r="J1918" s="57"/>
      <c r="K1918" s="55"/>
    </row>
    <row r="1919" spans="1:11" x14ac:dyDescent="0.25">
      <c r="A1919" s="55"/>
      <c r="C1919" s="56"/>
      <c r="D1919" s="55"/>
      <c r="E1919" s="55"/>
      <c r="H1919" s="55"/>
      <c r="I1919" s="57"/>
      <c r="J1919" s="57"/>
      <c r="K1919" s="55"/>
    </row>
    <row r="1920" spans="1:11" x14ac:dyDescent="0.25">
      <c r="A1920" s="55"/>
      <c r="C1920" s="56"/>
      <c r="D1920" s="55"/>
      <c r="E1920" s="55"/>
      <c r="H1920" s="55"/>
      <c r="I1920" s="57"/>
      <c r="J1920" s="57"/>
      <c r="K1920" s="55"/>
    </row>
    <row r="1921" spans="1:11" x14ac:dyDescent="0.25">
      <c r="A1921" s="55"/>
      <c r="C1921" s="56"/>
      <c r="D1921" s="55"/>
      <c r="E1921" s="55"/>
      <c r="H1921" s="55"/>
      <c r="I1921" s="57"/>
      <c r="J1921" s="57"/>
      <c r="K1921" s="55"/>
    </row>
    <row r="1922" spans="1:11" x14ac:dyDescent="0.25">
      <c r="A1922" s="55"/>
      <c r="C1922" s="56"/>
      <c r="D1922" s="55"/>
      <c r="E1922" s="55"/>
      <c r="H1922" s="55"/>
      <c r="I1922" s="57"/>
      <c r="J1922" s="57"/>
      <c r="K1922" s="55"/>
    </row>
    <row r="1923" spans="1:11" x14ac:dyDescent="0.25">
      <c r="A1923" s="55"/>
      <c r="C1923" s="56"/>
      <c r="D1923" s="55"/>
      <c r="E1923" s="55"/>
      <c r="H1923" s="55"/>
      <c r="I1923" s="57"/>
      <c r="J1923" s="57"/>
      <c r="K1923" s="55"/>
    </row>
    <row r="1924" spans="1:11" x14ac:dyDescent="0.25">
      <c r="A1924" s="55"/>
      <c r="C1924" s="56"/>
      <c r="D1924" s="55"/>
      <c r="E1924" s="55"/>
      <c r="H1924" s="55"/>
      <c r="I1924" s="57"/>
      <c r="J1924" s="57"/>
      <c r="K1924" s="55"/>
    </row>
    <row r="1925" spans="1:11" x14ac:dyDescent="0.25">
      <c r="A1925" s="55"/>
      <c r="C1925" s="56"/>
      <c r="D1925" s="55"/>
      <c r="E1925" s="55"/>
      <c r="H1925" s="55"/>
      <c r="I1925" s="57"/>
      <c r="J1925" s="57"/>
      <c r="K1925" s="55"/>
    </row>
    <row r="1926" spans="1:11" x14ac:dyDescent="0.25">
      <c r="A1926" s="55"/>
      <c r="C1926" s="56"/>
      <c r="D1926" s="55"/>
      <c r="E1926" s="55"/>
      <c r="H1926" s="55"/>
      <c r="I1926" s="57"/>
      <c r="J1926" s="57"/>
      <c r="K1926" s="55"/>
    </row>
    <row r="1927" spans="1:11" x14ac:dyDescent="0.25">
      <c r="A1927" s="55"/>
      <c r="C1927" s="56"/>
      <c r="D1927" s="55"/>
      <c r="E1927" s="55"/>
      <c r="H1927" s="55"/>
      <c r="I1927" s="57"/>
      <c r="J1927" s="57"/>
      <c r="K1927" s="55"/>
    </row>
    <row r="1928" spans="1:11" x14ac:dyDescent="0.25">
      <c r="A1928" s="55"/>
      <c r="C1928" s="56"/>
      <c r="D1928" s="55"/>
      <c r="E1928" s="55"/>
      <c r="H1928" s="55"/>
      <c r="I1928" s="57"/>
      <c r="J1928" s="57"/>
      <c r="K1928" s="55"/>
    </row>
    <row r="1929" spans="1:11" x14ac:dyDescent="0.25">
      <c r="A1929" s="55"/>
      <c r="C1929" s="56"/>
      <c r="D1929" s="55"/>
      <c r="E1929" s="55"/>
      <c r="H1929" s="55"/>
      <c r="I1929" s="57"/>
      <c r="J1929" s="57"/>
      <c r="K1929" s="55"/>
    </row>
    <row r="1930" spans="1:11" x14ac:dyDescent="0.25">
      <c r="A1930" s="55"/>
      <c r="C1930" s="56"/>
      <c r="D1930" s="55"/>
      <c r="E1930" s="55"/>
      <c r="H1930" s="55"/>
      <c r="I1930" s="57"/>
      <c r="J1930" s="57"/>
      <c r="K1930" s="55"/>
    </row>
    <row r="1931" spans="1:11" x14ac:dyDescent="0.25">
      <c r="A1931" s="55"/>
      <c r="C1931" s="56"/>
      <c r="D1931" s="55"/>
      <c r="E1931" s="55"/>
      <c r="H1931" s="55"/>
      <c r="I1931" s="57"/>
      <c r="J1931" s="57"/>
      <c r="K1931" s="55"/>
    </row>
    <row r="1932" spans="1:11" x14ac:dyDescent="0.25">
      <c r="A1932" s="55"/>
      <c r="C1932" s="56"/>
      <c r="D1932" s="55"/>
      <c r="E1932" s="55"/>
      <c r="H1932" s="55"/>
      <c r="I1932" s="57"/>
      <c r="J1932" s="57"/>
      <c r="K1932" s="55"/>
    </row>
    <row r="1933" spans="1:11" x14ac:dyDescent="0.25">
      <c r="A1933" s="55"/>
      <c r="C1933" s="56"/>
      <c r="D1933" s="55"/>
      <c r="E1933" s="55"/>
      <c r="H1933" s="55"/>
      <c r="I1933" s="57"/>
      <c r="J1933" s="57"/>
      <c r="K1933" s="55"/>
    </row>
    <row r="1934" spans="1:11" x14ac:dyDescent="0.25">
      <c r="A1934" s="55"/>
      <c r="C1934" s="56"/>
      <c r="D1934" s="55"/>
      <c r="E1934" s="55"/>
      <c r="H1934" s="55"/>
      <c r="I1934" s="57"/>
      <c r="J1934" s="57"/>
      <c r="K1934" s="55"/>
    </row>
    <row r="1935" spans="1:11" x14ac:dyDescent="0.25">
      <c r="A1935" s="55"/>
      <c r="C1935" s="56"/>
      <c r="D1935" s="55"/>
      <c r="E1935" s="55"/>
      <c r="H1935" s="55"/>
      <c r="I1935" s="57"/>
      <c r="J1935" s="57"/>
      <c r="K1935" s="55"/>
    </row>
    <row r="1936" spans="1:11" x14ac:dyDescent="0.25">
      <c r="A1936" s="55"/>
      <c r="C1936" s="56"/>
      <c r="D1936" s="55"/>
      <c r="E1936" s="55"/>
      <c r="H1936" s="55"/>
      <c r="I1936" s="57"/>
      <c r="J1936" s="57"/>
      <c r="K1936" s="55"/>
    </row>
    <row r="1937" spans="1:11" x14ac:dyDescent="0.25">
      <c r="A1937" s="55"/>
      <c r="C1937" s="56"/>
      <c r="D1937" s="55"/>
      <c r="E1937" s="55"/>
      <c r="H1937" s="55"/>
      <c r="I1937" s="57"/>
      <c r="J1937" s="57"/>
      <c r="K1937" s="55"/>
    </row>
    <row r="1938" spans="1:11" x14ac:dyDescent="0.25">
      <c r="A1938" s="55"/>
      <c r="C1938" s="56"/>
      <c r="D1938" s="55"/>
      <c r="E1938" s="55"/>
      <c r="H1938" s="55"/>
      <c r="I1938" s="57"/>
      <c r="J1938" s="57"/>
      <c r="K1938" s="55"/>
    </row>
    <row r="1939" spans="1:11" x14ac:dyDescent="0.25">
      <c r="A1939" s="55"/>
      <c r="C1939" s="56"/>
      <c r="D1939" s="55"/>
      <c r="E1939" s="55"/>
      <c r="H1939" s="55"/>
      <c r="I1939" s="57"/>
      <c r="J1939" s="57"/>
      <c r="K1939" s="55"/>
    </row>
    <row r="1940" spans="1:11" x14ac:dyDescent="0.25">
      <c r="A1940" s="55"/>
      <c r="C1940" s="56"/>
      <c r="D1940" s="55"/>
      <c r="E1940" s="55"/>
      <c r="H1940" s="55"/>
      <c r="I1940" s="57"/>
      <c r="J1940" s="57"/>
      <c r="K1940" s="55"/>
    </row>
    <row r="1941" spans="1:11" x14ac:dyDescent="0.25">
      <c r="A1941" s="55"/>
      <c r="C1941" s="56"/>
      <c r="D1941" s="55"/>
      <c r="E1941" s="55"/>
      <c r="H1941" s="55"/>
      <c r="I1941" s="57"/>
      <c r="J1941" s="57"/>
      <c r="K1941" s="55"/>
    </row>
    <row r="1942" spans="1:11" x14ac:dyDescent="0.25">
      <c r="A1942" s="55"/>
      <c r="C1942" s="56"/>
      <c r="D1942" s="55"/>
      <c r="E1942" s="55"/>
      <c r="H1942" s="55"/>
      <c r="I1942" s="57"/>
      <c r="J1942" s="57"/>
      <c r="K1942" s="55"/>
    </row>
    <row r="1943" spans="1:11" x14ac:dyDescent="0.25">
      <c r="A1943" s="55"/>
      <c r="C1943" s="56"/>
      <c r="D1943" s="55"/>
      <c r="E1943" s="55"/>
      <c r="H1943" s="55"/>
      <c r="I1943" s="57"/>
      <c r="J1943" s="57"/>
      <c r="K1943" s="55"/>
    </row>
    <row r="1944" spans="1:11" x14ac:dyDescent="0.25">
      <c r="A1944" s="55"/>
      <c r="C1944" s="56"/>
      <c r="D1944" s="55"/>
      <c r="E1944" s="55"/>
      <c r="H1944" s="55"/>
      <c r="I1944" s="57"/>
      <c r="J1944" s="57"/>
      <c r="K1944" s="55"/>
    </row>
    <row r="1945" spans="1:11" x14ac:dyDescent="0.25">
      <c r="A1945" s="55"/>
      <c r="C1945" s="56"/>
      <c r="D1945" s="55"/>
      <c r="E1945" s="55"/>
      <c r="H1945" s="55"/>
      <c r="I1945" s="57"/>
      <c r="J1945" s="57"/>
      <c r="K1945" s="55"/>
    </row>
    <row r="1946" spans="1:11" x14ac:dyDescent="0.25">
      <c r="A1946" s="55"/>
      <c r="C1946" s="56"/>
      <c r="D1946" s="55"/>
      <c r="E1946" s="55"/>
      <c r="H1946" s="55"/>
      <c r="I1946" s="57"/>
      <c r="J1946" s="57"/>
      <c r="K1946" s="55"/>
    </row>
    <row r="1947" spans="1:11" x14ac:dyDescent="0.25">
      <c r="A1947" s="55"/>
      <c r="C1947" s="56"/>
      <c r="D1947" s="55"/>
      <c r="E1947" s="55"/>
      <c r="H1947" s="55"/>
      <c r="I1947" s="57"/>
      <c r="J1947" s="57"/>
      <c r="K1947" s="55"/>
    </row>
    <row r="1948" spans="1:11" x14ac:dyDescent="0.25">
      <c r="A1948" s="55"/>
      <c r="C1948" s="56"/>
      <c r="D1948" s="55"/>
      <c r="E1948" s="55"/>
      <c r="H1948" s="55"/>
      <c r="I1948" s="57"/>
      <c r="J1948" s="57"/>
      <c r="K1948" s="55"/>
    </row>
    <row r="1949" spans="1:11" x14ac:dyDescent="0.25">
      <c r="A1949" s="55"/>
      <c r="C1949" s="56"/>
      <c r="D1949" s="55"/>
      <c r="E1949" s="55"/>
      <c r="H1949" s="55"/>
      <c r="I1949" s="57"/>
      <c r="J1949" s="57"/>
      <c r="K1949" s="55"/>
    </row>
    <row r="1950" spans="1:11" x14ac:dyDescent="0.25">
      <c r="A1950" s="55"/>
      <c r="C1950" s="56"/>
      <c r="D1950" s="55"/>
      <c r="E1950" s="55"/>
      <c r="H1950" s="55"/>
      <c r="I1950" s="57"/>
      <c r="J1950" s="57"/>
      <c r="K1950" s="55"/>
    </row>
    <row r="1951" spans="1:11" x14ac:dyDescent="0.25">
      <c r="A1951" s="55"/>
      <c r="C1951" s="56"/>
      <c r="D1951" s="55"/>
      <c r="E1951" s="55"/>
      <c r="H1951" s="55"/>
      <c r="I1951" s="57"/>
      <c r="J1951" s="57"/>
      <c r="K1951" s="55"/>
    </row>
    <row r="1952" spans="1:11" x14ac:dyDescent="0.25">
      <c r="A1952" s="55"/>
      <c r="C1952" s="56"/>
      <c r="D1952" s="55"/>
      <c r="E1952" s="55"/>
      <c r="H1952" s="55"/>
      <c r="I1952" s="57"/>
      <c r="J1952" s="57"/>
      <c r="K1952" s="55"/>
    </row>
    <row r="1953" spans="1:11" x14ac:dyDescent="0.25">
      <c r="A1953" s="55"/>
      <c r="C1953" s="56"/>
      <c r="D1953" s="55"/>
      <c r="E1953" s="55"/>
      <c r="H1953" s="55"/>
      <c r="I1953" s="57"/>
      <c r="J1953" s="57"/>
      <c r="K1953" s="55"/>
    </row>
    <row r="1954" spans="1:11" x14ac:dyDescent="0.25">
      <c r="A1954" s="55"/>
      <c r="C1954" s="56"/>
      <c r="D1954" s="55"/>
      <c r="E1954" s="55"/>
      <c r="H1954" s="55"/>
      <c r="I1954" s="57"/>
      <c r="J1954" s="57"/>
      <c r="K1954" s="55"/>
    </row>
    <row r="1955" spans="1:11" x14ac:dyDescent="0.25">
      <c r="A1955" s="55"/>
      <c r="C1955" s="56"/>
      <c r="D1955" s="55"/>
      <c r="E1955" s="55"/>
      <c r="H1955" s="55"/>
      <c r="I1955" s="57"/>
      <c r="J1955" s="57"/>
      <c r="K1955" s="55"/>
    </row>
    <row r="1956" spans="1:11" x14ac:dyDescent="0.25">
      <c r="A1956" s="55"/>
      <c r="C1956" s="56"/>
      <c r="D1956" s="55"/>
      <c r="E1956" s="55"/>
      <c r="H1956" s="55"/>
      <c r="I1956" s="57"/>
      <c r="J1956" s="57"/>
      <c r="K1956" s="55"/>
    </row>
    <row r="1957" spans="1:11" x14ac:dyDescent="0.25">
      <c r="A1957" s="55"/>
      <c r="C1957" s="56"/>
      <c r="D1957" s="55"/>
      <c r="E1957" s="55"/>
      <c r="H1957" s="55"/>
      <c r="I1957" s="57"/>
      <c r="J1957" s="57"/>
      <c r="K1957" s="55"/>
    </row>
    <row r="1958" spans="1:11" x14ac:dyDescent="0.25">
      <c r="A1958" s="55"/>
      <c r="C1958" s="56"/>
      <c r="D1958" s="55"/>
      <c r="E1958" s="55"/>
      <c r="H1958" s="55"/>
      <c r="I1958" s="57"/>
      <c r="J1958" s="57"/>
      <c r="K1958" s="55"/>
    </row>
    <row r="1959" spans="1:11" x14ac:dyDescent="0.25">
      <c r="A1959" s="55"/>
      <c r="C1959" s="56"/>
      <c r="D1959" s="55"/>
      <c r="E1959" s="55"/>
      <c r="H1959" s="55"/>
      <c r="I1959" s="57"/>
      <c r="J1959" s="57"/>
      <c r="K1959" s="55"/>
    </row>
    <row r="1960" spans="1:11" x14ac:dyDescent="0.25">
      <c r="A1960" s="55"/>
      <c r="C1960" s="56"/>
      <c r="D1960" s="55"/>
      <c r="E1960" s="55"/>
      <c r="H1960" s="55"/>
      <c r="I1960" s="57"/>
      <c r="J1960" s="57"/>
      <c r="K1960" s="55"/>
    </row>
    <row r="1961" spans="1:11" x14ac:dyDescent="0.25">
      <c r="A1961" s="55"/>
      <c r="C1961" s="56"/>
      <c r="D1961" s="55"/>
      <c r="E1961" s="55"/>
      <c r="H1961" s="55"/>
      <c r="I1961" s="57"/>
      <c r="J1961" s="57"/>
      <c r="K1961" s="55"/>
    </row>
    <row r="1962" spans="1:11" x14ac:dyDescent="0.25">
      <c r="A1962" s="55"/>
      <c r="C1962" s="56"/>
      <c r="D1962" s="55"/>
      <c r="E1962" s="55"/>
      <c r="H1962" s="55"/>
      <c r="I1962" s="57"/>
      <c r="J1962" s="57"/>
      <c r="K1962" s="55"/>
    </row>
    <row r="1963" spans="1:11" x14ac:dyDescent="0.25">
      <c r="A1963" s="55"/>
      <c r="C1963" s="56"/>
      <c r="D1963" s="55"/>
      <c r="E1963" s="55"/>
      <c r="H1963" s="55"/>
      <c r="I1963" s="57"/>
      <c r="J1963" s="57"/>
      <c r="K1963" s="55"/>
    </row>
    <row r="1964" spans="1:11" x14ac:dyDescent="0.25">
      <c r="A1964" s="55"/>
      <c r="C1964" s="56"/>
      <c r="D1964" s="55"/>
      <c r="E1964" s="55"/>
      <c r="H1964" s="55"/>
      <c r="I1964" s="57"/>
      <c r="J1964" s="57"/>
      <c r="K1964" s="55"/>
    </row>
    <row r="1965" spans="1:11" x14ac:dyDescent="0.25">
      <c r="A1965" s="55"/>
      <c r="C1965" s="56"/>
      <c r="D1965" s="55"/>
      <c r="E1965" s="55"/>
      <c r="H1965" s="55"/>
      <c r="I1965" s="57"/>
      <c r="J1965" s="57"/>
      <c r="K1965" s="55"/>
    </row>
    <row r="1966" spans="1:11" x14ac:dyDescent="0.25">
      <c r="A1966" s="55"/>
      <c r="C1966" s="56"/>
      <c r="D1966" s="55"/>
      <c r="E1966" s="55"/>
      <c r="H1966" s="55"/>
      <c r="I1966" s="57"/>
      <c r="J1966" s="57"/>
      <c r="K1966" s="55"/>
    </row>
    <row r="1967" spans="1:11" x14ac:dyDescent="0.25">
      <c r="A1967" s="55"/>
      <c r="C1967" s="56"/>
      <c r="D1967" s="55"/>
      <c r="E1967" s="55"/>
      <c r="H1967" s="55"/>
      <c r="I1967" s="57"/>
      <c r="J1967" s="57"/>
      <c r="K1967" s="55"/>
    </row>
    <row r="1968" spans="1:11" x14ac:dyDescent="0.25">
      <c r="A1968" s="55"/>
      <c r="C1968" s="56"/>
      <c r="D1968" s="55"/>
      <c r="E1968" s="55"/>
      <c r="H1968" s="55"/>
      <c r="I1968" s="57"/>
      <c r="J1968" s="57"/>
      <c r="K1968" s="55"/>
    </row>
    <row r="1969" spans="1:11" x14ac:dyDescent="0.25">
      <c r="A1969" s="55"/>
      <c r="C1969" s="56"/>
      <c r="D1969" s="55"/>
      <c r="E1969" s="55"/>
      <c r="H1969" s="55"/>
      <c r="I1969" s="57"/>
      <c r="J1969" s="57"/>
      <c r="K1969" s="55"/>
    </row>
    <row r="1970" spans="1:11" x14ac:dyDescent="0.25">
      <c r="A1970" s="55"/>
      <c r="C1970" s="56"/>
      <c r="D1970" s="55"/>
      <c r="E1970" s="55"/>
      <c r="H1970" s="55"/>
      <c r="I1970" s="57"/>
      <c r="J1970" s="57"/>
      <c r="K1970" s="55"/>
    </row>
    <row r="1971" spans="1:11" x14ac:dyDescent="0.25">
      <c r="A1971" s="55"/>
      <c r="C1971" s="56"/>
      <c r="D1971" s="55"/>
      <c r="E1971" s="55"/>
      <c r="H1971" s="55"/>
      <c r="I1971" s="57"/>
      <c r="J1971" s="57"/>
      <c r="K1971" s="55"/>
    </row>
    <row r="1972" spans="1:11" x14ac:dyDescent="0.25">
      <c r="A1972" s="55"/>
      <c r="C1972" s="56"/>
      <c r="D1972" s="55"/>
      <c r="E1972" s="55"/>
      <c r="H1972" s="55"/>
      <c r="I1972" s="57"/>
      <c r="J1972" s="57"/>
      <c r="K1972" s="55"/>
    </row>
    <row r="1973" spans="1:11" x14ac:dyDescent="0.25">
      <c r="A1973" s="55"/>
      <c r="C1973" s="56"/>
      <c r="D1973" s="55"/>
      <c r="E1973" s="55"/>
      <c r="H1973" s="55"/>
      <c r="I1973" s="57"/>
      <c r="J1973" s="57"/>
      <c r="K1973" s="55"/>
    </row>
    <row r="1974" spans="1:11" x14ac:dyDescent="0.25">
      <c r="A1974" s="55"/>
      <c r="C1974" s="56"/>
      <c r="D1974" s="55"/>
      <c r="E1974" s="55"/>
      <c r="H1974" s="55"/>
      <c r="I1974" s="57"/>
      <c r="J1974" s="57"/>
      <c r="K1974" s="55"/>
    </row>
    <row r="1975" spans="1:11" x14ac:dyDescent="0.25">
      <c r="A1975" s="55"/>
      <c r="C1975" s="56"/>
      <c r="D1975" s="55"/>
      <c r="E1975" s="55"/>
      <c r="H1975" s="55"/>
      <c r="I1975" s="57"/>
      <c r="J1975" s="57"/>
      <c r="K1975" s="55"/>
    </row>
    <row r="1976" spans="1:11" x14ac:dyDescent="0.25">
      <c r="A1976" s="55"/>
      <c r="C1976" s="56"/>
      <c r="D1976" s="55"/>
      <c r="E1976" s="55"/>
      <c r="H1976" s="55"/>
      <c r="I1976" s="57"/>
      <c r="J1976" s="57"/>
      <c r="K1976" s="55"/>
    </row>
    <row r="1977" spans="1:11" x14ac:dyDescent="0.25">
      <c r="A1977" s="55"/>
      <c r="C1977" s="56"/>
      <c r="D1977" s="55"/>
      <c r="E1977" s="55"/>
      <c r="H1977" s="55"/>
      <c r="I1977" s="57"/>
      <c r="J1977" s="57"/>
      <c r="K1977" s="55"/>
    </row>
    <row r="1978" spans="1:11" x14ac:dyDescent="0.25">
      <c r="A1978" s="55"/>
      <c r="C1978" s="56"/>
      <c r="D1978" s="55"/>
      <c r="E1978" s="55"/>
      <c r="H1978" s="55"/>
      <c r="I1978" s="57"/>
      <c r="J1978" s="57"/>
      <c r="K1978" s="55"/>
    </row>
    <row r="1979" spans="1:11" x14ac:dyDescent="0.25">
      <c r="A1979" s="55"/>
      <c r="C1979" s="56"/>
      <c r="D1979" s="55"/>
      <c r="E1979" s="55"/>
      <c r="H1979" s="55"/>
      <c r="I1979" s="57"/>
      <c r="J1979" s="57"/>
      <c r="K1979" s="55"/>
    </row>
    <row r="1980" spans="1:11" x14ac:dyDescent="0.25">
      <c r="A1980" s="55"/>
      <c r="C1980" s="56"/>
      <c r="D1980" s="55"/>
      <c r="E1980" s="55"/>
      <c r="H1980" s="55"/>
      <c r="I1980" s="57"/>
      <c r="J1980" s="57"/>
      <c r="K1980" s="55"/>
    </row>
    <row r="1981" spans="1:11" x14ac:dyDescent="0.25">
      <c r="A1981" s="55"/>
      <c r="C1981" s="56"/>
      <c r="D1981" s="55"/>
      <c r="E1981" s="55"/>
      <c r="H1981" s="55"/>
      <c r="I1981" s="57"/>
      <c r="J1981" s="57"/>
      <c r="K1981" s="55"/>
    </row>
    <row r="1982" spans="1:11" x14ac:dyDescent="0.25">
      <c r="A1982" s="55"/>
      <c r="C1982" s="56"/>
      <c r="D1982" s="55"/>
      <c r="E1982" s="55"/>
      <c r="H1982" s="55"/>
      <c r="I1982" s="57"/>
      <c r="J1982" s="57"/>
      <c r="K1982" s="55"/>
    </row>
    <row r="1983" spans="1:11" x14ac:dyDescent="0.25">
      <c r="A1983" s="55"/>
      <c r="C1983" s="56"/>
      <c r="D1983" s="55"/>
      <c r="E1983" s="55"/>
      <c r="H1983" s="55"/>
      <c r="I1983" s="57"/>
      <c r="J1983" s="57"/>
      <c r="K1983" s="55"/>
    </row>
    <row r="1984" spans="1:11" x14ac:dyDescent="0.25">
      <c r="A1984" s="55"/>
      <c r="C1984" s="56"/>
      <c r="D1984" s="55"/>
      <c r="E1984" s="55"/>
      <c r="H1984" s="55"/>
      <c r="I1984" s="57"/>
      <c r="J1984" s="57"/>
      <c r="K1984" s="55"/>
    </row>
    <row r="1985" spans="1:11" x14ac:dyDescent="0.25">
      <c r="A1985" s="55"/>
      <c r="C1985" s="56"/>
      <c r="D1985" s="55"/>
      <c r="E1985" s="55"/>
      <c r="H1985" s="55"/>
      <c r="I1985" s="57"/>
      <c r="J1985" s="57"/>
      <c r="K1985" s="55"/>
    </row>
    <row r="1986" spans="1:11" x14ac:dyDescent="0.25">
      <c r="A1986" s="55"/>
      <c r="C1986" s="56"/>
      <c r="D1986" s="55"/>
      <c r="E1986" s="55"/>
      <c r="H1986" s="55"/>
      <c r="I1986" s="57"/>
      <c r="J1986" s="57"/>
      <c r="K1986" s="55"/>
    </row>
    <row r="1987" spans="1:11" x14ac:dyDescent="0.25">
      <c r="A1987" s="55"/>
      <c r="C1987" s="56"/>
      <c r="D1987" s="55"/>
      <c r="E1987" s="55"/>
      <c r="H1987" s="55"/>
      <c r="I1987" s="57"/>
      <c r="J1987" s="57"/>
      <c r="K1987" s="55"/>
    </row>
    <row r="1988" spans="1:11" x14ac:dyDescent="0.25">
      <c r="A1988" s="55"/>
      <c r="C1988" s="56"/>
      <c r="D1988" s="55"/>
      <c r="E1988" s="55"/>
      <c r="H1988" s="55"/>
      <c r="I1988" s="57"/>
      <c r="J1988" s="57"/>
      <c r="K1988" s="55"/>
    </row>
    <row r="1989" spans="1:11" x14ac:dyDescent="0.25">
      <c r="A1989" s="55"/>
      <c r="C1989" s="56"/>
      <c r="D1989" s="55"/>
      <c r="E1989" s="55"/>
      <c r="H1989" s="55"/>
      <c r="I1989" s="57"/>
      <c r="J1989" s="57"/>
      <c r="K1989" s="55"/>
    </row>
    <row r="1990" spans="1:11" x14ac:dyDescent="0.25">
      <c r="A1990" s="55"/>
      <c r="C1990" s="56"/>
      <c r="D1990" s="55"/>
      <c r="E1990" s="55"/>
      <c r="H1990" s="55"/>
      <c r="I1990" s="57"/>
      <c r="J1990" s="57"/>
      <c r="K1990" s="55"/>
    </row>
    <row r="1991" spans="1:11" x14ac:dyDescent="0.25">
      <c r="A1991" s="55"/>
      <c r="C1991" s="56"/>
      <c r="D1991" s="55"/>
      <c r="E1991" s="55"/>
      <c r="H1991" s="55"/>
      <c r="I1991" s="57"/>
      <c r="J1991" s="57"/>
      <c r="K1991" s="55"/>
    </row>
    <row r="1992" spans="1:11" x14ac:dyDescent="0.25">
      <c r="A1992" s="55"/>
      <c r="C1992" s="56"/>
      <c r="D1992" s="55"/>
      <c r="E1992" s="55"/>
      <c r="H1992" s="55"/>
      <c r="I1992" s="57"/>
      <c r="J1992" s="57"/>
      <c r="K1992" s="55"/>
    </row>
    <row r="1993" spans="1:11" x14ac:dyDescent="0.25">
      <c r="A1993" s="55"/>
      <c r="C1993" s="56"/>
      <c r="D1993" s="55"/>
      <c r="E1993" s="55"/>
      <c r="H1993" s="55"/>
      <c r="I1993" s="57"/>
      <c r="J1993" s="57"/>
      <c r="K1993" s="55"/>
    </row>
    <row r="1994" spans="1:11" x14ac:dyDescent="0.25">
      <c r="A1994" s="55"/>
      <c r="C1994" s="56"/>
      <c r="D1994" s="55"/>
      <c r="E1994" s="55"/>
      <c r="H1994" s="55"/>
      <c r="I1994" s="57"/>
      <c r="J1994" s="57"/>
      <c r="K1994" s="55"/>
    </row>
    <row r="1995" spans="1:11" x14ac:dyDescent="0.25">
      <c r="A1995" s="55"/>
      <c r="C1995" s="56"/>
      <c r="D1995" s="55"/>
      <c r="E1995" s="55"/>
      <c r="H1995" s="55"/>
      <c r="I1995" s="57"/>
      <c r="J1995" s="57"/>
      <c r="K1995" s="55"/>
    </row>
    <row r="1996" spans="1:11" x14ac:dyDescent="0.25">
      <c r="A1996" s="55"/>
      <c r="C1996" s="56"/>
      <c r="D1996" s="55"/>
      <c r="E1996" s="55"/>
      <c r="H1996" s="55"/>
      <c r="I1996" s="57"/>
      <c r="J1996" s="57"/>
      <c r="K1996" s="55"/>
    </row>
    <row r="1997" spans="1:11" x14ac:dyDescent="0.25">
      <c r="A1997" s="55"/>
      <c r="C1997" s="56"/>
      <c r="D1997" s="55"/>
      <c r="E1997" s="55"/>
      <c r="H1997" s="55"/>
      <c r="I1997" s="57"/>
      <c r="J1997" s="57"/>
      <c r="K1997" s="55"/>
    </row>
    <row r="1998" spans="1:11" x14ac:dyDescent="0.25">
      <c r="A1998" s="55"/>
      <c r="C1998" s="56"/>
      <c r="D1998" s="55"/>
      <c r="E1998" s="55"/>
      <c r="H1998" s="55"/>
      <c r="I1998" s="57"/>
      <c r="J1998" s="57"/>
      <c r="K1998" s="55"/>
    </row>
    <row r="1999" spans="1:11" x14ac:dyDescent="0.25">
      <c r="A1999" s="55"/>
      <c r="C1999" s="56"/>
      <c r="D1999" s="55"/>
      <c r="E1999" s="55"/>
      <c r="H1999" s="55"/>
      <c r="I1999" s="57"/>
      <c r="J1999" s="57"/>
      <c r="K1999" s="55"/>
    </row>
    <row r="2000" spans="1:11" x14ac:dyDescent="0.25">
      <c r="A2000" s="55"/>
      <c r="C2000" s="56"/>
      <c r="D2000" s="55"/>
      <c r="E2000" s="55"/>
      <c r="H2000" s="55"/>
      <c r="I2000" s="57"/>
      <c r="J2000" s="57"/>
      <c r="K2000" s="55"/>
    </row>
    <row r="2001" spans="1:11" x14ac:dyDescent="0.25">
      <c r="A2001" s="55"/>
      <c r="C2001" s="56"/>
      <c r="D2001" s="55"/>
      <c r="E2001" s="55"/>
      <c r="H2001" s="55"/>
      <c r="I2001" s="57"/>
      <c r="J2001" s="57"/>
      <c r="K2001" s="55"/>
    </row>
    <row r="2002" spans="1:11" x14ac:dyDescent="0.25">
      <c r="A2002" s="55"/>
      <c r="C2002" s="56"/>
      <c r="D2002" s="55"/>
      <c r="E2002" s="55"/>
      <c r="H2002" s="55"/>
      <c r="I2002" s="57"/>
      <c r="J2002" s="57"/>
      <c r="K2002" s="55"/>
    </row>
    <row r="2003" spans="1:11" x14ac:dyDescent="0.25">
      <c r="A2003" s="55"/>
      <c r="C2003" s="56"/>
      <c r="D2003" s="55"/>
      <c r="E2003" s="55"/>
      <c r="H2003" s="55"/>
      <c r="I2003" s="57"/>
      <c r="J2003" s="57"/>
      <c r="K2003" s="55"/>
    </row>
    <row r="2004" spans="1:11" x14ac:dyDescent="0.25">
      <c r="A2004" s="55"/>
      <c r="C2004" s="56"/>
      <c r="D2004" s="55"/>
      <c r="E2004" s="55"/>
      <c r="H2004" s="55"/>
      <c r="I2004" s="57"/>
      <c r="J2004" s="57"/>
      <c r="K2004" s="55"/>
    </row>
    <row r="2005" spans="1:11" x14ac:dyDescent="0.25">
      <c r="A2005" s="55"/>
      <c r="C2005" s="56"/>
      <c r="D2005" s="55"/>
      <c r="E2005" s="55"/>
      <c r="H2005" s="55"/>
      <c r="I2005" s="57"/>
      <c r="J2005" s="57"/>
      <c r="K2005" s="55"/>
    </row>
    <row r="2006" spans="1:11" x14ac:dyDescent="0.25">
      <c r="A2006" s="55"/>
      <c r="C2006" s="56"/>
      <c r="D2006" s="55"/>
      <c r="E2006" s="55"/>
      <c r="H2006" s="55"/>
      <c r="I2006" s="57"/>
      <c r="J2006" s="57"/>
      <c r="K2006" s="55"/>
    </row>
    <row r="2007" spans="1:11" x14ac:dyDescent="0.25">
      <c r="A2007" s="55"/>
      <c r="C2007" s="56"/>
      <c r="D2007" s="55"/>
      <c r="E2007" s="55"/>
      <c r="H2007" s="55"/>
      <c r="I2007" s="57"/>
      <c r="J2007" s="57"/>
      <c r="K2007" s="55"/>
    </row>
    <row r="2008" spans="1:11" x14ac:dyDescent="0.25">
      <c r="A2008" s="55"/>
      <c r="C2008" s="56"/>
      <c r="D2008" s="55"/>
      <c r="E2008" s="55"/>
      <c r="H2008" s="55"/>
      <c r="I2008" s="57"/>
      <c r="J2008" s="57"/>
      <c r="K2008" s="55"/>
    </row>
    <row r="2009" spans="1:11" x14ac:dyDescent="0.25">
      <c r="A2009" s="55"/>
      <c r="C2009" s="56"/>
      <c r="D2009" s="55"/>
      <c r="E2009" s="55"/>
      <c r="H2009" s="55"/>
      <c r="I2009" s="57"/>
      <c r="J2009" s="57"/>
      <c r="K2009" s="55"/>
    </row>
    <row r="2010" spans="1:11" x14ac:dyDescent="0.25">
      <c r="A2010" s="55"/>
      <c r="C2010" s="56"/>
      <c r="D2010" s="55"/>
      <c r="E2010" s="55"/>
      <c r="H2010" s="55"/>
      <c r="I2010" s="57"/>
      <c r="J2010" s="57"/>
      <c r="K2010" s="55"/>
    </row>
    <row r="2011" spans="1:11" x14ac:dyDescent="0.25">
      <c r="A2011" s="55"/>
      <c r="C2011" s="56"/>
      <c r="D2011" s="55"/>
      <c r="E2011" s="55"/>
      <c r="H2011" s="55"/>
      <c r="I2011" s="57"/>
      <c r="J2011" s="57"/>
      <c r="K2011" s="55"/>
    </row>
    <row r="2012" spans="1:11" x14ac:dyDescent="0.25">
      <c r="A2012" s="55"/>
      <c r="C2012" s="56"/>
      <c r="D2012" s="55"/>
      <c r="E2012" s="55"/>
      <c r="H2012" s="55"/>
      <c r="I2012" s="57"/>
      <c r="J2012" s="57"/>
      <c r="K2012" s="55"/>
    </row>
    <row r="2013" spans="1:11" x14ac:dyDescent="0.25">
      <c r="A2013" s="55"/>
      <c r="C2013" s="56"/>
      <c r="D2013" s="55"/>
      <c r="E2013" s="55"/>
      <c r="H2013" s="55"/>
      <c r="I2013" s="57"/>
      <c r="J2013" s="57"/>
      <c r="K2013" s="55"/>
    </row>
    <row r="2014" spans="1:11" x14ac:dyDescent="0.25">
      <c r="A2014" s="55"/>
      <c r="C2014" s="56"/>
      <c r="D2014" s="55"/>
      <c r="E2014" s="55"/>
      <c r="H2014" s="55"/>
      <c r="I2014" s="57"/>
      <c r="J2014" s="57"/>
      <c r="K2014" s="55"/>
    </row>
    <row r="2015" spans="1:11" x14ac:dyDescent="0.25">
      <c r="A2015" s="55"/>
      <c r="C2015" s="56"/>
      <c r="D2015" s="55"/>
      <c r="E2015" s="55"/>
      <c r="H2015" s="55"/>
      <c r="I2015" s="57"/>
      <c r="J2015" s="57"/>
      <c r="K2015" s="55"/>
    </row>
    <row r="2016" spans="1:11" x14ac:dyDescent="0.25">
      <c r="A2016" s="55"/>
      <c r="C2016" s="56"/>
      <c r="D2016" s="55"/>
      <c r="E2016" s="55"/>
      <c r="H2016" s="55"/>
      <c r="I2016" s="57"/>
      <c r="J2016" s="57"/>
      <c r="K2016" s="55"/>
    </row>
    <row r="2017" spans="1:11" x14ac:dyDescent="0.25">
      <c r="A2017" s="55"/>
      <c r="C2017" s="56"/>
      <c r="D2017" s="55"/>
      <c r="E2017" s="55"/>
      <c r="H2017" s="55"/>
      <c r="I2017" s="57"/>
      <c r="J2017" s="57"/>
      <c r="K2017" s="55"/>
    </row>
    <row r="2018" spans="1:11" x14ac:dyDescent="0.25">
      <c r="A2018" s="55"/>
      <c r="C2018" s="56"/>
      <c r="D2018" s="55"/>
      <c r="E2018" s="55"/>
      <c r="H2018" s="55"/>
      <c r="I2018" s="57"/>
      <c r="J2018" s="57"/>
      <c r="K2018" s="55"/>
    </row>
    <row r="2019" spans="1:11" x14ac:dyDescent="0.25">
      <c r="A2019" s="55"/>
      <c r="C2019" s="56"/>
      <c r="D2019" s="55"/>
      <c r="E2019" s="55"/>
      <c r="H2019" s="55"/>
      <c r="I2019" s="57"/>
      <c r="J2019" s="57"/>
      <c r="K2019" s="55"/>
    </row>
    <row r="2020" spans="1:11" x14ac:dyDescent="0.25">
      <c r="A2020" s="55"/>
      <c r="C2020" s="56"/>
      <c r="D2020" s="55"/>
      <c r="E2020" s="55"/>
      <c r="H2020" s="55"/>
      <c r="I2020" s="57"/>
      <c r="J2020" s="57"/>
      <c r="K2020" s="55"/>
    </row>
    <row r="2021" spans="1:11" x14ac:dyDescent="0.25">
      <c r="A2021" s="55"/>
      <c r="C2021" s="56"/>
      <c r="D2021" s="55"/>
      <c r="E2021" s="55"/>
      <c r="H2021" s="55"/>
      <c r="I2021" s="57"/>
      <c r="J2021" s="57"/>
      <c r="K2021" s="55"/>
    </row>
    <row r="2022" spans="1:11" x14ac:dyDescent="0.25">
      <c r="A2022" s="55"/>
      <c r="C2022" s="56"/>
      <c r="D2022" s="55"/>
      <c r="E2022" s="55"/>
      <c r="H2022" s="55"/>
      <c r="I2022" s="57"/>
      <c r="J2022" s="57"/>
      <c r="K2022" s="55"/>
    </row>
    <row r="2023" spans="1:11" x14ac:dyDescent="0.25">
      <c r="A2023" s="55"/>
      <c r="C2023" s="56"/>
      <c r="D2023" s="55"/>
      <c r="E2023" s="55"/>
      <c r="H2023" s="55"/>
      <c r="I2023" s="57"/>
      <c r="J2023" s="57"/>
      <c r="K2023" s="55"/>
    </row>
    <row r="2024" spans="1:11" x14ac:dyDescent="0.25">
      <c r="A2024" s="55"/>
      <c r="C2024" s="56"/>
      <c r="D2024" s="55"/>
      <c r="E2024" s="55"/>
      <c r="H2024" s="55"/>
      <c r="I2024" s="57"/>
      <c r="J2024" s="57"/>
      <c r="K2024" s="55"/>
    </row>
    <row r="2025" spans="1:11" x14ac:dyDescent="0.25">
      <c r="A2025" s="55"/>
      <c r="C2025" s="56"/>
      <c r="D2025" s="55"/>
      <c r="E2025" s="55"/>
      <c r="H2025" s="55"/>
      <c r="I2025" s="57"/>
      <c r="J2025" s="57"/>
      <c r="K2025" s="55"/>
    </row>
    <row r="2026" spans="1:11" x14ac:dyDescent="0.25">
      <c r="A2026" s="55"/>
      <c r="C2026" s="56"/>
      <c r="D2026" s="55"/>
      <c r="E2026" s="55"/>
      <c r="H2026" s="55"/>
      <c r="I2026" s="57"/>
      <c r="J2026" s="57"/>
      <c r="K2026" s="55"/>
    </row>
    <row r="2027" spans="1:11" x14ac:dyDescent="0.25">
      <c r="A2027" s="55"/>
      <c r="C2027" s="56"/>
      <c r="D2027" s="55"/>
      <c r="E2027" s="55"/>
      <c r="H2027" s="55"/>
      <c r="I2027" s="57"/>
      <c r="J2027" s="57"/>
      <c r="K2027" s="55"/>
    </row>
    <row r="2028" spans="1:11" x14ac:dyDescent="0.25">
      <c r="A2028" s="55"/>
      <c r="C2028" s="56"/>
      <c r="D2028" s="55"/>
      <c r="E2028" s="55"/>
      <c r="H2028" s="55"/>
      <c r="I2028" s="57"/>
      <c r="J2028" s="57"/>
      <c r="K2028" s="55"/>
    </row>
    <row r="2029" spans="1:11" x14ac:dyDescent="0.25">
      <c r="A2029" s="55"/>
      <c r="C2029" s="56"/>
      <c r="D2029" s="55"/>
      <c r="E2029" s="55"/>
      <c r="H2029" s="55"/>
      <c r="I2029" s="57"/>
      <c r="J2029" s="57"/>
      <c r="K2029" s="55"/>
    </row>
    <row r="2030" spans="1:11" x14ac:dyDescent="0.25">
      <c r="A2030" s="55"/>
      <c r="C2030" s="56"/>
      <c r="D2030" s="55"/>
      <c r="E2030" s="55"/>
      <c r="H2030" s="55"/>
      <c r="I2030" s="57"/>
      <c r="J2030" s="57"/>
      <c r="K2030" s="55"/>
    </row>
    <row r="2031" spans="1:11" x14ac:dyDescent="0.25">
      <c r="A2031" s="55"/>
      <c r="C2031" s="56"/>
      <c r="D2031" s="55"/>
      <c r="E2031" s="55"/>
      <c r="H2031" s="55"/>
      <c r="I2031" s="57"/>
      <c r="J2031" s="57"/>
      <c r="K2031" s="55"/>
    </row>
    <row r="2032" spans="1:11" x14ac:dyDescent="0.25">
      <c r="A2032" s="55"/>
      <c r="C2032" s="56"/>
      <c r="D2032" s="55"/>
      <c r="E2032" s="55"/>
      <c r="H2032" s="55"/>
      <c r="I2032" s="57"/>
      <c r="J2032" s="57"/>
      <c r="K2032" s="55"/>
    </row>
    <row r="2033" spans="1:11" x14ac:dyDescent="0.25">
      <c r="A2033" s="55"/>
      <c r="C2033" s="56"/>
      <c r="D2033" s="55"/>
      <c r="E2033" s="55"/>
      <c r="H2033" s="55"/>
      <c r="I2033" s="57"/>
      <c r="J2033" s="57"/>
      <c r="K2033" s="55"/>
    </row>
    <row r="2034" spans="1:11" x14ac:dyDescent="0.25">
      <c r="A2034" s="55"/>
      <c r="C2034" s="56"/>
      <c r="D2034" s="55"/>
      <c r="E2034" s="55"/>
      <c r="H2034" s="55"/>
      <c r="I2034" s="57"/>
      <c r="J2034" s="57"/>
      <c r="K2034" s="55"/>
    </row>
    <row r="2035" spans="1:11" x14ac:dyDescent="0.25">
      <c r="A2035" s="55"/>
      <c r="C2035" s="56"/>
      <c r="D2035" s="55"/>
      <c r="E2035" s="55"/>
      <c r="H2035" s="55"/>
      <c r="I2035" s="57"/>
      <c r="J2035" s="57"/>
      <c r="K2035" s="55"/>
    </row>
    <row r="2036" spans="1:11" x14ac:dyDescent="0.25">
      <c r="A2036" s="55"/>
      <c r="C2036" s="56"/>
      <c r="D2036" s="55"/>
      <c r="E2036" s="55"/>
      <c r="H2036" s="55"/>
      <c r="I2036" s="57"/>
      <c r="J2036" s="57"/>
      <c r="K2036" s="55"/>
    </row>
    <row r="2037" spans="1:11" x14ac:dyDescent="0.25">
      <c r="A2037" s="55"/>
      <c r="C2037" s="56"/>
      <c r="D2037" s="55"/>
      <c r="E2037" s="55"/>
      <c r="H2037" s="55"/>
      <c r="I2037" s="57"/>
      <c r="J2037" s="57"/>
      <c r="K2037" s="55"/>
    </row>
    <row r="2038" spans="1:11" x14ac:dyDescent="0.25">
      <c r="A2038" s="55"/>
      <c r="C2038" s="56"/>
      <c r="D2038" s="55"/>
      <c r="E2038" s="55"/>
      <c r="H2038" s="55"/>
      <c r="I2038" s="57"/>
      <c r="J2038" s="57"/>
      <c r="K2038" s="55"/>
    </row>
    <row r="2039" spans="1:11" x14ac:dyDescent="0.25">
      <c r="A2039" s="55"/>
      <c r="C2039" s="56"/>
      <c r="D2039" s="55"/>
      <c r="E2039" s="55"/>
      <c r="H2039" s="55"/>
      <c r="I2039" s="57"/>
      <c r="J2039" s="57"/>
      <c r="K2039" s="55"/>
    </row>
    <row r="2040" spans="1:11" x14ac:dyDescent="0.25">
      <c r="A2040" s="55"/>
      <c r="C2040" s="56"/>
      <c r="D2040" s="55"/>
      <c r="E2040" s="55"/>
      <c r="H2040" s="55"/>
      <c r="I2040" s="57"/>
      <c r="J2040" s="57"/>
      <c r="K2040" s="55"/>
    </row>
    <row r="2041" spans="1:11" x14ac:dyDescent="0.25">
      <c r="A2041" s="55"/>
      <c r="C2041" s="56"/>
      <c r="D2041" s="55"/>
      <c r="E2041" s="55"/>
      <c r="H2041" s="55"/>
      <c r="I2041" s="57"/>
      <c r="J2041" s="57"/>
      <c r="K2041" s="55"/>
    </row>
    <row r="2042" spans="1:11" x14ac:dyDescent="0.25">
      <c r="A2042" s="55"/>
      <c r="C2042" s="56"/>
      <c r="D2042" s="55"/>
      <c r="E2042" s="55"/>
      <c r="H2042" s="55"/>
      <c r="I2042" s="57"/>
      <c r="J2042" s="57"/>
      <c r="K2042" s="55"/>
    </row>
    <row r="2043" spans="1:11" x14ac:dyDescent="0.25">
      <c r="A2043" s="55"/>
      <c r="C2043" s="56"/>
      <c r="D2043" s="55"/>
      <c r="E2043" s="55"/>
      <c r="H2043" s="55"/>
      <c r="I2043" s="57"/>
      <c r="J2043" s="57"/>
      <c r="K2043" s="55"/>
    </row>
    <row r="2044" spans="1:11" x14ac:dyDescent="0.25">
      <c r="A2044" s="55"/>
      <c r="C2044" s="56"/>
      <c r="D2044" s="55"/>
      <c r="E2044" s="55"/>
      <c r="H2044" s="55"/>
      <c r="I2044" s="57"/>
      <c r="J2044" s="57"/>
      <c r="K2044" s="55"/>
    </row>
    <row r="2045" spans="1:11" x14ac:dyDescent="0.25">
      <c r="A2045" s="55"/>
      <c r="C2045" s="56"/>
      <c r="D2045" s="55"/>
      <c r="E2045" s="55"/>
      <c r="H2045" s="55"/>
      <c r="I2045" s="57"/>
      <c r="J2045" s="57"/>
      <c r="K2045" s="55"/>
    </row>
    <row r="2046" spans="1:11" x14ac:dyDescent="0.25">
      <c r="A2046" s="55"/>
      <c r="C2046" s="56"/>
      <c r="D2046" s="55"/>
      <c r="E2046" s="55"/>
      <c r="H2046" s="55"/>
      <c r="I2046" s="57"/>
      <c r="J2046" s="57"/>
      <c r="K2046" s="55"/>
    </row>
    <row r="2047" spans="1:11" x14ac:dyDescent="0.25">
      <c r="A2047" s="55"/>
      <c r="C2047" s="56"/>
      <c r="D2047" s="55"/>
      <c r="E2047" s="55"/>
      <c r="H2047" s="55"/>
      <c r="I2047" s="57"/>
      <c r="J2047" s="57"/>
      <c r="K2047" s="55"/>
    </row>
    <row r="2048" spans="1:11" x14ac:dyDescent="0.25">
      <c r="A2048" s="55"/>
      <c r="C2048" s="56"/>
      <c r="D2048" s="55"/>
      <c r="E2048" s="55"/>
      <c r="H2048" s="55"/>
      <c r="I2048" s="57"/>
      <c r="J2048" s="57"/>
      <c r="K2048" s="55"/>
    </row>
    <row r="2049" spans="1:11" x14ac:dyDescent="0.25">
      <c r="A2049" s="55"/>
      <c r="C2049" s="56"/>
      <c r="D2049" s="55"/>
      <c r="E2049" s="55"/>
      <c r="H2049" s="55"/>
      <c r="I2049" s="57"/>
      <c r="J2049" s="57"/>
      <c r="K2049" s="55"/>
    </row>
    <row r="2050" spans="1:11" x14ac:dyDescent="0.25">
      <c r="A2050" s="55"/>
      <c r="C2050" s="56"/>
      <c r="D2050" s="55"/>
      <c r="E2050" s="55"/>
      <c r="H2050" s="55"/>
      <c r="I2050" s="57"/>
      <c r="J2050" s="57"/>
      <c r="K2050" s="55"/>
    </row>
    <row r="2051" spans="1:11" x14ac:dyDescent="0.25">
      <c r="A2051" s="55"/>
      <c r="C2051" s="56"/>
      <c r="D2051" s="55"/>
      <c r="E2051" s="55"/>
      <c r="H2051" s="55"/>
      <c r="I2051" s="57"/>
      <c r="J2051" s="57"/>
      <c r="K2051" s="55"/>
    </row>
    <row r="2052" spans="1:11" x14ac:dyDescent="0.25">
      <c r="A2052" s="55"/>
      <c r="C2052" s="56"/>
      <c r="D2052" s="55"/>
      <c r="E2052" s="55"/>
      <c r="H2052" s="55"/>
      <c r="I2052" s="57"/>
      <c r="J2052" s="57"/>
      <c r="K2052" s="55"/>
    </row>
    <row r="2053" spans="1:11" x14ac:dyDescent="0.25">
      <c r="A2053" s="55"/>
      <c r="C2053" s="56"/>
      <c r="D2053" s="55"/>
      <c r="E2053" s="55"/>
      <c r="H2053" s="55"/>
      <c r="I2053" s="57"/>
      <c r="J2053" s="57"/>
      <c r="K2053" s="55"/>
    </row>
    <row r="2054" spans="1:11" x14ac:dyDescent="0.25">
      <c r="A2054" s="55"/>
      <c r="C2054" s="56"/>
      <c r="D2054" s="55"/>
      <c r="E2054" s="55"/>
      <c r="H2054" s="55"/>
      <c r="I2054" s="57"/>
      <c r="J2054" s="57"/>
      <c r="K2054" s="55"/>
    </row>
    <row r="2055" spans="1:11" x14ac:dyDescent="0.25">
      <c r="A2055" s="55"/>
      <c r="C2055" s="56"/>
      <c r="D2055" s="55"/>
      <c r="E2055" s="55"/>
      <c r="H2055" s="55"/>
      <c r="I2055" s="57"/>
      <c r="J2055" s="57"/>
      <c r="K2055" s="55"/>
    </row>
    <row r="2056" spans="1:11" x14ac:dyDescent="0.25">
      <c r="A2056" s="55"/>
      <c r="C2056" s="56"/>
      <c r="D2056" s="55"/>
      <c r="E2056" s="55"/>
      <c r="H2056" s="55"/>
      <c r="I2056" s="57"/>
      <c r="J2056" s="57"/>
      <c r="K2056" s="55"/>
    </row>
    <row r="2057" spans="1:11" x14ac:dyDescent="0.25">
      <c r="A2057" s="55"/>
      <c r="C2057" s="56"/>
      <c r="D2057" s="55"/>
      <c r="E2057" s="55"/>
      <c r="H2057" s="55"/>
      <c r="I2057" s="57"/>
      <c r="J2057" s="57"/>
      <c r="K2057" s="55"/>
    </row>
    <row r="2058" spans="1:11" x14ac:dyDescent="0.25">
      <c r="A2058" s="55"/>
      <c r="C2058" s="56"/>
      <c r="D2058" s="55"/>
      <c r="E2058" s="55"/>
      <c r="H2058" s="55"/>
      <c r="I2058" s="57"/>
      <c r="J2058" s="57"/>
      <c r="K2058" s="55"/>
    </row>
    <row r="2059" spans="1:11" x14ac:dyDescent="0.25">
      <c r="A2059" s="55"/>
      <c r="C2059" s="56"/>
      <c r="D2059" s="55"/>
      <c r="E2059" s="55"/>
      <c r="H2059" s="55"/>
      <c r="I2059" s="57"/>
      <c r="J2059" s="57"/>
      <c r="K2059" s="55"/>
    </row>
    <row r="2060" spans="1:11" x14ac:dyDescent="0.25">
      <c r="A2060" s="55"/>
      <c r="C2060" s="56"/>
      <c r="D2060" s="55"/>
      <c r="E2060" s="55"/>
      <c r="H2060" s="55"/>
      <c r="I2060" s="57"/>
      <c r="J2060" s="57"/>
      <c r="K2060" s="55"/>
    </row>
    <row r="2061" spans="1:11" x14ac:dyDescent="0.25">
      <c r="A2061" s="55"/>
      <c r="C2061" s="56"/>
      <c r="D2061" s="55"/>
      <c r="E2061" s="55"/>
      <c r="H2061" s="55"/>
      <c r="I2061" s="57"/>
      <c r="J2061" s="57"/>
      <c r="K2061" s="55"/>
    </row>
    <row r="2062" spans="1:11" x14ac:dyDescent="0.25">
      <c r="A2062" s="55"/>
      <c r="C2062" s="56"/>
      <c r="D2062" s="55"/>
      <c r="E2062" s="55"/>
      <c r="H2062" s="55"/>
      <c r="I2062" s="57"/>
      <c r="J2062" s="57"/>
      <c r="K2062" s="55"/>
    </row>
    <row r="2063" spans="1:11" x14ac:dyDescent="0.25">
      <c r="A2063" s="55"/>
      <c r="C2063" s="56"/>
      <c r="D2063" s="55"/>
      <c r="E2063" s="55"/>
      <c r="H2063" s="55"/>
      <c r="I2063" s="57"/>
      <c r="J2063" s="57"/>
      <c r="K2063" s="55"/>
    </row>
    <row r="2064" spans="1:11" x14ac:dyDescent="0.25">
      <c r="A2064" s="55"/>
      <c r="C2064" s="56"/>
      <c r="D2064" s="55"/>
      <c r="E2064" s="55"/>
      <c r="H2064" s="55"/>
      <c r="I2064" s="57"/>
      <c r="J2064" s="57"/>
      <c r="K2064" s="55"/>
    </row>
    <row r="2065" spans="1:11" x14ac:dyDescent="0.25">
      <c r="A2065" s="55"/>
      <c r="C2065" s="56"/>
      <c r="D2065" s="55"/>
      <c r="E2065" s="55"/>
      <c r="H2065" s="55"/>
      <c r="I2065" s="57"/>
      <c r="J2065" s="57"/>
      <c r="K2065" s="55"/>
    </row>
    <row r="2066" spans="1:11" x14ac:dyDescent="0.25">
      <c r="A2066" s="55"/>
      <c r="C2066" s="56"/>
      <c r="D2066" s="55"/>
      <c r="E2066" s="55"/>
      <c r="H2066" s="55"/>
      <c r="I2066" s="57"/>
      <c r="J2066" s="57"/>
      <c r="K2066" s="55"/>
    </row>
    <row r="2067" spans="1:11" x14ac:dyDescent="0.25">
      <c r="A2067" s="55"/>
      <c r="C2067" s="56"/>
      <c r="D2067" s="55"/>
      <c r="E2067" s="55"/>
      <c r="H2067" s="55"/>
      <c r="I2067" s="57"/>
      <c r="J2067" s="57"/>
      <c r="K2067" s="55"/>
    </row>
    <row r="2068" spans="1:11" x14ac:dyDescent="0.25">
      <c r="A2068" s="55"/>
      <c r="C2068" s="56"/>
      <c r="D2068" s="55"/>
      <c r="E2068" s="55"/>
      <c r="H2068" s="55"/>
      <c r="I2068" s="57"/>
      <c r="J2068" s="57"/>
      <c r="K2068" s="55"/>
    </row>
    <row r="2069" spans="1:11" x14ac:dyDescent="0.25">
      <c r="A2069" s="55"/>
      <c r="C2069" s="56"/>
      <c r="D2069" s="55"/>
      <c r="E2069" s="55"/>
      <c r="H2069" s="55"/>
      <c r="I2069" s="57"/>
      <c r="J2069" s="57"/>
      <c r="K2069" s="55"/>
    </row>
    <row r="2070" spans="1:11" x14ac:dyDescent="0.25">
      <c r="A2070" s="55"/>
      <c r="C2070" s="56"/>
      <c r="D2070" s="55"/>
      <c r="E2070" s="55"/>
      <c r="H2070" s="55"/>
      <c r="I2070" s="57"/>
      <c r="J2070" s="57"/>
      <c r="K2070" s="55"/>
    </row>
    <row r="2071" spans="1:11" x14ac:dyDescent="0.25">
      <c r="A2071" s="55"/>
      <c r="C2071" s="56"/>
      <c r="D2071" s="55"/>
      <c r="E2071" s="55"/>
      <c r="H2071" s="55"/>
      <c r="I2071" s="57"/>
      <c r="J2071" s="57"/>
      <c r="K2071" s="55"/>
    </row>
    <row r="2072" spans="1:11" x14ac:dyDescent="0.25">
      <c r="A2072" s="55"/>
      <c r="C2072" s="56"/>
      <c r="D2072" s="55"/>
      <c r="E2072" s="55"/>
      <c r="H2072" s="55"/>
      <c r="I2072" s="57"/>
      <c r="J2072" s="57"/>
      <c r="K2072" s="55"/>
    </row>
    <row r="2073" spans="1:11" x14ac:dyDescent="0.25">
      <c r="A2073" s="55"/>
      <c r="C2073" s="56"/>
      <c r="D2073" s="55"/>
      <c r="E2073" s="55"/>
      <c r="H2073" s="55"/>
      <c r="I2073" s="57"/>
      <c r="J2073" s="57"/>
      <c r="K2073" s="55"/>
    </row>
    <row r="2074" spans="1:11" x14ac:dyDescent="0.25">
      <c r="A2074" s="55"/>
      <c r="C2074" s="56"/>
      <c r="D2074" s="55"/>
      <c r="E2074" s="55"/>
      <c r="H2074" s="55"/>
      <c r="I2074" s="57"/>
      <c r="J2074" s="57"/>
      <c r="K2074" s="55"/>
    </row>
    <row r="2075" spans="1:11" x14ac:dyDescent="0.25">
      <c r="A2075" s="55"/>
      <c r="C2075" s="56"/>
      <c r="D2075" s="55"/>
      <c r="E2075" s="55"/>
      <c r="H2075" s="55"/>
      <c r="I2075" s="57"/>
      <c r="J2075" s="57"/>
      <c r="K2075" s="55"/>
    </row>
    <row r="2076" spans="1:11" x14ac:dyDescent="0.25">
      <c r="A2076" s="55"/>
      <c r="C2076" s="56"/>
      <c r="D2076" s="55"/>
      <c r="E2076" s="55"/>
      <c r="H2076" s="55"/>
      <c r="I2076" s="57"/>
      <c r="J2076" s="57"/>
      <c r="K2076" s="55"/>
    </row>
    <row r="2077" spans="1:11" x14ac:dyDescent="0.25">
      <c r="A2077" s="55"/>
      <c r="C2077" s="56"/>
      <c r="D2077" s="55"/>
      <c r="E2077" s="55"/>
      <c r="H2077" s="55"/>
      <c r="I2077" s="57"/>
      <c r="J2077" s="57"/>
      <c r="K2077" s="55"/>
    </row>
    <row r="2078" spans="1:11" x14ac:dyDescent="0.25">
      <c r="A2078" s="55"/>
      <c r="C2078" s="56"/>
      <c r="D2078" s="55"/>
      <c r="E2078" s="55"/>
      <c r="H2078" s="55"/>
      <c r="I2078" s="57"/>
      <c r="J2078" s="57"/>
      <c r="K2078" s="55"/>
    </row>
    <row r="2079" spans="1:11" x14ac:dyDescent="0.25">
      <c r="A2079" s="55"/>
      <c r="C2079" s="56"/>
      <c r="D2079" s="55"/>
      <c r="E2079" s="55"/>
      <c r="H2079" s="55"/>
      <c r="I2079" s="57"/>
      <c r="J2079" s="57"/>
      <c r="K2079" s="55"/>
    </row>
    <row r="2080" spans="1:11" x14ac:dyDescent="0.25">
      <c r="A2080" s="55"/>
      <c r="C2080" s="56"/>
      <c r="D2080" s="55"/>
      <c r="E2080" s="55"/>
      <c r="H2080" s="55"/>
      <c r="I2080" s="57"/>
      <c r="J2080" s="57"/>
      <c r="K2080" s="55"/>
    </row>
    <row r="2081" spans="1:11" x14ac:dyDescent="0.25">
      <c r="A2081" s="55"/>
      <c r="C2081" s="56"/>
      <c r="D2081" s="55"/>
      <c r="E2081" s="55"/>
      <c r="H2081" s="55"/>
      <c r="I2081" s="57"/>
      <c r="J2081" s="57"/>
      <c r="K2081" s="55"/>
    </row>
    <row r="2082" spans="1:11" x14ac:dyDescent="0.25">
      <c r="A2082" s="55"/>
      <c r="C2082" s="56"/>
      <c r="D2082" s="55"/>
      <c r="E2082" s="55"/>
      <c r="H2082" s="55"/>
      <c r="I2082" s="57"/>
      <c r="J2082" s="57"/>
      <c r="K2082" s="55"/>
    </row>
    <row r="2083" spans="1:11" x14ac:dyDescent="0.25">
      <c r="A2083" s="55"/>
      <c r="C2083" s="56"/>
      <c r="D2083" s="55"/>
      <c r="E2083" s="55"/>
      <c r="H2083" s="55"/>
      <c r="I2083" s="57"/>
      <c r="J2083" s="57"/>
      <c r="K2083" s="55"/>
    </row>
    <row r="2084" spans="1:11" x14ac:dyDescent="0.25">
      <c r="A2084" s="55"/>
      <c r="C2084" s="56"/>
      <c r="D2084" s="55"/>
      <c r="E2084" s="55"/>
      <c r="H2084" s="55"/>
      <c r="I2084" s="57"/>
      <c r="J2084" s="57"/>
      <c r="K2084" s="55"/>
    </row>
    <row r="2085" spans="1:11" x14ac:dyDescent="0.25">
      <c r="A2085" s="55"/>
      <c r="C2085" s="56"/>
      <c r="D2085" s="55"/>
      <c r="E2085" s="55"/>
      <c r="H2085" s="55"/>
      <c r="I2085" s="57"/>
      <c r="J2085" s="57"/>
      <c r="K2085" s="55"/>
    </row>
    <row r="2086" spans="1:11" x14ac:dyDescent="0.25">
      <c r="A2086" s="55"/>
      <c r="C2086" s="56"/>
      <c r="D2086" s="55"/>
      <c r="E2086" s="55"/>
      <c r="H2086" s="55"/>
      <c r="I2086" s="57"/>
      <c r="J2086" s="57"/>
      <c r="K2086" s="55"/>
    </row>
    <row r="2087" spans="1:11" x14ac:dyDescent="0.25">
      <c r="A2087" s="55"/>
      <c r="C2087" s="56"/>
      <c r="D2087" s="55"/>
      <c r="E2087" s="55"/>
      <c r="H2087" s="55"/>
      <c r="I2087" s="57"/>
      <c r="J2087" s="57"/>
      <c r="K2087" s="55"/>
    </row>
    <row r="2088" spans="1:11" x14ac:dyDescent="0.25">
      <c r="A2088" s="55"/>
      <c r="C2088" s="56"/>
      <c r="D2088" s="55"/>
      <c r="E2088" s="55"/>
      <c r="H2088" s="55"/>
      <c r="I2088" s="57"/>
      <c r="J2088" s="57"/>
      <c r="K2088" s="55"/>
    </row>
    <row r="2089" spans="1:11" x14ac:dyDescent="0.25">
      <c r="A2089" s="55"/>
      <c r="C2089" s="56"/>
      <c r="D2089" s="55"/>
      <c r="E2089" s="55"/>
      <c r="H2089" s="55"/>
      <c r="I2089" s="57"/>
      <c r="J2089" s="57"/>
      <c r="K2089" s="55"/>
    </row>
    <row r="2090" spans="1:11" x14ac:dyDescent="0.25">
      <c r="A2090" s="55"/>
      <c r="C2090" s="56"/>
      <c r="D2090" s="55"/>
      <c r="E2090" s="55"/>
      <c r="H2090" s="55"/>
      <c r="I2090" s="57"/>
      <c r="J2090" s="57"/>
      <c r="K2090" s="55"/>
    </row>
    <row r="2091" spans="1:11" x14ac:dyDescent="0.25">
      <c r="A2091" s="55"/>
      <c r="C2091" s="56"/>
      <c r="D2091" s="55"/>
      <c r="E2091" s="55"/>
      <c r="H2091" s="55"/>
      <c r="I2091" s="57"/>
      <c r="J2091" s="57"/>
      <c r="K2091" s="55"/>
    </row>
    <row r="2092" spans="1:11" x14ac:dyDescent="0.25">
      <c r="A2092" s="55"/>
      <c r="C2092" s="56"/>
      <c r="D2092" s="55"/>
      <c r="E2092" s="55"/>
      <c r="H2092" s="55"/>
      <c r="I2092" s="57"/>
      <c r="J2092" s="57"/>
      <c r="K2092" s="55"/>
    </row>
    <row r="2093" spans="1:11" x14ac:dyDescent="0.25">
      <c r="A2093" s="55"/>
      <c r="C2093" s="56"/>
      <c r="D2093" s="55"/>
      <c r="E2093" s="55"/>
      <c r="H2093" s="55"/>
      <c r="I2093" s="57"/>
      <c r="J2093" s="57"/>
      <c r="K2093" s="55"/>
    </row>
    <row r="2094" spans="1:11" x14ac:dyDescent="0.25">
      <c r="A2094" s="55"/>
      <c r="C2094" s="56"/>
      <c r="D2094" s="55"/>
      <c r="E2094" s="55"/>
      <c r="H2094" s="55"/>
      <c r="I2094" s="57"/>
      <c r="J2094" s="57"/>
      <c r="K2094" s="55"/>
    </row>
    <row r="2095" spans="1:11" x14ac:dyDescent="0.25">
      <c r="A2095" s="55"/>
      <c r="C2095" s="56"/>
      <c r="D2095" s="55"/>
      <c r="E2095" s="55"/>
      <c r="H2095" s="55"/>
      <c r="I2095" s="57"/>
      <c r="J2095" s="57"/>
      <c r="K2095" s="55"/>
    </row>
    <row r="2096" spans="1:11" x14ac:dyDescent="0.25">
      <c r="A2096" s="55"/>
      <c r="C2096" s="56"/>
      <c r="D2096" s="55"/>
      <c r="E2096" s="55"/>
      <c r="H2096" s="55"/>
      <c r="I2096" s="57"/>
      <c r="J2096" s="57"/>
      <c r="K2096" s="55"/>
    </row>
    <row r="2097" spans="1:11" x14ac:dyDescent="0.25">
      <c r="A2097" s="55"/>
      <c r="C2097" s="56"/>
      <c r="D2097" s="55"/>
      <c r="E2097" s="55"/>
      <c r="H2097" s="55"/>
      <c r="I2097" s="57"/>
      <c r="J2097" s="57"/>
      <c r="K2097" s="55"/>
    </row>
    <row r="2098" spans="1:11" x14ac:dyDescent="0.25">
      <c r="A2098" s="55"/>
      <c r="C2098" s="56"/>
      <c r="D2098" s="55"/>
      <c r="E2098" s="55"/>
      <c r="H2098" s="55"/>
      <c r="I2098" s="57"/>
      <c r="J2098" s="57"/>
      <c r="K2098" s="55"/>
    </row>
    <row r="2099" spans="1:11" x14ac:dyDescent="0.25">
      <c r="A2099" s="55"/>
      <c r="C2099" s="56"/>
      <c r="D2099" s="55"/>
      <c r="E2099" s="55"/>
      <c r="H2099" s="55"/>
      <c r="I2099" s="57"/>
      <c r="J2099" s="57"/>
      <c r="K2099" s="55"/>
    </row>
    <row r="2100" spans="1:11" x14ac:dyDescent="0.25">
      <c r="A2100" s="55"/>
      <c r="C2100" s="56"/>
      <c r="D2100" s="55"/>
      <c r="E2100" s="55"/>
      <c r="H2100" s="55"/>
      <c r="I2100" s="57"/>
      <c r="J2100" s="57"/>
      <c r="K2100" s="55"/>
    </row>
    <row r="2101" spans="1:11" x14ac:dyDescent="0.25">
      <c r="A2101" s="55"/>
      <c r="C2101" s="56"/>
      <c r="D2101" s="55"/>
      <c r="E2101" s="55"/>
      <c r="H2101" s="55"/>
      <c r="I2101" s="57"/>
      <c r="J2101" s="57"/>
      <c r="K2101" s="55"/>
    </row>
    <row r="2102" spans="1:11" x14ac:dyDescent="0.25">
      <c r="A2102" s="55"/>
      <c r="C2102" s="56"/>
      <c r="D2102" s="55"/>
      <c r="E2102" s="55"/>
      <c r="H2102" s="55"/>
      <c r="I2102" s="57"/>
      <c r="J2102" s="57"/>
      <c r="K2102" s="55"/>
    </row>
    <row r="2103" spans="1:11" x14ac:dyDescent="0.25">
      <c r="A2103" s="55"/>
      <c r="C2103" s="56"/>
      <c r="D2103" s="55"/>
      <c r="E2103" s="55"/>
      <c r="H2103" s="55"/>
      <c r="I2103" s="57"/>
      <c r="J2103" s="57"/>
      <c r="K2103" s="55"/>
    </row>
    <row r="2104" spans="1:11" x14ac:dyDescent="0.25">
      <c r="A2104" s="55"/>
      <c r="C2104" s="56"/>
      <c r="D2104" s="55"/>
      <c r="E2104" s="55"/>
      <c r="H2104" s="55"/>
      <c r="I2104" s="57"/>
      <c r="J2104" s="57"/>
      <c r="K2104" s="55"/>
    </row>
    <row r="2105" spans="1:11" x14ac:dyDescent="0.25">
      <c r="A2105" s="55"/>
      <c r="C2105" s="56"/>
      <c r="D2105" s="55"/>
      <c r="E2105" s="55"/>
      <c r="H2105" s="55"/>
      <c r="I2105" s="57"/>
      <c r="J2105" s="57"/>
      <c r="K2105" s="55"/>
    </row>
    <row r="2106" spans="1:11" x14ac:dyDescent="0.25">
      <c r="A2106" s="55"/>
      <c r="C2106" s="56"/>
      <c r="D2106" s="55"/>
      <c r="E2106" s="55"/>
      <c r="H2106" s="55"/>
      <c r="I2106" s="57"/>
      <c r="J2106" s="57"/>
      <c r="K2106" s="55"/>
    </row>
    <row r="2107" spans="1:11" x14ac:dyDescent="0.25">
      <c r="A2107" s="55"/>
      <c r="C2107" s="56"/>
      <c r="D2107" s="55"/>
      <c r="E2107" s="55"/>
      <c r="H2107" s="55"/>
      <c r="I2107" s="57"/>
      <c r="J2107" s="57"/>
      <c r="K2107" s="55"/>
    </row>
    <row r="2108" spans="1:11" x14ac:dyDescent="0.25">
      <c r="A2108" s="55"/>
      <c r="C2108" s="56"/>
      <c r="D2108" s="55"/>
      <c r="E2108" s="55"/>
      <c r="H2108" s="55"/>
      <c r="I2108" s="57"/>
      <c r="J2108" s="57"/>
      <c r="K2108" s="55"/>
    </row>
    <row r="2109" spans="1:11" x14ac:dyDescent="0.25">
      <c r="A2109" s="55"/>
      <c r="C2109" s="56"/>
      <c r="D2109" s="55"/>
      <c r="E2109" s="55"/>
      <c r="H2109" s="55"/>
      <c r="I2109" s="57"/>
      <c r="J2109" s="57"/>
      <c r="K2109" s="55"/>
    </row>
    <row r="2110" spans="1:11" x14ac:dyDescent="0.25">
      <c r="A2110" s="55"/>
      <c r="C2110" s="56"/>
      <c r="D2110" s="55"/>
      <c r="E2110" s="55"/>
      <c r="H2110" s="55"/>
      <c r="I2110" s="57"/>
      <c r="J2110" s="57"/>
      <c r="K2110" s="55"/>
    </row>
    <row r="2111" spans="1:11" x14ac:dyDescent="0.25">
      <c r="A2111" s="55"/>
      <c r="C2111" s="56"/>
      <c r="D2111" s="55"/>
      <c r="E2111" s="55"/>
      <c r="H2111" s="55"/>
      <c r="I2111" s="57"/>
      <c r="J2111" s="57"/>
      <c r="K2111" s="55"/>
    </row>
    <row r="2112" spans="1:11" x14ac:dyDescent="0.25">
      <c r="A2112" s="55"/>
      <c r="C2112" s="56"/>
      <c r="D2112" s="55"/>
      <c r="E2112" s="55"/>
      <c r="H2112" s="55"/>
      <c r="I2112" s="57"/>
      <c r="J2112" s="57"/>
      <c r="K2112" s="55"/>
    </row>
    <row r="2113" spans="1:11" x14ac:dyDescent="0.25">
      <c r="A2113" s="55"/>
      <c r="C2113" s="56"/>
      <c r="D2113" s="55"/>
      <c r="E2113" s="55"/>
      <c r="H2113" s="55"/>
      <c r="I2113" s="57"/>
      <c r="J2113" s="57"/>
      <c r="K2113" s="55"/>
    </row>
    <row r="2114" spans="1:11" x14ac:dyDescent="0.25">
      <c r="A2114" s="55"/>
      <c r="C2114" s="56"/>
      <c r="D2114" s="55"/>
      <c r="E2114" s="55"/>
      <c r="H2114" s="55"/>
      <c r="I2114" s="57"/>
      <c r="J2114" s="57"/>
      <c r="K2114" s="55"/>
    </row>
    <row r="2115" spans="1:11" x14ac:dyDescent="0.25">
      <c r="A2115" s="55"/>
      <c r="C2115" s="56"/>
      <c r="D2115" s="55"/>
      <c r="E2115" s="55"/>
      <c r="H2115" s="55"/>
      <c r="I2115" s="57"/>
      <c r="J2115" s="57"/>
      <c r="K2115" s="55"/>
    </row>
    <row r="2116" spans="1:11" x14ac:dyDescent="0.25">
      <c r="A2116" s="55"/>
      <c r="C2116" s="56"/>
      <c r="D2116" s="55"/>
      <c r="E2116" s="55"/>
      <c r="H2116" s="55"/>
      <c r="I2116" s="57"/>
      <c r="J2116" s="57"/>
      <c r="K2116" s="55"/>
    </row>
    <row r="2117" spans="1:11" x14ac:dyDescent="0.25">
      <c r="A2117" s="55"/>
      <c r="C2117" s="56"/>
      <c r="D2117" s="55"/>
      <c r="E2117" s="55"/>
      <c r="H2117" s="55"/>
      <c r="I2117" s="57"/>
      <c r="J2117" s="57"/>
      <c r="K2117" s="55"/>
    </row>
    <row r="2118" spans="1:11" x14ac:dyDescent="0.25">
      <c r="A2118" s="55"/>
      <c r="C2118" s="56"/>
      <c r="D2118" s="55"/>
      <c r="E2118" s="55"/>
      <c r="H2118" s="55"/>
      <c r="I2118" s="57"/>
      <c r="J2118" s="57"/>
      <c r="K2118" s="55"/>
    </row>
    <row r="2119" spans="1:11" x14ac:dyDescent="0.25">
      <c r="A2119" s="55"/>
      <c r="C2119" s="56"/>
      <c r="D2119" s="55"/>
      <c r="E2119" s="55"/>
      <c r="H2119" s="55"/>
      <c r="I2119" s="57"/>
      <c r="J2119" s="57"/>
      <c r="K2119" s="55"/>
    </row>
    <row r="2120" spans="1:11" x14ac:dyDescent="0.25">
      <c r="A2120" s="55"/>
      <c r="C2120" s="56"/>
      <c r="D2120" s="55"/>
      <c r="E2120" s="55"/>
      <c r="H2120" s="55"/>
      <c r="I2120" s="57"/>
      <c r="J2120" s="57"/>
      <c r="K2120" s="55"/>
    </row>
    <row r="2121" spans="1:11" x14ac:dyDescent="0.25">
      <c r="A2121" s="55"/>
      <c r="C2121" s="56"/>
      <c r="D2121" s="55"/>
      <c r="E2121" s="55"/>
      <c r="H2121" s="55"/>
      <c r="I2121" s="57"/>
      <c r="J2121" s="57"/>
      <c r="K2121" s="55"/>
    </row>
    <row r="2122" spans="1:11" x14ac:dyDescent="0.25">
      <c r="A2122" s="55"/>
      <c r="C2122" s="56"/>
      <c r="D2122" s="55"/>
      <c r="E2122" s="55"/>
      <c r="H2122" s="55"/>
      <c r="I2122" s="57"/>
      <c r="J2122" s="57"/>
      <c r="K2122" s="55"/>
    </row>
    <row r="2123" spans="1:11" x14ac:dyDescent="0.25">
      <c r="A2123" s="55"/>
      <c r="C2123" s="56"/>
      <c r="D2123" s="55"/>
      <c r="E2123" s="55"/>
      <c r="H2123" s="55"/>
      <c r="I2123" s="57"/>
      <c r="J2123" s="57"/>
      <c r="K2123" s="55"/>
    </row>
    <row r="2124" spans="1:11" x14ac:dyDescent="0.25">
      <c r="A2124" s="55"/>
      <c r="C2124" s="56"/>
      <c r="D2124" s="55"/>
      <c r="E2124" s="55"/>
      <c r="H2124" s="55"/>
      <c r="I2124" s="57"/>
      <c r="J2124" s="57"/>
      <c r="K2124" s="55"/>
    </row>
    <row r="2125" spans="1:11" x14ac:dyDescent="0.25">
      <c r="A2125" s="55"/>
      <c r="C2125" s="56"/>
      <c r="D2125" s="55"/>
      <c r="E2125" s="55"/>
      <c r="H2125" s="55"/>
      <c r="I2125" s="57"/>
      <c r="J2125" s="57"/>
      <c r="K2125" s="55"/>
    </row>
    <row r="2126" spans="1:11" x14ac:dyDescent="0.25">
      <c r="A2126" s="55"/>
      <c r="C2126" s="56"/>
      <c r="D2126" s="55"/>
      <c r="E2126" s="55"/>
      <c r="H2126" s="55"/>
      <c r="I2126" s="57"/>
      <c r="J2126" s="57"/>
      <c r="K2126" s="55"/>
    </row>
    <row r="2127" spans="1:11" x14ac:dyDescent="0.25">
      <c r="A2127" s="55"/>
      <c r="C2127" s="56"/>
      <c r="D2127" s="55"/>
      <c r="E2127" s="55"/>
      <c r="H2127" s="55"/>
      <c r="I2127" s="57"/>
      <c r="J2127" s="57"/>
      <c r="K2127" s="55"/>
    </row>
    <row r="2128" spans="1:11" x14ac:dyDescent="0.25">
      <c r="A2128" s="55"/>
      <c r="C2128" s="56"/>
      <c r="D2128" s="55"/>
      <c r="E2128" s="55"/>
      <c r="H2128" s="55"/>
      <c r="I2128" s="57"/>
      <c r="J2128" s="57"/>
      <c r="K2128" s="55"/>
    </row>
    <row r="2129" spans="1:11" x14ac:dyDescent="0.25">
      <c r="A2129" s="55"/>
      <c r="C2129" s="56"/>
      <c r="D2129" s="55"/>
      <c r="E2129" s="55"/>
      <c r="H2129" s="55"/>
      <c r="I2129" s="57"/>
      <c r="J2129" s="57"/>
      <c r="K2129" s="55"/>
    </row>
    <row r="2130" spans="1:11" x14ac:dyDescent="0.25">
      <c r="A2130" s="55"/>
      <c r="C2130" s="56"/>
      <c r="D2130" s="55"/>
      <c r="E2130" s="55"/>
      <c r="H2130" s="55"/>
      <c r="I2130" s="57"/>
      <c r="J2130" s="57"/>
      <c r="K2130" s="55"/>
    </row>
    <row r="2131" spans="1:11" x14ac:dyDescent="0.25">
      <c r="A2131" s="55"/>
      <c r="C2131" s="56"/>
      <c r="D2131" s="55"/>
      <c r="E2131" s="55"/>
      <c r="H2131" s="55"/>
      <c r="I2131" s="57"/>
      <c r="J2131" s="57"/>
      <c r="K2131" s="55"/>
    </row>
    <row r="2132" spans="1:11" x14ac:dyDescent="0.25">
      <c r="A2132" s="55"/>
      <c r="C2132" s="56"/>
      <c r="D2132" s="55"/>
      <c r="E2132" s="55"/>
      <c r="H2132" s="55"/>
      <c r="I2132" s="57"/>
      <c r="J2132" s="57"/>
      <c r="K2132" s="55"/>
    </row>
    <row r="2133" spans="1:11" x14ac:dyDescent="0.25">
      <c r="A2133" s="55"/>
      <c r="C2133" s="56"/>
      <c r="D2133" s="55"/>
      <c r="E2133" s="55"/>
      <c r="H2133" s="55"/>
      <c r="I2133" s="57"/>
      <c r="J2133" s="57"/>
      <c r="K2133" s="55"/>
    </row>
    <row r="2134" spans="1:11" x14ac:dyDescent="0.25">
      <c r="A2134" s="55"/>
      <c r="C2134" s="56"/>
      <c r="D2134" s="55"/>
      <c r="E2134" s="55"/>
      <c r="H2134" s="55"/>
      <c r="I2134" s="57"/>
      <c r="J2134" s="57"/>
      <c r="K2134" s="55"/>
    </row>
    <row r="2135" spans="1:11" x14ac:dyDescent="0.25">
      <c r="A2135" s="55"/>
      <c r="C2135" s="56"/>
      <c r="D2135" s="55"/>
      <c r="E2135" s="55"/>
      <c r="H2135" s="55"/>
      <c r="I2135" s="57"/>
      <c r="J2135" s="57"/>
      <c r="K2135" s="55"/>
    </row>
    <row r="2136" spans="1:11" x14ac:dyDescent="0.25">
      <c r="A2136" s="55"/>
      <c r="C2136" s="56"/>
      <c r="D2136" s="55"/>
      <c r="E2136" s="55"/>
      <c r="H2136" s="55"/>
      <c r="I2136" s="57"/>
      <c r="J2136" s="57"/>
      <c r="K2136" s="55"/>
    </row>
    <row r="2137" spans="1:11" x14ac:dyDescent="0.25">
      <c r="A2137" s="55"/>
      <c r="C2137" s="56"/>
      <c r="D2137" s="55"/>
      <c r="E2137" s="55"/>
      <c r="H2137" s="55"/>
      <c r="I2137" s="57"/>
      <c r="J2137" s="57"/>
      <c r="K2137" s="55"/>
    </row>
    <row r="2138" spans="1:11" x14ac:dyDescent="0.25">
      <c r="A2138" s="55"/>
      <c r="C2138" s="56"/>
      <c r="D2138" s="55"/>
      <c r="E2138" s="55"/>
      <c r="H2138" s="55"/>
      <c r="I2138" s="57"/>
      <c r="J2138" s="57"/>
      <c r="K2138" s="55"/>
    </row>
    <row r="2139" spans="1:11" x14ac:dyDescent="0.25">
      <c r="A2139" s="55"/>
      <c r="C2139" s="56"/>
      <c r="D2139" s="55"/>
      <c r="E2139" s="55"/>
      <c r="H2139" s="55"/>
      <c r="I2139" s="57"/>
      <c r="J2139" s="57"/>
      <c r="K2139" s="55"/>
    </row>
    <row r="2140" spans="1:11" x14ac:dyDescent="0.25">
      <c r="A2140" s="55"/>
      <c r="C2140" s="56"/>
      <c r="D2140" s="55"/>
      <c r="E2140" s="55"/>
      <c r="H2140" s="55"/>
      <c r="I2140" s="57"/>
      <c r="J2140" s="57"/>
      <c r="K2140" s="55"/>
    </row>
    <row r="2141" spans="1:11" x14ac:dyDescent="0.25">
      <c r="A2141" s="55"/>
      <c r="C2141" s="56"/>
      <c r="D2141" s="55"/>
      <c r="E2141" s="55"/>
      <c r="H2141" s="55"/>
      <c r="I2141" s="57"/>
      <c r="J2141" s="57"/>
      <c r="K2141" s="55"/>
    </row>
    <row r="2142" spans="1:11" x14ac:dyDescent="0.25">
      <c r="A2142" s="55"/>
      <c r="C2142" s="56"/>
      <c r="D2142" s="55"/>
      <c r="E2142" s="55"/>
      <c r="H2142" s="55"/>
      <c r="I2142" s="57"/>
      <c r="J2142" s="57"/>
      <c r="K2142" s="55"/>
    </row>
    <row r="2143" spans="1:11" x14ac:dyDescent="0.25">
      <c r="A2143" s="55"/>
      <c r="C2143" s="56"/>
      <c r="D2143" s="55"/>
      <c r="E2143" s="55"/>
      <c r="H2143" s="55"/>
      <c r="I2143" s="57"/>
      <c r="J2143" s="57"/>
      <c r="K2143" s="55"/>
    </row>
    <row r="2144" spans="1:11" x14ac:dyDescent="0.25">
      <c r="A2144" s="55"/>
      <c r="C2144" s="56"/>
      <c r="D2144" s="55"/>
      <c r="E2144" s="55"/>
      <c r="H2144" s="55"/>
      <c r="I2144" s="57"/>
      <c r="J2144" s="57"/>
      <c r="K2144" s="55"/>
    </row>
    <row r="2145" spans="1:11" x14ac:dyDescent="0.25">
      <c r="A2145" s="55"/>
      <c r="C2145" s="56"/>
      <c r="D2145" s="55"/>
      <c r="E2145" s="55"/>
      <c r="H2145" s="55"/>
      <c r="I2145" s="57"/>
      <c r="J2145" s="57"/>
      <c r="K2145" s="55"/>
    </row>
    <row r="2146" spans="1:11" x14ac:dyDescent="0.25">
      <c r="A2146" s="55"/>
      <c r="C2146" s="56"/>
      <c r="D2146" s="55"/>
      <c r="E2146" s="55"/>
      <c r="H2146" s="55"/>
      <c r="I2146" s="57"/>
      <c r="J2146" s="57"/>
      <c r="K2146" s="55"/>
    </row>
    <row r="2147" spans="1:11" x14ac:dyDescent="0.25">
      <c r="A2147" s="55"/>
      <c r="C2147" s="56"/>
      <c r="D2147" s="55"/>
      <c r="E2147" s="55"/>
      <c r="H2147" s="55"/>
      <c r="I2147" s="57"/>
      <c r="J2147" s="57"/>
      <c r="K2147" s="55"/>
    </row>
    <row r="2148" spans="1:11" x14ac:dyDescent="0.25">
      <c r="A2148" s="55"/>
      <c r="C2148" s="56"/>
      <c r="D2148" s="55"/>
      <c r="E2148" s="55"/>
      <c r="H2148" s="55"/>
      <c r="I2148" s="57"/>
      <c r="J2148" s="57"/>
      <c r="K2148" s="55"/>
    </row>
    <row r="2149" spans="1:11" x14ac:dyDescent="0.25">
      <c r="A2149" s="55"/>
      <c r="C2149" s="56"/>
      <c r="D2149" s="55"/>
      <c r="E2149" s="55"/>
      <c r="H2149" s="55"/>
      <c r="I2149" s="57"/>
      <c r="J2149" s="57"/>
      <c r="K2149" s="55"/>
    </row>
    <row r="2150" spans="1:11" x14ac:dyDescent="0.25">
      <c r="A2150" s="55"/>
      <c r="C2150" s="56"/>
      <c r="D2150" s="55"/>
      <c r="E2150" s="55"/>
      <c r="H2150" s="55"/>
      <c r="I2150" s="57"/>
      <c r="J2150" s="57"/>
      <c r="K2150" s="55"/>
    </row>
    <row r="2151" spans="1:11" x14ac:dyDescent="0.25">
      <c r="A2151" s="55"/>
      <c r="C2151" s="56"/>
      <c r="D2151" s="55"/>
      <c r="E2151" s="55"/>
      <c r="H2151" s="55"/>
      <c r="I2151" s="57"/>
      <c r="J2151" s="57"/>
      <c r="K2151" s="55"/>
    </row>
    <row r="2152" spans="1:11" x14ac:dyDescent="0.25">
      <c r="A2152" s="55"/>
      <c r="C2152" s="56"/>
      <c r="D2152" s="55"/>
      <c r="E2152" s="55"/>
      <c r="H2152" s="55"/>
      <c r="I2152" s="57"/>
      <c r="J2152" s="57"/>
      <c r="K2152" s="55"/>
    </row>
    <row r="2153" spans="1:11" x14ac:dyDescent="0.25">
      <c r="A2153" s="55"/>
      <c r="C2153" s="56"/>
      <c r="D2153" s="55"/>
      <c r="E2153" s="55"/>
      <c r="H2153" s="55"/>
      <c r="I2153" s="57"/>
      <c r="J2153" s="57"/>
      <c r="K2153" s="55"/>
    </row>
    <row r="2154" spans="1:11" x14ac:dyDescent="0.25">
      <c r="A2154" s="55"/>
      <c r="C2154" s="56"/>
      <c r="D2154" s="55"/>
      <c r="E2154" s="55"/>
      <c r="H2154" s="55"/>
      <c r="I2154" s="57"/>
      <c r="J2154" s="57"/>
      <c r="K2154" s="55"/>
    </row>
    <row r="2155" spans="1:11" x14ac:dyDescent="0.25">
      <c r="A2155" s="55"/>
      <c r="C2155" s="56"/>
      <c r="D2155" s="55"/>
      <c r="E2155" s="55"/>
      <c r="H2155" s="55"/>
      <c r="I2155" s="57"/>
      <c r="J2155" s="57"/>
      <c r="K2155" s="55"/>
    </row>
    <row r="2156" spans="1:11" x14ac:dyDescent="0.25">
      <c r="A2156" s="55"/>
      <c r="C2156" s="56"/>
      <c r="D2156" s="55"/>
      <c r="E2156" s="55"/>
      <c r="H2156" s="55"/>
      <c r="I2156" s="57"/>
      <c r="J2156" s="57"/>
      <c r="K2156" s="55"/>
    </row>
    <row r="2157" spans="1:11" x14ac:dyDescent="0.25">
      <c r="A2157" s="55"/>
      <c r="C2157" s="56"/>
      <c r="D2157" s="55"/>
      <c r="E2157" s="55"/>
      <c r="H2157" s="55"/>
      <c r="I2157" s="57"/>
      <c r="J2157" s="57"/>
      <c r="K2157" s="55"/>
    </row>
    <row r="2158" spans="1:11" x14ac:dyDescent="0.25">
      <c r="A2158" s="55"/>
      <c r="C2158" s="56"/>
      <c r="D2158" s="55"/>
      <c r="E2158" s="55"/>
      <c r="H2158" s="55"/>
      <c r="I2158" s="57"/>
      <c r="J2158" s="57"/>
      <c r="K2158" s="55"/>
    </row>
    <row r="2159" spans="1:11" x14ac:dyDescent="0.25">
      <c r="A2159" s="55"/>
      <c r="C2159" s="56"/>
      <c r="D2159" s="55"/>
      <c r="E2159" s="55"/>
      <c r="H2159" s="55"/>
      <c r="I2159" s="57"/>
      <c r="J2159" s="57"/>
      <c r="K2159" s="55"/>
    </row>
    <row r="2160" spans="1:11" x14ac:dyDescent="0.25">
      <c r="A2160" s="55"/>
      <c r="C2160" s="56"/>
      <c r="D2160" s="55"/>
      <c r="E2160" s="55"/>
      <c r="H2160" s="55"/>
      <c r="I2160" s="57"/>
      <c r="J2160" s="57"/>
      <c r="K2160" s="55"/>
    </row>
    <row r="2161" spans="1:11" x14ac:dyDescent="0.25">
      <c r="A2161" s="55"/>
      <c r="C2161" s="56"/>
      <c r="D2161" s="55"/>
      <c r="E2161" s="55"/>
      <c r="H2161" s="55"/>
      <c r="I2161" s="57"/>
      <c r="J2161" s="57"/>
      <c r="K2161" s="55"/>
    </row>
    <row r="2162" spans="1:11" x14ac:dyDescent="0.25">
      <c r="A2162" s="55"/>
      <c r="C2162" s="56"/>
      <c r="D2162" s="55"/>
      <c r="E2162" s="55"/>
      <c r="H2162" s="55"/>
      <c r="I2162" s="57"/>
      <c r="J2162" s="57"/>
      <c r="K2162" s="55"/>
    </row>
    <row r="2163" spans="1:11" x14ac:dyDescent="0.25">
      <c r="A2163" s="55"/>
      <c r="C2163" s="56"/>
      <c r="D2163" s="55"/>
      <c r="E2163" s="55"/>
      <c r="H2163" s="55"/>
      <c r="I2163" s="57"/>
      <c r="J2163" s="57"/>
      <c r="K2163" s="55"/>
    </row>
    <row r="2164" spans="1:11" x14ac:dyDescent="0.25">
      <c r="A2164" s="55"/>
      <c r="C2164" s="56"/>
      <c r="D2164" s="55"/>
      <c r="E2164" s="55"/>
      <c r="H2164" s="55"/>
      <c r="I2164" s="57"/>
      <c r="J2164" s="57"/>
      <c r="K2164" s="55"/>
    </row>
    <row r="2165" spans="1:11" x14ac:dyDescent="0.25">
      <c r="A2165" s="55"/>
      <c r="C2165" s="56"/>
      <c r="D2165" s="55"/>
      <c r="E2165" s="55"/>
      <c r="H2165" s="55"/>
      <c r="I2165" s="57"/>
      <c r="J2165" s="57"/>
      <c r="K2165" s="55"/>
    </row>
    <row r="2166" spans="1:11" x14ac:dyDescent="0.25">
      <c r="A2166" s="55"/>
      <c r="C2166" s="56"/>
      <c r="D2166" s="55"/>
      <c r="E2166" s="55"/>
      <c r="H2166" s="55"/>
      <c r="I2166" s="57"/>
      <c r="J2166" s="57"/>
      <c r="K2166" s="55"/>
    </row>
    <row r="2167" spans="1:11" x14ac:dyDescent="0.25">
      <c r="A2167" s="55"/>
      <c r="C2167" s="56"/>
      <c r="D2167" s="55"/>
      <c r="E2167" s="55"/>
      <c r="H2167" s="55"/>
      <c r="I2167" s="57"/>
      <c r="J2167" s="57"/>
      <c r="K2167" s="55"/>
    </row>
    <row r="2168" spans="1:11" x14ac:dyDescent="0.25">
      <c r="A2168" s="55"/>
      <c r="C2168" s="56"/>
      <c r="D2168" s="55"/>
      <c r="E2168" s="55"/>
      <c r="H2168" s="55"/>
      <c r="I2168" s="57"/>
      <c r="J2168" s="57"/>
      <c r="K2168" s="55"/>
    </row>
    <row r="2169" spans="1:11" x14ac:dyDescent="0.25">
      <c r="A2169" s="55"/>
      <c r="C2169" s="56"/>
      <c r="D2169" s="55"/>
      <c r="E2169" s="55"/>
      <c r="H2169" s="55"/>
      <c r="I2169" s="57"/>
      <c r="J2169" s="57"/>
      <c r="K2169" s="55"/>
    </row>
    <row r="2170" spans="1:11" x14ac:dyDescent="0.25">
      <c r="A2170" s="55"/>
      <c r="C2170" s="56"/>
      <c r="D2170" s="55"/>
      <c r="E2170" s="55"/>
      <c r="H2170" s="55"/>
      <c r="I2170" s="57"/>
      <c r="J2170" s="57"/>
      <c r="K2170" s="55"/>
    </row>
    <row r="2171" spans="1:11" x14ac:dyDescent="0.25">
      <c r="A2171" s="55"/>
      <c r="C2171" s="56"/>
      <c r="D2171" s="55"/>
      <c r="E2171" s="55"/>
      <c r="H2171" s="55"/>
      <c r="I2171" s="57"/>
      <c r="J2171" s="57"/>
      <c r="K2171" s="55"/>
    </row>
    <row r="2172" spans="1:11" x14ac:dyDescent="0.25">
      <c r="A2172" s="55"/>
      <c r="C2172" s="56"/>
      <c r="D2172" s="55"/>
      <c r="E2172" s="55"/>
      <c r="H2172" s="55"/>
      <c r="I2172" s="57"/>
      <c r="J2172" s="57"/>
      <c r="K2172" s="55"/>
    </row>
    <row r="2173" spans="1:11" x14ac:dyDescent="0.25">
      <c r="A2173" s="55"/>
      <c r="C2173" s="56"/>
      <c r="D2173" s="55"/>
      <c r="E2173" s="55"/>
      <c r="H2173" s="55"/>
      <c r="I2173" s="57"/>
      <c r="J2173" s="57"/>
      <c r="K2173" s="55"/>
    </row>
    <row r="2174" spans="1:11" x14ac:dyDescent="0.25">
      <c r="A2174" s="55"/>
      <c r="C2174" s="56"/>
      <c r="D2174" s="55"/>
      <c r="E2174" s="55"/>
      <c r="H2174" s="55"/>
      <c r="I2174" s="57"/>
      <c r="J2174" s="57"/>
      <c r="K2174" s="55"/>
    </row>
    <row r="2175" spans="1:11" x14ac:dyDescent="0.25">
      <c r="A2175" s="55"/>
      <c r="C2175" s="56"/>
      <c r="D2175" s="55"/>
      <c r="E2175" s="55"/>
      <c r="H2175" s="55"/>
      <c r="I2175" s="57"/>
      <c r="J2175" s="57"/>
      <c r="K2175" s="55"/>
    </row>
    <row r="2176" spans="1:11" x14ac:dyDescent="0.25">
      <c r="A2176" s="55"/>
      <c r="C2176" s="56"/>
      <c r="D2176" s="55"/>
      <c r="E2176" s="55"/>
      <c r="H2176" s="55"/>
      <c r="I2176" s="57"/>
      <c r="J2176" s="57"/>
      <c r="K2176" s="55"/>
    </row>
    <row r="2177" spans="1:11" x14ac:dyDescent="0.25">
      <c r="A2177" s="55"/>
      <c r="C2177" s="56"/>
      <c r="D2177" s="55"/>
      <c r="E2177" s="55"/>
      <c r="H2177" s="55"/>
      <c r="I2177" s="57"/>
      <c r="J2177" s="57"/>
      <c r="K2177" s="55"/>
    </row>
    <row r="2178" spans="1:11" x14ac:dyDescent="0.25">
      <c r="A2178" s="55"/>
      <c r="C2178" s="56"/>
      <c r="D2178" s="55"/>
      <c r="E2178" s="55"/>
      <c r="H2178" s="55"/>
      <c r="I2178" s="57"/>
      <c r="J2178" s="57"/>
      <c r="K2178" s="55"/>
    </row>
    <row r="2179" spans="1:11" x14ac:dyDescent="0.25">
      <c r="A2179" s="55"/>
      <c r="C2179" s="56"/>
      <c r="D2179" s="55"/>
      <c r="E2179" s="55"/>
      <c r="H2179" s="55"/>
      <c r="I2179" s="57"/>
      <c r="J2179" s="57"/>
      <c r="K2179" s="55"/>
    </row>
    <row r="2180" spans="1:11" x14ac:dyDescent="0.25">
      <c r="A2180" s="55"/>
      <c r="C2180" s="56"/>
      <c r="D2180" s="55"/>
      <c r="E2180" s="55"/>
      <c r="H2180" s="55"/>
      <c r="I2180" s="57"/>
      <c r="J2180" s="57"/>
      <c r="K2180" s="55"/>
    </row>
    <row r="2181" spans="1:11" x14ac:dyDescent="0.25">
      <c r="A2181" s="55"/>
      <c r="C2181" s="56"/>
      <c r="D2181" s="55"/>
      <c r="E2181" s="55"/>
      <c r="H2181" s="55"/>
      <c r="I2181" s="57"/>
      <c r="J2181" s="57"/>
      <c r="K2181" s="55"/>
    </row>
    <row r="2182" spans="1:11" x14ac:dyDescent="0.25">
      <c r="A2182" s="55"/>
      <c r="C2182" s="56"/>
      <c r="D2182" s="55"/>
      <c r="E2182" s="55"/>
      <c r="H2182" s="55"/>
      <c r="I2182" s="57"/>
      <c r="J2182" s="57"/>
      <c r="K2182" s="55"/>
    </row>
    <row r="2183" spans="1:11" x14ac:dyDescent="0.25">
      <c r="A2183" s="55"/>
      <c r="C2183" s="56"/>
      <c r="D2183" s="55"/>
      <c r="E2183" s="55"/>
      <c r="H2183" s="55"/>
      <c r="I2183" s="57"/>
      <c r="J2183" s="57"/>
      <c r="K2183" s="55"/>
    </row>
    <row r="2184" spans="1:11" x14ac:dyDescent="0.25">
      <c r="A2184" s="55"/>
      <c r="C2184" s="56"/>
      <c r="D2184" s="55"/>
      <c r="E2184" s="55"/>
      <c r="H2184" s="55"/>
      <c r="I2184" s="57"/>
      <c r="J2184" s="57"/>
      <c r="K2184" s="55"/>
    </row>
    <row r="2185" spans="1:11" x14ac:dyDescent="0.25">
      <c r="A2185" s="55"/>
      <c r="C2185" s="56"/>
      <c r="D2185" s="55"/>
      <c r="E2185" s="55"/>
      <c r="H2185" s="55"/>
      <c r="I2185" s="57"/>
      <c r="J2185" s="57"/>
      <c r="K2185" s="55"/>
    </row>
    <row r="2186" spans="1:11" x14ac:dyDescent="0.25">
      <c r="A2186" s="55"/>
      <c r="C2186" s="56"/>
      <c r="D2186" s="55"/>
      <c r="E2186" s="55"/>
      <c r="H2186" s="55"/>
      <c r="I2186" s="57"/>
      <c r="J2186" s="57"/>
      <c r="K2186" s="55"/>
    </row>
    <row r="2187" spans="1:11" x14ac:dyDescent="0.25">
      <c r="A2187" s="55"/>
      <c r="C2187" s="56"/>
      <c r="D2187" s="55"/>
      <c r="E2187" s="55"/>
      <c r="H2187" s="55"/>
      <c r="I2187" s="57"/>
      <c r="J2187" s="57"/>
      <c r="K2187" s="55"/>
    </row>
    <row r="2188" spans="1:11" x14ac:dyDescent="0.25">
      <c r="A2188" s="55"/>
      <c r="C2188" s="56"/>
      <c r="D2188" s="55"/>
      <c r="E2188" s="55"/>
      <c r="H2188" s="55"/>
      <c r="I2188" s="57"/>
      <c r="J2188" s="57"/>
      <c r="K2188" s="55"/>
    </row>
    <row r="2189" spans="1:11" x14ac:dyDescent="0.25">
      <c r="A2189" s="55"/>
      <c r="C2189" s="56"/>
      <c r="D2189" s="55"/>
      <c r="E2189" s="55"/>
      <c r="H2189" s="55"/>
      <c r="I2189" s="57"/>
      <c r="J2189" s="57"/>
      <c r="K2189" s="55"/>
    </row>
    <row r="2190" spans="1:11" x14ac:dyDescent="0.25">
      <c r="A2190" s="55"/>
      <c r="C2190" s="56"/>
      <c r="D2190" s="55"/>
      <c r="E2190" s="55"/>
      <c r="H2190" s="55"/>
      <c r="I2190" s="57"/>
      <c r="J2190" s="57"/>
      <c r="K2190" s="55"/>
    </row>
    <row r="2191" spans="1:11" x14ac:dyDescent="0.25">
      <c r="A2191" s="55"/>
      <c r="C2191" s="56"/>
      <c r="D2191" s="55"/>
      <c r="E2191" s="55"/>
      <c r="H2191" s="55"/>
      <c r="I2191" s="57"/>
      <c r="J2191" s="57"/>
      <c r="K2191" s="55"/>
    </row>
    <row r="2192" spans="1:11" x14ac:dyDescent="0.25">
      <c r="A2192" s="55"/>
      <c r="C2192" s="56"/>
      <c r="D2192" s="55"/>
      <c r="E2192" s="55"/>
      <c r="H2192" s="55"/>
      <c r="I2192" s="57"/>
      <c r="J2192" s="57"/>
      <c r="K2192" s="55"/>
    </row>
    <row r="2193" spans="1:11" x14ac:dyDescent="0.25">
      <c r="A2193" s="55"/>
      <c r="C2193" s="56"/>
      <c r="D2193" s="55"/>
      <c r="E2193" s="55"/>
      <c r="H2193" s="55"/>
      <c r="I2193" s="57"/>
      <c r="J2193" s="57"/>
      <c r="K2193" s="55"/>
    </row>
    <row r="2194" spans="1:11" x14ac:dyDescent="0.25">
      <c r="A2194" s="55"/>
      <c r="C2194" s="56"/>
      <c r="D2194" s="55"/>
      <c r="E2194" s="55"/>
      <c r="H2194" s="55"/>
      <c r="I2194" s="57"/>
      <c r="J2194" s="57"/>
      <c r="K2194" s="55"/>
    </row>
    <row r="2195" spans="1:11" x14ac:dyDescent="0.25">
      <c r="A2195" s="55"/>
      <c r="C2195" s="56"/>
      <c r="D2195" s="55"/>
      <c r="E2195" s="55"/>
      <c r="H2195" s="55"/>
      <c r="I2195" s="57"/>
      <c r="J2195" s="57"/>
      <c r="K2195" s="55"/>
    </row>
    <row r="2196" spans="1:11" x14ac:dyDescent="0.25">
      <c r="A2196" s="55"/>
      <c r="C2196" s="56"/>
      <c r="D2196" s="55"/>
      <c r="E2196" s="55"/>
      <c r="H2196" s="55"/>
      <c r="I2196" s="57"/>
      <c r="J2196" s="57"/>
      <c r="K2196" s="55"/>
    </row>
    <row r="2197" spans="1:11" x14ac:dyDescent="0.25">
      <c r="A2197" s="55"/>
      <c r="C2197" s="56"/>
      <c r="D2197" s="55"/>
      <c r="E2197" s="55"/>
      <c r="H2197" s="55"/>
      <c r="I2197" s="57"/>
      <c r="J2197" s="57"/>
      <c r="K2197" s="55"/>
    </row>
    <row r="2198" spans="1:11" x14ac:dyDescent="0.25">
      <c r="A2198" s="55"/>
      <c r="C2198" s="56"/>
      <c r="D2198" s="55"/>
      <c r="E2198" s="55"/>
      <c r="H2198" s="55"/>
      <c r="I2198" s="57"/>
      <c r="J2198" s="57"/>
      <c r="K2198" s="55"/>
    </row>
    <row r="2199" spans="1:11" x14ac:dyDescent="0.25">
      <c r="A2199" s="55"/>
      <c r="C2199" s="56"/>
      <c r="D2199" s="55"/>
      <c r="E2199" s="55"/>
      <c r="H2199" s="55"/>
      <c r="I2199" s="57"/>
      <c r="J2199" s="57"/>
      <c r="K2199" s="55"/>
    </row>
    <row r="2200" spans="1:11" x14ac:dyDescent="0.25">
      <c r="A2200" s="55"/>
      <c r="C2200" s="56"/>
      <c r="D2200" s="55"/>
      <c r="E2200" s="55"/>
      <c r="H2200" s="55"/>
      <c r="I2200" s="57"/>
      <c r="J2200" s="57"/>
      <c r="K2200" s="55"/>
    </row>
    <row r="2201" spans="1:11" x14ac:dyDescent="0.25">
      <c r="A2201" s="55"/>
      <c r="C2201" s="56"/>
      <c r="D2201" s="55"/>
      <c r="E2201" s="55"/>
      <c r="H2201" s="55"/>
      <c r="I2201" s="57"/>
      <c r="J2201" s="57"/>
      <c r="K2201" s="55"/>
    </row>
    <row r="2202" spans="1:11" x14ac:dyDescent="0.25">
      <c r="A2202" s="55"/>
      <c r="C2202" s="56"/>
      <c r="D2202" s="55"/>
      <c r="E2202" s="55"/>
      <c r="H2202" s="55"/>
      <c r="I2202" s="57"/>
      <c r="J2202" s="57"/>
      <c r="K2202" s="55"/>
    </row>
    <row r="2203" spans="1:11" x14ac:dyDescent="0.25">
      <c r="A2203" s="55"/>
      <c r="C2203" s="56"/>
      <c r="D2203" s="55"/>
      <c r="E2203" s="55"/>
      <c r="H2203" s="55"/>
      <c r="I2203" s="57"/>
      <c r="J2203" s="57"/>
      <c r="K2203" s="55"/>
    </row>
    <row r="2204" spans="1:11" x14ac:dyDescent="0.25">
      <c r="A2204" s="55"/>
      <c r="C2204" s="56"/>
      <c r="D2204" s="55"/>
      <c r="E2204" s="55"/>
      <c r="H2204" s="55"/>
      <c r="I2204" s="57"/>
      <c r="J2204" s="57"/>
      <c r="K2204" s="55"/>
    </row>
    <row r="2205" spans="1:11" x14ac:dyDescent="0.25">
      <c r="A2205" s="55"/>
      <c r="C2205" s="56"/>
      <c r="D2205" s="55"/>
      <c r="E2205" s="55"/>
      <c r="H2205" s="55"/>
      <c r="I2205" s="57"/>
      <c r="J2205" s="57"/>
      <c r="K2205" s="55"/>
    </row>
    <row r="2206" spans="1:11" x14ac:dyDescent="0.25">
      <c r="A2206" s="55"/>
      <c r="C2206" s="56"/>
      <c r="D2206" s="55"/>
      <c r="E2206" s="55"/>
      <c r="H2206" s="55"/>
      <c r="I2206" s="57"/>
      <c r="J2206" s="57"/>
      <c r="K2206" s="55"/>
    </row>
    <row r="2207" spans="1:11" x14ac:dyDescent="0.25">
      <c r="A2207" s="55"/>
      <c r="C2207" s="56"/>
      <c r="D2207" s="55"/>
      <c r="E2207" s="55"/>
      <c r="H2207" s="55"/>
      <c r="I2207" s="57"/>
      <c r="J2207" s="57"/>
      <c r="K2207" s="55"/>
    </row>
    <row r="2208" spans="1:11" x14ac:dyDescent="0.25">
      <c r="A2208" s="55"/>
      <c r="C2208" s="56"/>
      <c r="D2208" s="55"/>
      <c r="E2208" s="55"/>
      <c r="H2208" s="55"/>
      <c r="I2208" s="57"/>
      <c r="J2208" s="57"/>
      <c r="K2208" s="55"/>
    </row>
    <row r="2209" spans="1:11" x14ac:dyDescent="0.25">
      <c r="A2209" s="55"/>
      <c r="C2209" s="56"/>
      <c r="D2209" s="55"/>
      <c r="E2209" s="55"/>
      <c r="H2209" s="55"/>
      <c r="I2209" s="57"/>
      <c r="J2209" s="57"/>
      <c r="K2209" s="55"/>
    </row>
    <row r="2210" spans="1:11" x14ac:dyDescent="0.25">
      <c r="A2210" s="55"/>
      <c r="C2210" s="56"/>
      <c r="D2210" s="55"/>
      <c r="E2210" s="55"/>
      <c r="H2210" s="55"/>
      <c r="I2210" s="57"/>
      <c r="J2210" s="57"/>
      <c r="K2210" s="55"/>
    </row>
    <row r="2211" spans="1:11" x14ac:dyDescent="0.25">
      <c r="A2211" s="55"/>
      <c r="C2211" s="56"/>
      <c r="D2211" s="55"/>
      <c r="E2211" s="55"/>
      <c r="H2211" s="55"/>
      <c r="I2211" s="57"/>
      <c r="J2211" s="57"/>
      <c r="K2211" s="55"/>
    </row>
    <row r="2212" spans="1:11" x14ac:dyDescent="0.25">
      <c r="A2212" s="55"/>
      <c r="C2212" s="56"/>
      <c r="D2212" s="55"/>
      <c r="E2212" s="55"/>
      <c r="H2212" s="55"/>
      <c r="I2212" s="57"/>
      <c r="J2212" s="57"/>
      <c r="K2212" s="55"/>
    </row>
    <row r="2213" spans="1:11" x14ac:dyDescent="0.25">
      <c r="A2213" s="55"/>
      <c r="C2213" s="56"/>
      <c r="D2213" s="55"/>
      <c r="E2213" s="55"/>
      <c r="H2213" s="55"/>
      <c r="I2213" s="57"/>
      <c r="J2213" s="57"/>
      <c r="K2213" s="55"/>
    </row>
    <row r="2214" spans="1:11" x14ac:dyDescent="0.25">
      <c r="A2214" s="55"/>
      <c r="C2214" s="56"/>
      <c r="D2214" s="55"/>
      <c r="E2214" s="55"/>
      <c r="H2214" s="55"/>
      <c r="I2214" s="57"/>
      <c r="J2214" s="57"/>
      <c r="K2214" s="55"/>
    </row>
    <row r="2215" spans="1:11" x14ac:dyDescent="0.25">
      <c r="A2215" s="55"/>
      <c r="C2215" s="56"/>
      <c r="D2215" s="55"/>
      <c r="E2215" s="55"/>
      <c r="H2215" s="55"/>
      <c r="I2215" s="57"/>
      <c r="J2215" s="57"/>
      <c r="K2215" s="55"/>
    </row>
    <row r="2216" spans="1:11" x14ac:dyDescent="0.25">
      <c r="A2216" s="55"/>
      <c r="C2216" s="56"/>
      <c r="D2216" s="55"/>
      <c r="E2216" s="55"/>
      <c r="H2216" s="55"/>
      <c r="I2216" s="57"/>
      <c r="J2216" s="57"/>
      <c r="K2216" s="55"/>
    </row>
    <row r="2217" spans="1:11" x14ac:dyDescent="0.25">
      <c r="A2217" s="55"/>
      <c r="C2217" s="56"/>
      <c r="D2217" s="55"/>
      <c r="E2217" s="55"/>
      <c r="H2217" s="55"/>
      <c r="I2217" s="57"/>
      <c r="J2217" s="57"/>
      <c r="K2217" s="55"/>
    </row>
    <row r="2218" spans="1:11" x14ac:dyDescent="0.25">
      <c r="A2218" s="55"/>
      <c r="C2218" s="56"/>
      <c r="D2218" s="55"/>
      <c r="E2218" s="55"/>
      <c r="H2218" s="55"/>
      <c r="I2218" s="57"/>
      <c r="J2218" s="57"/>
      <c r="K2218" s="55"/>
    </row>
    <row r="2219" spans="1:11" x14ac:dyDescent="0.25">
      <c r="A2219" s="55"/>
      <c r="C2219" s="56"/>
      <c r="D2219" s="55"/>
      <c r="E2219" s="55"/>
      <c r="H2219" s="55"/>
      <c r="I2219" s="57"/>
      <c r="J2219" s="57"/>
      <c r="K2219" s="55"/>
    </row>
    <row r="2220" spans="1:11" x14ac:dyDescent="0.25">
      <c r="A2220" s="55"/>
      <c r="C2220" s="56"/>
      <c r="D2220" s="55"/>
      <c r="E2220" s="55"/>
      <c r="H2220" s="55"/>
      <c r="I2220" s="57"/>
      <c r="J2220" s="57"/>
      <c r="K2220" s="55"/>
    </row>
    <row r="2221" spans="1:11" x14ac:dyDescent="0.25">
      <c r="A2221" s="55"/>
      <c r="C2221" s="56"/>
      <c r="D2221" s="55"/>
      <c r="E2221" s="55"/>
      <c r="H2221" s="55"/>
      <c r="I2221" s="57"/>
      <c r="J2221" s="57"/>
      <c r="K2221" s="55"/>
    </row>
    <row r="2222" spans="1:11" x14ac:dyDescent="0.25">
      <c r="A2222" s="55"/>
      <c r="C2222" s="56"/>
      <c r="D2222" s="55"/>
      <c r="E2222" s="55"/>
      <c r="H2222" s="55"/>
      <c r="I2222" s="57"/>
      <c r="J2222" s="57"/>
      <c r="K2222" s="55"/>
    </row>
    <row r="2223" spans="1:11" x14ac:dyDescent="0.25">
      <c r="A2223" s="55"/>
      <c r="C2223" s="56"/>
      <c r="D2223" s="55"/>
      <c r="E2223" s="55"/>
      <c r="H2223" s="55"/>
      <c r="I2223" s="57"/>
      <c r="J2223" s="57"/>
      <c r="K2223" s="55"/>
    </row>
    <row r="2224" spans="1:11" x14ac:dyDescent="0.25">
      <c r="A2224" s="55"/>
      <c r="C2224" s="56"/>
      <c r="D2224" s="55"/>
      <c r="E2224" s="55"/>
      <c r="H2224" s="55"/>
      <c r="I2224" s="57"/>
      <c r="J2224" s="57"/>
      <c r="K2224" s="55"/>
    </row>
    <row r="2225" spans="1:11" x14ac:dyDescent="0.25">
      <c r="A2225" s="55"/>
      <c r="C2225" s="56"/>
      <c r="D2225" s="55"/>
      <c r="E2225" s="55"/>
      <c r="H2225" s="55"/>
      <c r="I2225" s="57"/>
      <c r="J2225" s="57"/>
      <c r="K2225" s="55"/>
    </row>
    <row r="2226" spans="1:11" x14ac:dyDescent="0.25">
      <c r="A2226" s="55"/>
      <c r="C2226" s="56"/>
      <c r="D2226" s="55"/>
      <c r="E2226" s="55"/>
      <c r="H2226" s="55"/>
      <c r="I2226" s="57"/>
      <c r="J2226" s="57"/>
      <c r="K2226" s="55"/>
    </row>
    <row r="2227" spans="1:11" x14ac:dyDescent="0.25">
      <c r="A2227" s="55"/>
      <c r="C2227" s="56"/>
      <c r="D2227" s="55"/>
      <c r="E2227" s="55"/>
      <c r="H2227" s="55"/>
      <c r="I2227" s="57"/>
      <c r="J2227" s="57"/>
      <c r="K2227" s="55"/>
    </row>
    <row r="2228" spans="1:11" x14ac:dyDescent="0.25">
      <c r="A2228" s="55"/>
      <c r="C2228" s="56"/>
      <c r="D2228" s="55"/>
      <c r="E2228" s="55"/>
      <c r="H2228" s="55"/>
      <c r="I2228" s="57"/>
      <c r="J2228" s="57"/>
      <c r="K2228" s="55"/>
    </row>
    <row r="2229" spans="1:11" x14ac:dyDescent="0.25">
      <c r="A2229" s="55"/>
      <c r="C2229" s="56"/>
      <c r="D2229" s="55"/>
      <c r="E2229" s="55"/>
      <c r="H2229" s="55"/>
      <c r="I2229" s="57"/>
      <c r="J2229" s="57"/>
      <c r="K2229" s="55"/>
    </row>
    <row r="2230" spans="1:11" x14ac:dyDescent="0.25">
      <c r="A2230" s="55"/>
      <c r="C2230" s="56"/>
      <c r="D2230" s="55"/>
      <c r="E2230" s="55"/>
      <c r="H2230" s="55"/>
      <c r="I2230" s="57"/>
      <c r="J2230" s="57"/>
      <c r="K2230" s="55"/>
    </row>
    <row r="2231" spans="1:11" x14ac:dyDescent="0.25">
      <c r="A2231" s="55"/>
      <c r="C2231" s="56"/>
      <c r="D2231" s="55"/>
      <c r="E2231" s="55"/>
      <c r="H2231" s="55"/>
      <c r="I2231" s="57"/>
      <c r="J2231" s="57"/>
      <c r="K2231" s="55"/>
    </row>
    <row r="2232" spans="1:11" x14ac:dyDescent="0.25">
      <c r="A2232" s="55"/>
      <c r="C2232" s="56"/>
      <c r="D2232" s="55"/>
      <c r="E2232" s="55"/>
      <c r="H2232" s="55"/>
      <c r="I2232" s="57"/>
      <c r="J2232" s="57"/>
      <c r="K2232" s="55"/>
    </row>
    <row r="2233" spans="1:11" x14ac:dyDescent="0.25">
      <c r="A2233" s="55"/>
      <c r="C2233" s="56"/>
      <c r="D2233" s="55"/>
      <c r="E2233" s="55"/>
      <c r="H2233" s="55"/>
      <c r="I2233" s="57"/>
      <c r="J2233" s="57"/>
      <c r="K2233" s="55"/>
    </row>
    <row r="2234" spans="1:11" x14ac:dyDescent="0.25">
      <c r="A2234" s="55"/>
      <c r="C2234" s="56"/>
      <c r="D2234" s="55"/>
      <c r="E2234" s="55"/>
      <c r="H2234" s="55"/>
      <c r="I2234" s="57"/>
      <c r="J2234" s="57"/>
      <c r="K2234" s="55"/>
    </row>
    <row r="2235" spans="1:11" x14ac:dyDescent="0.25">
      <c r="A2235" s="55"/>
      <c r="C2235" s="56"/>
      <c r="D2235" s="55"/>
      <c r="E2235" s="55"/>
      <c r="H2235" s="55"/>
      <c r="I2235" s="57"/>
      <c r="J2235" s="57"/>
      <c r="K2235" s="55"/>
    </row>
    <row r="2236" spans="1:11" x14ac:dyDescent="0.25">
      <c r="A2236" s="55"/>
      <c r="C2236" s="56"/>
      <c r="D2236" s="55"/>
      <c r="E2236" s="55"/>
      <c r="H2236" s="55"/>
      <c r="I2236" s="57"/>
      <c r="J2236" s="57"/>
      <c r="K2236" s="55"/>
    </row>
    <row r="2237" spans="1:11" x14ac:dyDescent="0.25">
      <c r="A2237" s="55"/>
      <c r="C2237" s="56"/>
      <c r="D2237" s="55"/>
      <c r="E2237" s="55"/>
      <c r="H2237" s="55"/>
      <c r="I2237" s="57"/>
      <c r="J2237" s="57"/>
      <c r="K2237" s="55"/>
    </row>
    <row r="2238" spans="1:11" x14ac:dyDescent="0.25">
      <c r="A2238" s="55"/>
      <c r="C2238" s="56"/>
      <c r="D2238" s="55"/>
      <c r="E2238" s="55"/>
      <c r="H2238" s="55"/>
      <c r="I2238" s="57"/>
      <c r="J2238" s="57"/>
      <c r="K2238" s="55"/>
    </row>
    <row r="2239" spans="1:11" x14ac:dyDescent="0.25">
      <c r="A2239" s="55"/>
      <c r="C2239" s="56"/>
      <c r="D2239" s="55"/>
      <c r="E2239" s="55"/>
      <c r="H2239" s="55"/>
      <c r="I2239" s="57"/>
      <c r="J2239" s="57"/>
      <c r="K2239" s="55"/>
    </row>
    <row r="2240" spans="1:11" x14ac:dyDescent="0.25">
      <c r="A2240" s="55"/>
      <c r="C2240" s="56"/>
      <c r="D2240" s="55"/>
      <c r="E2240" s="55"/>
      <c r="H2240" s="55"/>
      <c r="I2240" s="57"/>
      <c r="J2240" s="57"/>
      <c r="K2240" s="55"/>
    </row>
    <row r="2241" spans="1:11" x14ac:dyDescent="0.25">
      <c r="A2241" s="55"/>
      <c r="C2241" s="56"/>
      <c r="D2241" s="55"/>
      <c r="E2241" s="55"/>
      <c r="H2241" s="55"/>
      <c r="I2241" s="57"/>
      <c r="J2241" s="57"/>
      <c r="K2241" s="55"/>
    </row>
    <row r="2242" spans="1:11" x14ac:dyDescent="0.25">
      <c r="A2242" s="55"/>
      <c r="C2242" s="56"/>
      <c r="D2242" s="55"/>
      <c r="E2242" s="55"/>
      <c r="H2242" s="55"/>
      <c r="I2242" s="57"/>
      <c r="J2242" s="57"/>
      <c r="K2242" s="55"/>
    </row>
    <row r="2243" spans="1:11" x14ac:dyDescent="0.25">
      <c r="A2243" s="55"/>
      <c r="C2243" s="56"/>
      <c r="D2243" s="55"/>
      <c r="E2243" s="55"/>
      <c r="H2243" s="55"/>
      <c r="I2243" s="57"/>
      <c r="J2243" s="57"/>
      <c r="K2243" s="55"/>
    </row>
    <row r="2244" spans="1:11" x14ac:dyDescent="0.25">
      <c r="A2244" s="55"/>
      <c r="C2244" s="56"/>
      <c r="D2244" s="55"/>
      <c r="E2244" s="55"/>
      <c r="H2244" s="55"/>
      <c r="I2244" s="57"/>
      <c r="J2244" s="57"/>
      <c r="K2244" s="55"/>
    </row>
    <row r="2245" spans="1:11" x14ac:dyDescent="0.25">
      <c r="A2245" s="55"/>
      <c r="C2245" s="56"/>
      <c r="D2245" s="55"/>
      <c r="E2245" s="55"/>
      <c r="H2245" s="55"/>
      <c r="I2245" s="57"/>
      <c r="J2245" s="57"/>
      <c r="K2245" s="55"/>
    </row>
    <row r="2246" spans="1:11" x14ac:dyDescent="0.25">
      <c r="A2246" s="55"/>
      <c r="C2246" s="56"/>
      <c r="D2246" s="55"/>
      <c r="E2246" s="55"/>
      <c r="H2246" s="55"/>
      <c r="I2246" s="57"/>
      <c r="J2246" s="57"/>
      <c r="K2246" s="55"/>
    </row>
    <row r="2247" spans="1:11" x14ac:dyDescent="0.25">
      <c r="A2247" s="55"/>
      <c r="C2247" s="56"/>
      <c r="D2247" s="55"/>
      <c r="E2247" s="55"/>
      <c r="H2247" s="55"/>
      <c r="I2247" s="57"/>
      <c r="J2247" s="57"/>
      <c r="K2247" s="55"/>
    </row>
    <row r="2248" spans="1:11" x14ac:dyDescent="0.25">
      <c r="A2248" s="55"/>
      <c r="C2248" s="56"/>
      <c r="D2248" s="55"/>
      <c r="E2248" s="55"/>
      <c r="H2248" s="55"/>
      <c r="I2248" s="57"/>
      <c r="J2248" s="57"/>
      <c r="K2248" s="55"/>
    </row>
    <row r="2249" spans="1:11" x14ac:dyDescent="0.25">
      <c r="A2249" s="55"/>
      <c r="C2249" s="56"/>
      <c r="D2249" s="55"/>
      <c r="E2249" s="55"/>
      <c r="H2249" s="55"/>
      <c r="I2249" s="57"/>
      <c r="J2249" s="57"/>
      <c r="K2249" s="55"/>
    </row>
    <row r="2250" spans="1:11" x14ac:dyDescent="0.25">
      <c r="A2250" s="55"/>
      <c r="C2250" s="56"/>
      <c r="D2250" s="55"/>
      <c r="E2250" s="55"/>
      <c r="H2250" s="55"/>
      <c r="I2250" s="57"/>
      <c r="J2250" s="57"/>
      <c r="K2250" s="55"/>
    </row>
    <row r="2251" spans="1:11" x14ac:dyDescent="0.25">
      <c r="A2251" s="55"/>
      <c r="C2251" s="56"/>
      <c r="D2251" s="55"/>
      <c r="E2251" s="55"/>
      <c r="H2251" s="55"/>
      <c r="I2251" s="57"/>
      <c r="J2251" s="57"/>
      <c r="K2251" s="55"/>
    </row>
    <row r="2252" spans="1:11" x14ac:dyDescent="0.25">
      <c r="A2252" s="55"/>
      <c r="C2252" s="56"/>
      <c r="D2252" s="55"/>
      <c r="E2252" s="55"/>
      <c r="H2252" s="55"/>
      <c r="I2252" s="57"/>
      <c r="J2252" s="57"/>
      <c r="K2252" s="55"/>
    </row>
    <row r="2253" spans="1:11" x14ac:dyDescent="0.25">
      <c r="A2253" s="55"/>
      <c r="C2253" s="56"/>
      <c r="D2253" s="55"/>
      <c r="E2253" s="55"/>
      <c r="H2253" s="55"/>
      <c r="I2253" s="57"/>
      <c r="J2253" s="57"/>
      <c r="K2253" s="55"/>
    </row>
    <row r="2254" spans="1:11" x14ac:dyDescent="0.25">
      <c r="A2254" s="55"/>
      <c r="C2254" s="56"/>
      <c r="D2254" s="55"/>
      <c r="E2254" s="55"/>
      <c r="H2254" s="55"/>
      <c r="I2254" s="57"/>
      <c r="J2254" s="57"/>
      <c r="K2254" s="55"/>
    </row>
    <row r="2255" spans="1:11" x14ac:dyDescent="0.25">
      <c r="A2255" s="55"/>
      <c r="C2255" s="56"/>
      <c r="D2255" s="55"/>
      <c r="E2255" s="55"/>
      <c r="H2255" s="55"/>
      <c r="I2255" s="57"/>
      <c r="J2255" s="57"/>
      <c r="K2255" s="55"/>
    </row>
    <row r="2256" spans="1:11" x14ac:dyDescent="0.25">
      <c r="A2256" s="55"/>
      <c r="C2256" s="56"/>
      <c r="D2256" s="55"/>
      <c r="E2256" s="55"/>
      <c r="H2256" s="55"/>
      <c r="I2256" s="57"/>
      <c r="J2256" s="57"/>
      <c r="K2256" s="55"/>
    </row>
    <row r="2257" spans="1:11" x14ac:dyDescent="0.25">
      <c r="A2257" s="55"/>
      <c r="C2257" s="56"/>
      <c r="D2257" s="55"/>
      <c r="E2257" s="55"/>
      <c r="H2257" s="55"/>
      <c r="I2257" s="57"/>
      <c r="J2257" s="57"/>
      <c r="K2257" s="55"/>
    </row>
    <row r="2258" spans="1:11" x14ac:dyDescent="0.25">
      <c r="A2258" s="55"/>
      <c r="C2258" s="56"/>
      <c r="D2258" s="55"/>
      <c r="E2258" s="55"/>
      <c r="H2258" s="55"/>
      <c r="I2258" s="57"/>
      <c r="J2258" s="57"/>
      <c r="K2258" s="55"/>
    </row>
    <row r="2259" spans="1:11" x14ac:dyDescent="0.25">
      <c r="A2259" s="55"/>
      <c r="C2259" s="56"/>
      <c r="D2259" s="55"/>
      <c r="E2259" s="55"/>
      <c r="H2259" s="55"/>
      <c r="I2259" s="57"/>
      <c r="J2259" s="57"/>
      <c r="K2259" s="55"/>
    </row>
    <row r="2260" spans="1:11" x14ac:dyDescent="0.25">
      <c r="A2260" s="55"/>
      <c r="C2260" s="56"/>
      <c r="D2260" s="55"/>
      <c r="E2260" s="55"/>
      <c r="H2260" s="55"/>
      <c r="I2260" s="57"/>
      <c r="J2260" s="57"/>
      <c r="K2260" s="55"/>
    </row>
    <row r="2261" spans="1:11" x14ac:dyDescent="0.25">
      <c r="A2261" s="55"/>
      <c r="C2261" s="56"/>
      <c r="D2261" s="55"/>
      <c r="E2261" s="55"/>
      <c r="H2261" s="55"/>
      <c r="I2261" s="57"/>
      <c r="J2261" s="57"/>
      <c r="K2261" s="55"/>
    </row>
    <row r="2262" spans="1:11" x14ac:dyDescent="0.25">
      <c r="A2262" s="55"/>
      <c r="C2262" s="56"/>
      <c r="D2262" s="55"/>
      <c r="E2262" s="55"/>
      <c r="H2262" s="55"/>
      <c r="I2262" s="57"/>
      <c r="J2262" s="57"/>
      <c r="K2262" s="55"/>
    </row>
    <row r="2263" spans="1:11" x14ac:dyDescent="0.25">
      <c r="A2263" s="55"/>
      <c r="C2263" s="56"/>
      <c r="D2263" s="55"/>
      <c r="E2263" s="55"/>
      <c r="H2263" s="55"/>
      <c r="I2263" s="57"/>
      <c r="J2263" s="57"/>
      <c r="K2263" s="55"/>
    </row>
    <row r="2264" spans="1:11" x14ac:dyDescent="0.25">
      <c r="A2264" s="55"/>
      <c r="C2264" s="56"/>
      <c r="D2264" s="55"/>
      <c r="E2264" s="55"/>
      <c r="H2264" s="55"/>
      <c r="I2264" s="57"/>
      <c r="J2264" s="57"/>
      <c r="K2264" s="55"/>
    </row>
    <row r="2265" spans="1:11" x14ac:dyDescent="0.25">
      <c r="A2265" s="55"/>
      <c r="C2265" s="56"/>
      <c r="D2265" s="55"/>
      <c r="E2265" s="55"/>
      <c r="H2265" s="55"/>
      <c r="I2265" s="57"/>
      <c r="J2265" s="57"/>
      <c r="K2265" s="55"/>
    </row>
    <row r="2266" spans="1:11" x14ac:dyDescent="0.25">
      <c r="A2266" s="55"/>
      <c r="C2266" s="56"/>
      <c r="D2266" s="55"/>
      <c r="E2266" s="55"/>
      <c r="H2266" s="55"/>
      <c r="I2266" s="57"/>
      <c r="J2266" s="57"/>
      <c r="K2266" s="55"/>
    </row>
    <row r="2267" spans="1:11" x14ac:dyDescent="0.25">
      <c r="A2267" s="55"/>
      <c r="C2267" s="56"/>
      <c r="D2267" s="55"/>
      <c r="E2267" s="55"/>
      <c r="H2267" s="55"/>
      <c r="I2267" s="57"/>
      <c r="J2267" s="57"/>
      <c r="K2267" s="55"/>
    </row>
    <row r="2268" spans="1:11" x14ac:dyDescent="0.25">
      <c r="A2268" s="55"/>
      <c r="C2268" s="56"/>
      <c r="D2268" s="55"/>
      <c r="E2268" s="55"/>
      <c r="H2268" s="55"/>
      <c r="I2268" s="57"/>
      <c r="J2268" s="57"/>
      <c r="K2268" s="55"/>
    </row>
    <row r="2269" spans="1:11" x14ac:dyDescent="0.25">
      <c r="A2269" s="55"/>
      <c r="C2269" s="56"/>
      <c r="D2269" s="55"/>
      <c r="E2269" s="55"/>
      <c r="H2269" s="55"/>
      <c r="I2269" s="57"/>
      <c r="J2269" s="57"/>
      <c r="K2269" s="55"/>
    </row>
    <row r="2270" spans="1:11" x14ac:dyDescent="0.25">
      <c r="A2270" s="55"/>
      <c r="C2270" s="56"/>
      <c r="D2270" s="55"/>
      <c r="E2270" s="55"/>
      <c r="H2270" s="55"/>
      <c r="I2270" s="57"/>
      <c r="J2270" s="57"/>
      <c r="K2270" s="55"/>
    </row>
    <row r="2271" spans="1:11" x14ac:dyDescent="0.25">
      <c r="A2271" s="55"/>
      <c r="C2271" s="56"/>
      <c r="D2271" s="55"/>
      <c r="E2271" s="55"/>
      <c r="H2271" s="55"/>
      <c r="I2271" s="57"/>
      <c r="J2271" s="57"/>
      <c r="K2271" s="55"/>
    </row>
    <row r="2272" spans="1:11" x14ac:dyDescent="0.25">
      <c r="A2272" s="55"/>
      <c r="C2272" s="56"/>
      <c r="D2272" s="55"/>
      <c r="E2272" s="55"/>
      <c r="H2272" s="55"/>
      <c r="I2272" s="57"/>
      <c r="J2272" s="57"/>
      <c r="K2272" s="55"/>
    </row>
    <row r="2273" spans="1:11" x14ac:dyDescent="0.25">
      <c r="A2273" s="55"/>
      <c r="C2273" s="56"/>
      <c r="D2273" s="55"/>
      <c r="E2273" s="55"/>
      <c r="H2273" s="55"/>
      <c r="I2273" s="57"/>
      <c r="J2273" s="57"/>
      <c r="K2273" s="55"/>
    </row>
    <row r="2274" spans="1:11" x14ac:dyDescent="0.25">
      <c r="A2274" s="55"/>
      <c r="C2274" s="56"/>
      <c r="D2274" s="55"/>
      <c r="E2274" s="55"/>
      <c r="H2274" s="55"/>
      <c r="I2274" s="57"/>
      <c r="J2274" s="57"/>
      <c r="K2274" s="55"/>
    </row>
    <row r="2275" spans="1:11" x14ac:dyDescent="0.25">
      <c r="A2275" s="55"/>
      <c r="C2275" s="56"/>
      <c r="D2275" s="55"/>
      <c r="E2275" s="55"/>
      <c r="H2275" s="55"/>
      <c r="I2275" s="57"/>
      <c r="J2275" s="57"/>
      <c r="K2275" s="55"/>
    </row>
    <row r="2276" spans="1:11" x14ac:dyDescent="0.25">
      <c r="A2276" s="55"/>
      <c r="C2276" s="56"/>
      <c r="D2276" s="55"/>
      <c r="E2276" s="55"/>
      <c r="H2276" s="55"/>
      <c r="I2276" s="57"/>
      <c r="J2276" s="57"/>
      <c r="K2276" s="55"/>
    </row>
    <row r="2277" spans="1:11" x14ac:dyDescent="0.25">
      <c r="A2277" s="55"/>
      <c r="C2277" s="56"/>
      <c r="D2277" s="55"/>
      <c r="E2277" s="55"/>
      <c r="H2277" s="55"/>
      <c r="I2277" s="57"/>
      <c r="J2277" s="57"/>
      <c r="K2277" s="55"/>
    </row>
    <row r="2278" spans="1:11" x14ac:dyDescent="0.25">
      <c r="A2278" s="55"/>
      <c r="C2278" s="56"/>
      <c r="D2278" s="55"/>
      <c r="E2278" s="55"/>
      <c r="H2278" s="55"/>
      <c r="I2278" s="57"/>
      <c r="J2278" s="57"/>
      <c r="K2278" s="55"/>
    </row>
    <row r="2279" spans="1:11" x14ac:dyDescent="0.25">
      <c r="A2279" s="55"/>
      <c r="C2279" s="56"/>
      <c r="D2279" s="55"/>
      <c r="E2279" s="55"/>
      <c r="H2279" s="55"/>
      <c r="I2279" s="57"/>
      <c r="J2279" s="57"/>
      <c r="K2279" s="55"/>
    </row>
    <row r="2280" spans="1:11" x14ac:dyDescent="0.25">
      <c r="A2280" s="55"/>
      <c r="C2280" s="56"/>
      <c r="D2280" s="55"/>
      <c r="E2280" s="55"/>
      <c r="H2280" s="55"/>
      <c r="I2280" s="57"/>
      <c r="J2280" s="57"/>
      <c r="K2280" s="55"/>
    </row>
    <row r="2281" spans="1:11" x14ac:dyDescent="0.25">
      <c r="A2281" s="55"/>
      <c r="C2281" s="56"/>
      <c r="D2281" s="55"/>
      <c r="E2281" s="55"/>
      <c r="H2281" s="55"/>
      <c r="I2281" s="57"/>
      <c r="J2281" s="57"/>
      <c r="K2281" s="55"/>
    </row>
    <row r="2282" spans="1:11" x14ac:dyDescent="0.25">
      <c r="A2282" s="55"/>
      <c r="C2282" s="56"/>
      <c r="D2282" s="55"/>
      <c r="E2282" s="55"/>
      <c r="H2282" s="55"/>
      <c r="I2282" s="57"/>
      <c r="J2282" s="57"/>
      <c r="K2282" s="55"/>
    </row>
    <row r="2283" spans="1:11" x14ac:dyDescent="0.25">
      <c r="A2283" s="55"/>
      <c r="C2283" s="56"/>
      <c r="D2283" s="55"/>
      <c r="E2283" s="55"/>
      <c r="H2283" s="55"/>
      <c r="I2283" s="57"/>
      <c r="J2283" s="57"/>
      <c r="K2283" s="55"/>
    </row>
    <row r="2284" spans="1:11" x14ac:dyDescent="0.25">
      <c r="A2284" s="55"/>
      <c r="C2284" s="56"/>
      <c r="D2284" s="55"/>
      <c r="E2284" s="55"/>
      <c r="H2284" s="55"/>
      <c r="I2284" s="57"/>
      <c r="J2284" s="57"/>
      <c r="K2284" s="55"/>
    </row>
    <row r="2285" spans="1:11" x14ac:dyDescent="0.25">
      <c r="A2285" s="55"/>
      <c r="C2285" s="56"/>
      <c r="D2285" s="55"/>
      <c r="E2285" s="55"/>
      <c r="H2285" s="55"/>
      <c r="I2285" s="57"/>
      <c r="J2285" s="57"/>
      <c r="K2285" s="55"/>
    </row>
    <row r="2286" spans="1:11" x14ac:dyDescent="0.25">
      <c r="A2286" s="55"/>
      <c r="C2286" s="56"/>
      <c r="D2286" s="55"/>
      <c r="E2286" s="55"/>
      <c r="H2286" s="55"/>
      <c r="I2286" s="57"/>
      <c r="J2286" s="57"/>
      <c r="K2286" s="55"/>
    </row>
    <row r="2287" spans="1:11" x14ac:dyDescent="0.25">
      <c r="A2287" s="55"/>
      <c r="C2287" s="56"/>
      <c r="D2287" s="55"/>
      <c r="E2287" s="55"/>
      <c r="H2287" s="55"/>
      <c r="I2287" s="57"/>
      <c r="J2287" s="57"/>
      <c r="K2287" s="55"/>
    </row>
    <row r="2288" spans="1:11" x14ac:dyDescent="0.25">
      <c r="A2288" s="55"/>
      <c r="C2288" s="56"/>
      <c r="D2288" s="55"/>
      <c r="E2288" s="55"/>
      <c r="H2288" s="55"/>
      <c r="I2288" s="57"/>
      <c r="J2288" s="57"/>
      <c r="K2288" s="55"/>
    </row>
    <row r="2289" spans="1:11" x14ac:dyDescent="0.25">
      <c r="A2289" s="55"/>
      <c r="C2289" s="56"/>
      <c r="D2289" s="55"/>
      <c r="E2289" s="55"/>
      <c r="H2289" s="55"/>
      <c r="I2289" s="57"/>
      <c r="J2289" s="57"/>
      <c r="K2289" s="55"/>
    </row>
    <row r="2290" spans="1:11" x14ac:dyDescent="0.25">
      <c r="A2290" s="55"/>
      <c r="C2290" s="56"/>
      <c r="D2290" s="55"/>
      <c r="E2290" s="55"/>
      <c r="H2290" s="55"/>
      <c r="I2290" s="57"/>
      <c r="J2290" s="57"/>
      <c r="K2290" s="55"/>
    </row>
    <row r="2291" spans="1:11" x14ac:dyDescent="0.25">
      <c r="A2291" s="55"/>
      <c r="C2291" s="56"/>
      <c r="D2291" s="55"/>
      <c r="E2291" s="55"/>
      <c r="H2291" s="55"/>
      <c r="I2291" s="57"/>
      <c r="J2291" s="57"/>
      <c r="K2291" s="55"/>
    </row>
    <row r="2292" spans="1:11" x14ac:dyDescent="0.25">
      <c r="A2292" s="55"/>
      <c r="C2292" s="56"/>
      <c r="D2292" s="55"/>
      <c r="E2292" s="55"/>
      <c r="H2292" s="55"/>
      <c r="I2292" s="57"/>
      <c r="J2292" s="57"/>
      <c r="K2292" s="55"/>
    </row>
    <row r="2293" spans="1:11" x14ac:dyDescent="0.25">
      <c r="A2293" s="55"/>
      <c r="C2293" s="56"/>
      <c r="D2293" s="55"/>
      <c r="E2293" s="55"/>
      <c r="H2293" s="55"/>
      <c r="I2293" s="57"/>
      <c r="J2293" s="57"/>
      <c r="K2293" s="55"/>
    </row>
    <row r="2294" spans="1:11" x14ac:dyDescent="0.25">
      <c r="A2294" s="55"/>
      <c r="C2294" s="56"/>
      <c r="D2294" s="55"/>
      <c r="E2294" s="55"/>
      <c r="H2294" s="55"/>
      <c r="I2294" s="57"/>
      <c r="J2294" s="57"/>
      <c r="K2294" s="55"/>
    </row>
    <row r="2295" spans="1:11" x14ac:dyDescent="0.25">
      <c r="A2295" s="55"/>
      <c r="C2295" s="56"/>
      <c r="D2295" s="55"/>
      <c r="E2295" s="55"/>
      <c r="H2295" s="55"/>
      <c r="I2295" s="57"/>
      <c r="J2295" s="57"/>
      <c r="K2295" s="55"/>
    </row>
    <row r="2296" spans="1:11" x14ac:dyDescent="0.25">
      <c r="A2296" s="55"/>
      <c r="C2296" s="56"/>
      <c r="D2296" s="55"/>
      <c r="E2296" s="55"/>
      <c r="H2296" s="55"/>
      <c r="I2296" s="57"/>
      <c r="J2296" s="57"/>
      <c r="K2296" s="55"/>
    </row>
    <row r="2297" spans="1:11" x14ac:dyDescent="0.25">
      <c r="A2297" s="55"/>
      <c r="C2297" s="56"/>
      <c r="D2297" s="55"/>
      <c r="E2297" s="55"/>
      <c r="H2297" s="55"/>
      <c r="I2297" s="57"/>
      <c r="J2297" s="57"/>
      <c r="K2297" s="55"/>
    </row>
    <row r="2298" spans="1:11" x14ac:dyDescent="0.25">
      <c r="A2298" s="55"/>
      <c r="C2298" s="56"/>
      <c r="D2298" s="55"/>
      <c r="E2298" s="55"/>
      <c r="H2298" s="55"/>
      <c r="I2298" s="57"/>
      <c r="J2298" s="57"/>
      <c r="K2298" s="55"/>
    </row>
    <row r="2299" spans="1:11" x14ac:dyDescent="0.25">
      <c r="A2299" s="55"/>
      <c r="C2299" s="56"/>
      <c r="D2299" s="55"/>
      <c r="E2299" s="55"/>
      <c r="H2299" s="55"/>
      <c r="I2299" s="57"/>
      <c r="J2299" s="57"/>
      <c r="K2299" s="55"/>
    </row>
    <row r="2300" spans="1:11" x14ac:dyDescent="0.25">
      <c r="A2300" s="55"/>
      <c r="C2300" s="56"/>
      <c r="D2300" s="55"/>
      <c r="E2300" s="55"/>
      <c r="H2300" s="55"/>
      <c r="I2300" s="57"/>
      <c r="J2300" s="57"/>
      <c r="K2300" s="55"/>
    </row>
    <row r="2301" spans="1:11" x14ac:dyDescent="0.25">
      <c r="A2301" s="55"/>
      <c r="C2301" s="56"/>
      <c r="D2301" s="55"/>
      <c r="E2301" s="55"/>
      <c r="H2301" s="55"/>
      <c r="I2301" s="57"/>
      <c r="J2301" s="57"/>
      <c r="K2301" s="55"/>
    </row>
    <row r="2302" spans="1:11" x14ac:dyDescent="0.25">
      <c r="A2302" s="55"/>
      <c r="C2302" s="56"/>
      <c r="D2302" s="55"/>
      <c r="E2302" s="55"/>
      <c r="H2302" s="55"/>
      <c r="I2302" s="57"/>
      <c r="J2302" s="57"/>
      <c r="K2302" s="55"/>
    </row>
    <row r="2303" spans="1:11" x14ac:dyDescent="0.25">
      <c r="A2303" s="55"/>
      <c r="C2303" s="56"/>
      <c r="D2303" s="55"/>
      <c r="E2303" s="55"/>
      <c r="H2303" s="55"/>
      <c r="I2303" s="57"/>
      <c r="J2303" s="57"/>
      <c r="K2303" s="55"/>
    </row>
    <row r="2304" spans="1:11" x14ac:dyDescent="0.25">
      <c r="A2304" s="55"/>
      <c r="C2304" s="56"/>
      <c r="D2304" s="55"/>
      <c r="E2304" s="55"/>
      <c r="H2304" s="55"/>
      <c r="I2304" s="57"/>
      <c r="J2304" s="57"/>
      <c r="K2304" s="55"/>
    </row>
    <row r="2305" spans="1:11" x14ac:dyDescent="0.25">
      <c r="A2305" s="55"/>
      <c r="C2305" s="56"/>
      <c r="D2305" s="55"/>
      <c r="E2305" s="55"/>
      <c r="H2305" s="55"/>
      <c r="I2305" s="57"/>
      <c r="J2305" s="57"/>
      <c r="K2305" s="55"/>
    </row>
    <row r="2306" spans="1:11" x14ac:dyDescent="0.25">
      <c r="A2306" s="55"/>
      <c r="C2306" s="56"/>
      <c r="D2306" s="55"/>
      <c r="E2306" s="55"/>
      <c r="H2306" s="55"/>
      <c r="I2306" s="57"/>
      <c r="J2306" s="57"/>
      <c r="K2306" s="55"/>
    </row>
    <row r="2307" spans="1:11" x14ac:dyDescent="0.25">
      <c r="A2307" s="55"/>
      <c r="C2307" s="56"/>
      <c r="D2307" s="55"/>
      <c r="E2307" s="55"/>
      <c r="H2307" s="55"/>
      <c r="I2307" s="57"/>
      <c r="J2307" s="57"/>
      <c r="K2307" s="55"/>
    </row>
    <row r="2308" spans="1:11" x14ac:dyDescent="0.25">
      <c r="A2308" s="55"/>
      <c r="C2308" s="56"/>
      <c r="D2308" s="55"/>
      <c r="E2308" s="55"/>
      <c r="H2308" s="55"/>
      <c r="I2308" s="57"/>
      <c r="J2308" s="57"/>
      <c r="K2308" s="55"/>
    </row>
    <row r="2309" spans="1:11" x14ac:dyDescent="0.25">
      <c r="A2309" s="55"/>
      <c r="C2309" s="56"/>
      <c r="D2309" s="55"/>
      <c r="E2309" s="55"/>
      <c r="H2309" s="55"/>
      <c r="I2309" s="57"/>
      <c r="J2309" s="57"/>
      <c r="K2309" s="55"/>
    </row>
    <row r="2310" spans="1:11" x14ac:dyDescent="0.25">
      <c r="A2310" s="55"/>
      <c r="C2310" s="56"/>
      <c r="D2310" s="55"/>
      <c r="E2310" s="55"/>
      <c r="H2310" s="55"/>
      <c r="I2310" s="57"/>
      <c r="J2310" s="57"/>
      <c r="K2310" s="55"/>
    </row>
    <row r="2311" spans="1:11" x14ac:dyDescent="0.25">
      <c r="A2311" s="55"/>
      <c r="C2311" s="56"/>
      <c r="D2311" s="55"/>
      <c r="E2311" s="55"/>
      <c r="H2311" s="55"/>
      <c r="I2311" s="57"/>
      <c r="J2311" s="57"/>
      <c r="K2311" s="55"/>
    </row>
    <row r="2312" spans="1:11" x14ac:dyDescent="0.25">
      <c r="A2312" s="55"/>
      <c r="C2312" s="56"/>
      <c r="D2312" s="55"/>
      <c r="E2312" s="55"/>
      <c r="H2312" s="55"/>
      <c r="I2312" s="57"/>
      <c r="J2312" s="57"/>
      <c r="K2312" s="55"/>
    </row>
    <row r="2313" spans="1:11" x14ac:dyDescent="0.25">
      <c r="A2313" s="55"/>
      <c r="C2313" s="56"/>
      <c r="D2313" s="55"/>
      <c r="E2313" s="55"/>
      <c r="H2313" s="55"/>
      <c r="I2313" s="57"/>
      <c r="J2313" s="57"/>
      <c r="K2313" s="55"/>
    </row>
    <row r="2314" spans="1:11" x14ac:dyDescent="0.25">
      <c r="A2314" s="55"/>
      <c r="C2314" s="56"/>
      <c r="D2314" s="55"/>
      <c r="E2314" s="55"/>
      <c r="H2314" s="55"/>
      <c r="I2314" s="57"/>
      <c r="J2314" s="57"/>
      <c r="K2314" s="55"/>
    </row>
    <row r="2315" spans="1:11" x14ac:dyDescent="0.25">
      <c r="A2315" s="55"/>
      <c r="C2315" s="56"/>
      <c r="D2315" s="55"/>
      <c r="E2315" s="55"/>
      <c r="H2315" s="55"/>
      <c r="I2315" s="57"/>
      <c r="J2315" s="57"/>
      <c r="K2315" s="55"/>
    </row>
    <row r="2316" spans="1:11" x14ac:dyDescent="0.25">
      <c r="A2316" s="55"/>
      <c r="C2316" s="56"/>
      <c r="D2316" s="55"/>
      <c r="E2316" s="55"/>
      <c r="H2316" s="55"/>
      <c r="I2316" s="57"/>
      <c r="J2316" s="57"/>
      <c r="K2316" s="55"/>
    </row>
    <row r="2317" spans="1:11" x14ac:dyDescent="0.25">
      <c r="A2317" s="55"/>
      <c r="C2317" s="56"/>
      <c r="D2317" s="55"/>
      <c r="E2317" s="55"/>
      <c r="H2317" s="55"/>
      <c r="I2317" s="57"/>
      <c r="J2317" s="57"/>
      <c r="K2317" s="55"/>
    </row>
    <row r="2318" spans="1:11" x14ac:dyDescent="0.25">
      <c r="A2318" s="55"/>
      <c r="C2318" s="56"/>
      <c r="D2318" s="55"/>
      <c r="E2318" s="55"/>
      <c r="H2318" s="55"/>
      <c r="I2318" s="57"/>
      <c r="J2318" s="57"/>
      <c r="K2318" s="55"/>
    </row>
    <row r="2319" spans="1:11" x14ac:dyDescent="0.25">
      <c r="A2319" s="55"/>
      <c r="C2319" s="56"/>
      <c r="D2319" s="55"/>
      <c r="E2319" s="55"/>
      <c r="H2319" s="55"/>
      <c r="I2319" s="57"/>
      <c r="J2319" s="57"/>
      <c r="K2319" s="55"/>
    </row>
    <row r="2320" spans="1:11" x14ac:dyDescent="0.25">
      <c r="A2320" s="55"/>
      <c r="C2320" s="56"/>
      <c r="D2320" s="55"/>
      <c r="E2320" s="55"/>
      <c r="H2320" s="55"/>
      <c r="I2320" s="57"/>
      <c r="J2320" s="57"/>
      <c r="K2320" s="55"/>
    </row>
    <row r="2321" spans="1:11" x14ac:dyDescent="0.25">
      <c r="A2321" s="55"/>
      <c r="C2321" s="56"/>
      <c r="D2321" s="55"/>
      <c r="E2321" s="55"/>
      <c r="H2321" s="55"/>
      <c r="I2321" s="57"/>
      <c r="J2321" s="57"/>
      <c r="K2321" s="55"/>
    </row>
    <row r="2322" spans="1:11" x14ac:dyDescent="0.25">
      <c r="A2322" s="55"/>
      <c r="C2322" s="56"/>
      <c r="D2322" s="55"/>
      <c r="E2322" s="55"/>
      <c r="H2322" s="55"/>
      <c r="I2322" s="57"/>
      <c r="J2322" s="57"/>
      <c r="K2322" s="55"/>
    </row>
    <row r="2323" spans="1:11" x14ac:dyDescent="0.25">
      <c r="A2323" s="55"/>
      <c r="C2323" s="56"/>
      <c r="D2323" s="55"/>
      <c r="E2323" s="55"/>
      <c r="H2323" s="55"/>
      <c r="I2323" s="57"/>
      <c r="J2323" s="57"/>
      <c r="K2323" s="55"/>
    </row>
    <row r="2324" spans="1:11" x14ac:dyDescent="0.25">
      <c r="A2324" s="55"/>
      <c r="C2324" s="56"/>
      <c r="D2324" s="55"/>
      <c r="E2324" s="55"/>
      <c r="H2324" s="55"/>
      <c r="I2324" s="57"/>
      <c r="J2324" s="57"/>
      <c r="K2324" s="55"/>
    </row>
    <row r="2325" spans="1:11" x14ac:dyDescent="0.25">
      <c r="A2325" s="55"/>
      <c r="C2325" s="56"/>
      <c r="D2325" s="55"/>
      <c r="E2325" s="55"/>
      <c r="H2325" s="55"/>
      <c r="I2325" s="57"/>
      <c r="J2325" s="57"/>
      <c r="K2325" s="55"/>
    </row>
    <row r="2326" spans="1:11" x14ac:dyDescent="0.25">
      <c r="A2326" s="55"/>
      <c r="C2326" s="56"/>
      <c r="D2326" s="55"/>
      <c r="E2326" s="55"/>
      <c r="H2326" s="55"/>
      <c r="I2326" s="57"/>
      <c r="J2326" s="57"/>
      <c r="K2326" s="55"/>
    </row>
    <row r="2327" spans="1:11" x14ac:dyDescent="0.25">
      <c r="A2327" s="55"/>
      <c r="C2327" s="56"/>
      <c r="D2327" s="55"/>
      <c r="E2327" s="55"/>
      <c r="H2327" s="55"/>
      <c r="I2327" s="57"/>
      <c r="J2327" s="57"/>
      <c r="K2327" s="55"/>
    </row>
    <row r="2328" spans="1:11" x14ac:dyDescent="0.25">
      <c r="A2328" s="55"/>
      <c r="C2328" s="56"/>
      <c r="D2328" s="55"/>
      <c r="E2328" s="55"/>
      <c r="H2328" s="55"/>
      <c r="I2328" s="57"/>
      <c r="J2328" s="57"/>
      <c r="K2328" s="55"/>
    </row>
    <row r="2329" spans="1:11" x14ac:dyDescent="0.25">
      <c r="A2329" s="55"/>
      <c r="C2329" s="56"/>
      <c r="D2329" s="55"/>
      <c r="E2329" s="55"/>
      <c r="H2329" s="55"/>
      <c r="I2329" s="57"/>
      <c r="J2329" s="57"/>
      <c r="K2329" s="55"/>
    </row>
    <row r="2330" spans="1:11" x14ac:dyDescent="0.25">
      <c r="A2330" s="55"/>
      <c r="C2330" s="56"/>
      <c r="D2330" s="55"/>
      <c r="E2330" s="55"/>
      <c r="H2330" s="55"/>
      <c r="I2330" s="57"/>
      <c r="J2330" s="57"/>
      <c r="K2330" s="55"/>
    </row>
    <row r="2331" spans="1:11" x14ac:dyDescent="0.25">
      <c r="A2331" s="55"/>
      <c r="C2331" s="56"/>
      <c r="D2331" s="55"/>
      <c r="E2331" s="55"/>
      <c r="H2331" s="55"/>
      <c r="I2331" s="57"/>
      <c r="J2331" s="57"/>
      <c r="K2331" s="55"/>
    </row>
    <row r="2332" spans="1:11" x14ac:dyDescent="0.25">
      <c r="A2332" s="55"/>
      <c r="C2332" s="56"/>
      <c r="D2332" s="55"/>
      <c r="E2332" s="55"/>
      <c r="H2332" s="55"/>
      <c r="I2332" s="57"/>
      <c r="J2332" s="57"/>
      <c r="K2332" s="55"/>
    </row>
    <row r="2333" spans="1:11" x14ac:dyDescent="0.25">
      <c r="A2333" s="55"/>
      <c r="C2333" s="56"/>
      <c r="D2333" s="55"/>
      <c r="E2333" s="55"/>
      <c r="H2333" s="55"/>
      <c r="I2333" s="57"/>
      <c r="J2333" s="57"/>
      <c r="K2333" s="55"/>
    </row>
    <row r="2334" spans="1:11" x14ac:dyDescent="0.25">
      <c r="A2334" s="55"/>
      <c r="C2334" s="56"/>
      <c r="D2334" s="55"/>
      <c r="E2334" s="55"/>
      <c r="H2334" s="55"/>
      <c r="I2334" s="57"/>
      <c r="J2334" s="57"/>
      <c r="K2334" s="55"/>
    </row>
    <row r="2335" spans="1:11" x14ac:dyDescent="0.25">
      <c r="A2335" s="55"/>
      <c r="C2335" s="56"/>
      <c r="D2335" s="55"/>
      <c r="E2335" s="55"/>
      <c r="H2335" s="55"/>
      <c r="I2335" s="57"/>
      <c r="J2335" s="57"/>
      <c r="K2335" s="55"/>
    </row>
    <row r="2336" spans="1:11" x14ac:dyDescent="0.25">
      <c r="A2336" s="55"/>
      <c r="C2336" s="56"/>
      <c r="D2336" s="55"/>
      <c r="E2336" s="55"/>
      <c r="H2336" s="55"/>
      <c r="I2336" s="57"/>
      <c r="J2336" s="57"/>
      <c r="K2336" s="55"/>
    </row>
    <row r="2337" spans="1:11" x14ac:dyDescent="0.25">
      <c r="A2337" s="55"/>
      <c r="C2337" s="56"/>
      <c r="D2337" s="55"/>
      <c r="E2337" s="55"/>
      <c r="H2337" s="55"/>
      <c r="I2337" s="57"/>
      <c r="J2337" s="57"/>
      <c r="K2337" s="55"/>
    </row>
    <row r="2338" spans="1:11" x14ac:dyDescent="0.25">
      <c r="A2338" s="55"/>
      <c r="C2338" s="56"/>
      <c r="D2338" s="55"/>
      <c r="E2338" s="55"/>
      <c r="H2338" s="55"/>
      <c r="I2338" s="57"/>
      <c r="J2338" s="57"/>
      <c r="K2338" s="55"/>
    </row>
    <row r="2339" spans="1:11" x14ac:dyDescent="0.25">
      <c r="A2339" s="55"/>
      <c r="C2339" s="56"/>
      <c r="D2339" s="55"/>
      <c r="E2339" s="55"/>
      <c r="H2339" s="55"/>
      <c r="I2339" s="57"/>
      <c r="J2339" s="57"/>
      <c r="K2339" s="55"/>
    </row>
    <row r="2340" spans="1:11" x14ac:dyDescent="0.25">
      <c r="A2340" s="55"/>
      <c r="C2340" s="56"/>
      <c r="D2340" s="55"/>
      <c r="E2340" s="55"/>
      <c r="H2340" s="55"/>
      <c r="I2340" s="57"/>
      <c r="J2340" s="57"/>
      <c r="K2340" s="55"/>
    </row>
    <row r="2341" spans="1:11" x14ac:dyDescent="0.25">
      <c r="A2341" s="55"/>
      <c r="C2341" s="56"/>
      <c r="D2341" s="55"/>
      <c r="E2341" s="55"/>
      <c r="H2341" s="55"/>
      <c r="I2341" s="57"/>
      <c r="J2341" s="57"/>
      <c r="K2341" s="55"/>
    </row>
    <row r="2342" spans="1:11" x14ac:dyDescent="0.25">
      <c r="A2342" s="55"/>
      <c r="C2342" s="56"/>
      <c r="D2342" s="55"/>
      <c r="E2342" s="55"/>
      <c r="H2342" s="55"/>
      <c r="I2342" s="57"/>
      <c r="J2342" s="57"/>
      <c r="K2342" s="55"/>
    </row>
    <row r="2343" spans="1:11" x14ac:dyDescent="0.25">
      <c r="A2343" s="55"/>
      <c r="C2343" s="56"/>
      <c r="D2343" s="55"/>
      <c r="E2343" s="55"/>
      <c r="H2343" s="55"/>
      <c r="I2343" s="57"/>
      <c r="J2343" s="57"/>
      <c r="K2343" s="55"/>
    </row>
    <row r="2344" spans="1:11" x14ac:dyDescent="0.25">
      <c r="A2344" s="55"/>
      <c r="C2344" s="56"/>
      <c r="D2344" s="55"/>
      <c r="E2344" s="55"/>
      <c r="H2344" s="55"/>
      <c r="I2344" s="57"/>
      <c r="J2344" s="57"/>
      <c r="K2344" s="55"/>
    </row>
    <row r="2345" spans="1:11" x14ac:dyDescent="0.25">
      <c r="A2345" s="55"/>
      <c r="C2345" s="56"/>
      <c r="D2345" s="55"/>
      <c r="E2345" s="55"/>
      <c r="H2345" s="55"/>
      <c r="I2345" s="57"/>
      <c r="J2345" s="57"/>
      <c r="K2345" s="55"/>
    </row>
    <row r="2346" spans="1:11" x14ac:dyDescent="0.25">
      <c r="A2346" s="55"/>
      <c r="C2346" s="56"/>
      <c r="D2346" s="55"/>
      <c r="E2346" s="55"/>
      <c r="H2346" s="55"/>
      <c r="I2346" s="57"/>
      <c r="J2346" s="57"/>
      <c r="K2346" s="55"/>
    </row>
    <row r="2347" spans="1:11" x14ac:dyDescent="0.25">
      <c r="A2347" s="55"/>
      <c r="C2347" s="56"/>
      <c r="D2347" s="55"/>
      <c r="E2347" s="55"/>
      <c r="H2347" s="55"/>
      <c r="I2347" s="57"/>
      <c r="J2347" s="57"/>
      <c r="K2347" s="55"/>
    </row>
    <row r="2348" spans="1:11" x14ac:dyDescent="0.25">
      <c r="A2348" s="55"/>
      <c r="C2348" s="56"/>
      <c r="D2348" s="55"/>
      <c r="E2348" s="55"/>
      <c r="H2348" s="55"/>
      <c r="I2348" s="57"/>
      <c r="J2348" s="57"/>
      <c r="K2348" s="55"/>
    </row>
    <row r="2349" spans="1:11" x14ac:dyDescent="0.25">
      <c r="A2349" s="55"/>
      <c r="C2349" s="56"/>
      <c r="D2349" s="55"/>
      <c r="E2349" s="55"/>
      <c r="H2349" s="55"/>
      <c r="I2349" s="57"/>
      <c r="J2349" s="57"/>
      <c r="K2349" s="55"/>
    </row>
    <row r="2350" spans="1:11" x14ac:dyDescent="0.25">
      <c r="A2350" s="55"/>
      <c r="C2350" s="56"/>
      <c r="D2350" s="55"/>
      <c r="E2350" s="55"/>
      <c r="H2350" s="55"/>
      <c r="I2350" s="57"/>
      <c r="J2350" s="57"/>
      <c r="K2350" s="55"/>
    </row>
    <row r="2351" spans="1:11" x14ac:dyDescent="0.25">
      <c r="A2351" s="55"/>
      <c r="C2351" s="56"/>
      <c r="D2351" s="55"/>
      <c r="E2351" s="55"/>
      <c r="H2351" s="55"/>
      <c r="I2351" s="57"/>
      <c r="J2351" s="57"/>
      <c r="K2351" s="55"/>
    </row>
    <row r="2352" spans="1:11" x14ac:dyDescent="0.25">
      <c r="A2352" s="55"/>
      <c r="C2352" s="56"/>
      <c r="D2352" s="55"/>
      <c r="E2352" s="55"/>
      <c r="H2352" s="55"/>
      <c r="I2352" s="57"/>
      <c r="J2352" s="57"/>
      <c r="K2352" s="55"/>
    </row>
    <row r="2353" spans="1:11" x14ac:dyDescent="0.25">
      <c r="A2353" s="55"/>
      <c r="C2353" s="56"/>
      <c r="D2353" s="55"/>
      <c r="E2353" s="55"/>
      <c r="H2353" s="55"/>
      <c r="I2353" s="57"/>
      <c r="J2353" s="57"/>
      <c r="K2353" s="55"/>
    </row>
    <row r="2354" spans="1:11" x14ac:dyDescent="0.25">
      <c r="A2354" s="55"/>
      <c r="C2354" s="56"/>
      <c r="D2354" s="55"/>
      <c r="E2354" s="55"/>
      <c r="H2354" s="55"/>
      <c r="I2354" s="57"/>
      <c r="J2354" s="57"/>
      <c r="K2354" s="55"/>
    </row>
    <row r="2355" spans="1:11" x14ac:dyDescent="0.25">
      <c r="A2355" s="55"/>
      <c r="C2355" s="56"/>
      <c r="D2355" s="55"/>
      <c r="E2355" s="55"/>
      <c r="H2355" s="55"/>
      <c r="I2355" s="57"/>
      <c r="J2355" s="57"/>
      <c r="K2355" s="55"/>
    </row>
    <row r="2356" spans="1:11" x14ac:dyDescent="0.25">
      <c r="A2356" s="55"/>
      <c r="C2356" s="56"/>
      <c r="D2356" s="55"/>
      <c r="E2356" s="55"/>
      <c r="H2356" s="55"/>
      <c r="I2356" s="57"/>
      <c r="J2356" s="57"/>
      <c r="K2356" s="55"/>
    </row>
    <row r="2357" spans="1:11" x14ac:dyDescent="0.25">
      <c r="A2357" s="55"/>
      <c r="C2357" s="56"/>
      <c r="D2357" s="55"/>
      <c r="E2357" s="55"/>
      <c r="H2357" s="55"/>
      <c r="I2357" s="57"/>
      <c r="J2357" s="57"/>
      <c r="K2357" s="55"/>
    </row>
    <row r="2358" spans="1:11" x14ac:dyDescent="0.25">
      <c r="A2358" s="55"/>
      <c r="C2358" s="56"/>
      <c r="D2358" s="55"/>
      <c r="E2358" s="55"/>
      <c r="H2358" s="55"/>
      <c r="I2358" s="57"/>
      <c r="J2358" s="57"/>
      <c r="K2358" s="55"/>
    </row>
    <row r="2359" spans="1:11" x14ac:dyDescent="0.25">
      <c r="A2359" s="55"/>
      <c r="C2359" s="56"/>
      <c r="D2359" s="55"/>
      <c r="E2359" s="55"/>
      <c r="H2359" s="55"/>
      <c r="I2359" s="57"/>
      <c r="J2359" s="57"/>
      <c r="K2359" s="55"/>
    </row>
    <row r="2360" spans="1:11" x14ac:dyDescent="0.25">
      <c r="A2360" s="55"/>
      <c r="C2360" s="56"/>
      <c r="D2360" s="55"/>
      <c r="E2360" s="55"/>
      <c r="H2360" s="55"/>
      <c r="I2360" s="57"/>
      <c r="J2360" s="57"/>
      <c r="K2360" s="55"/>
    </row>
    <row r="2361" spans="1:11" x14ac:dyDescent="0.25">
      <c r="A2361" s="55"/>
      <c r="C2361" s="56"/>
      <c r="D2361" s="55"/>
      <c r="E2361" s="55"/>
      <c r="H2361" s="55"/>
      <c r="I2361" s="57"/>
      <c r="J2361" s="57"/>
      <c r="K2361" s="55"/>
    </row>
    <row r="2362" spans="1:11" x14ac:dyDescent="0.25">
      <c r="A2362" s="55"/>
      <c r="C2362" s="56"/>
      <c r="D2362" s="55"/>
      <c r="E2362" s="55"/>
      <c r="H2362" s="55"/>
      <c r="I2362" s="57"/>
      <c r="J2362" s="57"/>
      <c r="K2362" s="55"/>
    </row>
    <row r="2363" spans="1:11" x14ac:dyDescent="0.25">
      <c r="A2363" s="55"/>
      <c r="C2363" s="56"/>
      <c r="D2363" s="55"/>
      <c r="E2363" s="55"/>
      <c r="H2363" s="55"/>
      <c r="I2363" s="57"/>
      <c r="J2363" s="57"/>
      <c r="K2363" s="55"/>
    </row>
    <row r="2364" spans="1:11" x14ac:dyDescent="0.25">
      <c r="A2364" s="55"/>
      <c r="C2364" s="56"/>
      <c r="D2364" s="55"/>
      <c r="E2364" s="55"/>
      <c r="H2364" s="55"/>
      <c r="I2364" s="57"/>
      <c r="J2364" s="57"/>
      <c r="K2364" s="55"/>
    </row>
    <row r="2365" spans="1:11" x14ac:dyDescent="0.25">
      <c r="A2365" s="55"/>
      <c r="C2365" s="56"/>
      <c r="D2365" s="55"/>
      <c r="E2365" s="55"/>
      <c r="H2365" s="55"/>
      <c r="I2365" s="57"/>
      <c r="J2365" s="57"/>
      <c r="K2365" s="55"/>
    </row>
    <row r="2366" spans="1:11" x14ac:dyDescent="0.25">
      <c r="A2366" s="55"/>
      <c r="C2366" s="56"/>
      <c r="D2366" s="55"/>
      <c r="E2366" s="55"/>
      <c r="H2366" s="55"/>
      <c r="I2366" s="57"/>
      <c r="J2366" s="57"/>
      <c r="K2366" s="55"/>
    </row>
    <row r="2367" spans="1:11" x14ac:dyDescent="0.25">
      <c r="A2367" s="55"/>
      <c r="C2367" s="56"/>
      <c r="D2367" s="55"/>
      <c r="E2367" s="55"/>
      <c r="H2367" s="55"/>
      <c r="I2367" s="57"/>
      <c r="J2367" s="57"/>
      <c r="K2367" s="55"/>
    </row>
    <row r="2368" spans="1:11" x14ac:dyDescent="0.25">
      <c r="A2368" s="55"/>
      <c r="C2368" s="56"/>
      <c r="D2368" s="55"/>
      <c r="E2368" s="55"/>
      <c r="H2368" s="55"/>
      <c r="I2368" s="57"/>
      <c r="J2368" s="57"/>
      <c r="K2368" s="55"/>
    </row>
    <row r="2369" spans="1:11" x14ac:dyDescent="0.25">
      <c r="A2369" s="55"/>
      <c r="C2369" s="56"/>
      <c r="D2369" s="55"/>
      <c r="E2369" s="55"/>
      <c r="H2369" s="55"/>
      <c r="I2369" s="57"/>
      <c r="J2369" s="57"/>
      <c r="K2369" s="55"/>
    </row>
    <row r="2370" spans="1:11" x14ac:dyDescent="0.25">
      <c r="A2370" s="55"/>
      <c r="C2370" s="56"/>
      <c r="D2370" s="55"/>
      <c r="E2370" s="55"/>
      <c r="H2370" s="55"/>
      <c r="I2370" s="57"/>
      <c r="J2370" s="57"/>
      <c r="K2370" s="55"/>
    </row>
    <row r="2371" spans="1:11" x14ac:dyDescent="0.25">
      <c r="A2371" s="55"/>
      <c r="C2371" s="56"/>
      <c r="D2371" s="55"/>
      <c r="E2371" s="55"/>
      <c r="H2371" s="55"/>
      <c r="I2371" s="57"/>
      <c r="J2371" s="57"/>
      <c r="K2371" s="55"/>
    </row>
    <row r="2372" spans="1:11" x14ac:dyDescent="0.25">
      <c r="A2372" s="55"/>
      <c r="C2372" s="56"/>
      <c r="D2372" s="55"/>
      <c r="E2372" s="55"/>
      <c r="H2372" s="55"/>
      <c r="I2372" s="57"/>
      <c r="J2372" s="57"/>
      <c r="K2372" s="55"/>
    </row>
    <row r="2373" spans="1:11" x14ac:dyDescent="0.25">
      <c r="A2373" s="55"/>
      <c r="C2373" s="56"/>
      <c r="D2373" s="55"/>
      <c r="E2373" s="55"/>
      <c r="H2373" s="55"/>
      <c r="I2373" s="57"/>
      <c r="J2373" s="57"/>
      <c r="K2373" s="55"/>
    </row>
    <row r="2374" spans="1:11" x14ac:dyDescent="0.25">
      <c r="A2374" s="55"/>
      <c r="C2374" s="56"/>
      <c r="D2374" s="55"/>
      <c r="E2374" s="55"/>
      <c r="H2374" s="55"/>
      <c r="I2374" s="57"/>
      <c r="J2374" s="57"/>
      <c r="K2374" s="55"/>
    </row>
    <row r="2375" spans="1:11" x14ac:dyDescent="0.25">
      <c r="A2375" s="55"/>
      <c r="C2375" s="56"/>
      <c r="D2375" s="55"/>
      <c r="E2375" s="55"/>
      <c r="H2375" s="55"/>
      <c r="I2375" s="57"/>
      <c r="J2375" s="57"/>
      <c r="K2375" s="55"/>
    </row>
    <row r="2376" spans="1:11" x14ac:dyDescent="0.25">
      <c r="A2376" s="55"/>
      <c r="C2376" s="56"/>
      <c r="D2376" s="55"/>
      <c r="E2376" s="55"/>
      <c r="H2376" s="55"/>
      <c r="I2376" s="57"/>
      <c r="J2376" s="57"/>
      <c r="K2376" s="55"/>
    </row>
    <row r="2377" spans="1:11" x14ac:dyDescent="0.25">
      <c r="A2377" s="55"/>
      <c r="C2377" s="56"/>
      <c r="D2377" s="55"/>
      <c r="E2377" s="55"/>
      <c r="H2377" s="55"/>
      <c r="I2377" s="57"/>
      <c r="J2377" s="57"/>
      <c r="K2377" s="55"/>
    </row>
    <row r="2378" spans="1:11" x14ac:dyDescent="0.25">
      <c r="A2378" s="55"/>
      <c r="C2378" s="56"/>
      <c r="D2378" s="55"/>
      <c r="E2378" s="55"/>
      <c r="H2378" s="55"/>
      <c r="I2378" s="57"/>
      <c r="J2378" s="57"/>
      <c r="K2378" s="55"/>
    </row>
    <row r="2379" spans="1:11" x14ac:dyDescent="0.25">
      <c r="A2379" s="55"/>
      <c r="C2379" s="56"/>
      <c r="D2379" s="55"/>
      <c r="E2379" s="55"/>
      <c r="H2379" s="55"/>
      <c r="I2379" s="57"/>
      <c r="J2379" s="57"/>
      <c r="K2379" s="55"/>
    </row>
    <row r="2380" spans="1:11" x14ac:dyDescent="0.25">
      <c r="A2380" s="55"/>
      <c r="C2380" s="56"/>
      <c r="D2380" s="55"/>
      <c r="E2380" s="55"/>
      <c r="H2380" s="55"/>
      <c r="I2380" s="57"/>
      <c r="J2380" s="57"/>
      <c r="K2380" s="55"/>
    </row>
    <row r="2381" spans="1:11" x14ac:dyDescent="0.25">
      <c r="A2381" s="55"/>
      <c r="C2381" s="56"/>
      <c r="D2381" s="55"/>
      <c r="E2381" s="55"/>
      <c r="H2381" s="55"/>
      <c r="I2381" s="57"/>
      <c r="J2381" s="57"/>
      <c r="K2381" s="55"/>
    </row>
    <row r="2382" spans="1:11" x14ac:dyDescent="0.25">
      <c r="A2382" s="55"/>
      <c r="C2382" s="56"/>
      <c r="D2382" s="55"/>
      <c r="E2382" s="55"/>
      <c r="H2382" s="55"/>
      <c r="I2382" s="57"/>
      <c r="J2382" s="57"/>
      <c r="K2382" s="55"/>
    </row>
    <row r="2383" spans="1:11" x14ac:dyDescent="0.25">
      <c r="A2383" s="55"/>
      <c r="C2383" s="56"/>
      <c r="D2383" s="55"/>
      <c r="E2383" s="55"/>
      <c r="H2383" s="55"/>
      <c r="I2383" s="57"/>
      <c r="J2383" s="57"/>
      <c r="K2383" s="55"/>
    </row>
    <row r="2384" spans="1:11" x14ac:dyDescent="0.25">
      <c r="A2384" s="55"/>
      <c r="C2384" s="56"/>
      <c r="D2384" s="55"/>
      <c r="E2384" s="55"/>
      <c r="H2384" s="55"/>
      <c r="I2384" s="57"/>
      <c r="J2384" s="57"/>
      <c r="K2384" s="55"/>
    </row>
    <row r="2385" spans="1:11" x14ac:dyDescent="0.25">
      <c r="A2385" s="55"/>
      <c r="C2385" s="56"/>
      <c r="D2385" s="55"/>
      <c r="E2385" s="55"/>
      <c r="H2385" s="55"/>
      <c r="I2385" s="57"/>
      <c r="J2385" s="57"/>
      <c r="K2385" s="55"/>
    </row>
    <row r="2386" spans="1:11" x14ac:dyDescent="0.25">
      <c r="A2386" s="55"/>
      <c r="C2386" s="56"/>
      <c r="D2386" s="55"/>
      <c r="E2386" s="55"/>
      <c r="H2386" s="55"/>
      <c r="I2386" s="57"/>
      <c r="J2386" s="57"/>
      <c r="K2386" s="55"/>
    </row>
    <row r="2387" spans="1:11" x14ac:dyDescent="0.25">
      <c r="A2387" s="55"/>
      <c r="C2387" s="56"/>
      <c r="D2387" s="55"/>
      <c r="E2387" s="55"/>
      <c r="H2387" s="55"/>
      <c r="I2387" s="57"/>
      <c r="J2387" s="57"/>
      <c r="K2387" s="55"/>
    </row>
    <row r="2388" spans="1:11" x14ac:dyDescent="0.25">
      <c r="A2388" s="55"/>
      <c r="C2388" s="56"/>
      <c r="D2388" s="55"/>
      <c r="E2388" s="55"/>
      <c r="H2388" s="55"/>
      <c r="I2388" s="57"/>
      <c r="J2388" s="57"/>
      <c r="K2388" s="55"/>
    </row>
    <row r="2389" spans="1:11" x14ac:dyDescent="0.25">
      <c r="A2389" s="55"/>
      <c r="C2389" s="56"/>
      <c r="D2389" s="55"/>
      <c r="E2389" s="55"/>
      <c r="H2389" s="55"/>
      <c r="I2389" s="57"/>
      <c r="J2389" s="57"/>
      <c r="K2389" s="55"/>
    </row>
    <row r="2390" spans="1:11" x14ac:dyDescent="0.25">
      <c r="A2390" s="55"/>
      <c r="C2390" s="56"/>
      <c r="D2390" s="55"/>
      <c r="E2390" s="55"/>
      <c r="H2390" s="55"/>
      <c r="I2390" s="57"/>
      <c r="J2390" s="57"/>
      <c r="K2390" s="55"/>
    </row>
    <row r="2391" spans="1:11" x14ac:dyDescent="0.25">
      <c r="A2391" s="55"/>
      <c r="C2391" s="56"/>
      <c r="D2391" s="55"/>
      <c r="E2391" s="55"/>
      <c r="H2391" s="55"/>
      <c r="I2391" s="57"/>
      <c r="J2391" s="57"/>
      <c r="K2391" s="55"/>
    </row>
    <row r="2392" spans="1:11" x14ac:dyDescent="0.25">
      <c r="A2392" s="55"/>
      <c r="C2392" s="56"/>
      <c r="D2392" s="55"/>
      <c r="E2392" s="55"/>
      <c r="H2392" s="55"/>
      <c r="I2392" s="57"/>
      <c r="J2392" s="57"/>
      <c r="K2392" s="55"/>
    </row>
    <row r="2393" spans="1:11" x14ac:dyDescent="0.25">
      <c r="A2393" s="55"/>
      <c r="C2393" s="56"/>
      <c r="D2393" s="55"/>
      <c r="E2393" s="55"/>
      <c r="H2393" s="55"/>
      <c r="I2393" s="57"/>
      <c r="J2393" s="57"/>
      <c r="K2393" s="55"/>
    </row>
    <row r="2394" spans="1:11" x14ac:dyDescent="0.25">
      <c r="A2394" s="55"/>
      <c r="C2394" s="56"/>
      <c r="D2394" s="55"/>
      <c r="E2394" s="55"/>
      <c r="H2394" s="55"/>
      <c r="I2394" s="57"/>
      <c r="J2394" s="57"/>
      <c r="K2394" s="55"/>
    </row>
    <row r="2395" spans="1:11" x14ac:dyDescent="0.25">
      <c r="A2395" s="55"/>
      <c r="C2395" s="56"/>
      <c r="D2395" s="55"/>
      <c r="E2395" s="55"/>
      <c r="H2395" s="55"/>
      <c r="I2395" s="57"/>
      <c r="J2395" s="57"/>
      <c r="K2395" s="55"/>
    </row>
    <row r="2396" spans="1:11" x14ac:dyDescent="0.25">
      <c r="A2396" s="55"/>
      <c r="C2396" s="56"/>
      <c r="D2396" s="55"/>
      <c r="E2396" s="55"/>
      <c r="H2396" s="55"/>
      <c r="I2396" s="57"/>
      <c r="J2396" s="57"/>
      <c r="K2396" s="55"/>
    </row>
    <row r="2397" spans="1:11" x14ac:dyDescent="0.25">
      <c r="A2397" s="55"/>
      <c r="C2397" s="56"/>
      <c r="D2397" s="55"/>
      <c r="E2397" s="55"/>
      <c r="H2397" s="55"/>
      <c r="I2397" s="57"/>
      <c r="J2397" s="57"/>
      <c r="K2397" s="55"/>
    </row>
    <row r="2398" spans="1:11" x14ac:dyDescent="0.25">
      <c r="A2398" s="55"/>
      <c r="C2398" s="56"/>
      <c r="D2398" s="55"/>
      <c r="E2398" s="55"/>
      <c r="H2398" s="55"/>
      <c r="I2398" s="57"/>
      <c r="J2398" s="57"/>
      <c r="K2398" s="55"/>
    </row>
    <row r="2399" spans="1:11" x14ac:dyDescent="0.25">
      <c r="A2399" s="55"/>
      <c r="C2399" s="56"/>
      <c r="D2399" s="55"/>
      <c r="E2399" s="55"/>
      <c r="H2399" s="55"/>
      <c r="I2399" s="57"/>
      <c r="J2399" s="57"/>
      <c r="K2399" s="55"/>
    </row>
    <row r="2400" spans="1:11" x14ac:dyDescent="0.25">
      <c r="A2400" s="55"/>
      <c r="C2400" s="56"/>
      <c r="D2400" s="55"/>
      <c r="E2400" s="55"/>
      <c r="H2400" s="55"/>
      <c r="I2400" s="57"/>
      <c r="J2400" s="57"/>
      <c r="K2400" s="55"/>
    </row>
    <row r="2401" spans="1:11" x14ac:dyDescent="0.25">
      <c r="A2401" s="55"/>
      <c r="C2401" s="56"/>
      <c r="D2401" s="55"/>
      <c r="E2401" s="55"/>
      <c r="H2401" s="55"/>
      <c r="I2401" s="57"/>
      <c r="J2401" s="57"/>
      <c r="K2401" s="55"/>
    </row>
    <row r="2402" spans="1:11" x14ac:dyDescent="0.25">
      <c r="A2402" s="55"/>
      <c r="C2402" s="56"/>
      <c r="D2402" s="55"/>
      <c r="E2402" s="55"/>
      <c r="H2402" s="55"/>
      <c r="I2402" s="57"/>
      <c r="J2402" s="57"/>
      <c r="K2402" s="55"/>
    </row>
    <row r="2403" spans="1:11" x14ac:dyDescent="0.25">
      <c r="A2403" s="55"/>
      <c r="C2403" s="56"/>
      <c r="D2403" s="55"/>
      <c r="E2403" s="55"/>
      <c r="H2403" s="55"/>
      <c r="I2403" s="57"/>
      <c r="J2403" s="57"/>
      <c r="K2403" s="55"/>
    </row>
    <row r="2404" spans="1:11" x14ac:dyDescent="0.25">
      <c r="A2404" s="55"/>
      <c r="C2404" s="56"/>
      <c r="D2404" s="55"/>
      <c r="E2404" s="55"/>
      <c r="H2404" s="55"/>
      <c r="I2404" s="57"/>
      <c r="J2404" s="57"/>
      <c r="K2404" s="55"/>
    </row>
    <row r="2405" spans="1:11" x14ac:dyDescent="0.25">
      <c r="A2405" s="55"/>
      <c r="C2405" s="56"/>
      <c r="D2405" s="55"/>
      <c r="E2405" s="55"/>
      <c r="H2405" s="55"/>
      <c r="I2405" s="57"/>
      <c r="J2405" s="57"/>
      <c r="K2405" s="55"/>
    </row>
    <row r="2406" spans="1:11" x14ac:dyDescent="0.25">
      <c r="A2406" s="55"/>
      <c r="C2406" s="56"/>
      <c r="D2406" s="55"/>
      <c r="E2406" s="55"/>
      <c r="H2406" s="55"/>
      <c r="I2406" s="57"/>
      <c r="J2406" s="57"/>
      <c r="K2406" s="55"/>
    </row>
    <row r="2407" spans="1:11" x14ac:dyDescent="0.25">
      <c r="A2407" s="55"/>
      <c r="C2407" s="56"/>
      <c r="D2407" s="55"/>
      <c r="E2407" s="55"/>
      <c r="H2407" s="55"/>
      <c r="I2407" s="57"/>
      <c r="J2407" s="57"/>
      <c r="K2407" s="55"/>
    </row>
    <row r="2408" spans="1:11" x14ac:dyDescent="0.25">
      <c r="A2408" s="55"/>
      <c r="C2408" s="56"/>
      <c r="D2408" s="55"/>
      <c r="E2408" s="55"/>
      <c r="H2408" s="55"/>
      <c r="I2408" s="57"/>
      <c r="J2408" s="57"/>
      <c r="K2408" s="55"/>
    </row>
    <row r="2409" spans="1:11" x14ac:dyDescent="0.25">
      <c r="A2409" s="55"/>
      <c r="C2409" s="56"/>
      <c r="D2409" s="55"/>
      <c r="E2409" s="55"/>
      <c r="H2409" s="55"/>
      <c r="I2409" s="57"/>
      <c r="J2409" s="57"/>
      <c r="K2409" s="55"/>
    </row>
    <row r="2410" spans="1:11" x14ac:dyDescent="0.25">
      <c r="A2410" s="55"/>
      <c r="C2410" s="56"/>
      <c r="D2410" s="55"/>
      <c r="E2410" s="55"/>
      <c r="H2410" s="55"/>
      <c r="I2410" s="57"/>
      <c r="J2410" s="57"/>
      <c r="K2410" s="55"/>
    </row>
    <row r="2411" spans="1:11" x14ac:dyDescent="0.25">
      <c r="A2411" s="55"/>
      <c r="C2411" s="56"/>
      <c r="D2411" s="55"/>
      <c r="E2411" s="55"/>
      <c r="H2411" s="55"/>
      <c r="I2411" s="57"/>
      <c r="J2411" s="57"/>
      <c r="K2411" s="55"/>
    </row>
    <row r="2412" spans="1:11" x14ac:dyDescent="0.25">
      <c r="A2412" s="55"/>
      <c r="C2412" s="56"/>
      <c r="D2412" s="55"/>
      <c r="E2412" s="55"/>
      <c r="H2412" s="55"/>
      <c r="I2412" s="57"/>
      <c r="J2412" s="57"/>
      <c r="K2412" s="55"/>
    </row>
    <row r="2413" spans="1:11" x14ac:dyDescent="0.25">
      <c r="A2413" s="55"/>
      <c r="C2413" s="56"/>
      <c r="D2413" s="55"/>
      <c r="E2413" s="55"/>
      <c r="H2413" s="55"/>
      <c r="I2413" s="57"/>
      <c r="J2413" s="57"/>
      <c r="K2413" s="55"/>
    </row>
    <row r="2414" spans="1:11" x14ac:dyDescent="0.25">
      <c r="A2414" s="55"/>
      <c r="C2414" s="56"/>
      <c r="D2414" s="55"/>
      <c r="E2414" s="55"/>
      <c r="H2414" s="55"/>
      <c r="I2414" s="57"/>
      <c r="J2414" s="57"/>
      <c r="K2414" s="55"/>
    </row>
    <row r="2415" spans="1:11" x14ac:dyDescent="0.25">
      <c r="A2415" s="55"/>
      <c r="C2415" s="56"/>
      <c r="D2415" s="55"/>
      <c r="E2415" s="55"/>
      <c r="H2415" s="55"/>
      <c r="I2415" s="57"/>
      <c r="J2415" s="57"/>
      <c r="K2415" s="55"/>
    </row>
    <row r="2416" spans="1:11" x14ac:dyDescent="0.25">
      <c r="A2416" s="55"/>
      <c r="C2416" s="56"/>
      <c r="D2416" s="55"/>
      <c r="E2416" s="55"/>
      <c r="H2416" s="55"/>
      <c r="I2416" s="57"/>
      <c r="J2416" s="57"/>
      <c r="K2416" s="55"/>
    </row>
    <row r="2417" spans="1:11" x14ac:dyDescent="0.25">
      <c r="A2417" s="55"/>
      <c r="C2417" s="56"/>
      <c r="D2417" s="55"/>
      <c r="E2417" s="55"/>
      <c r="H2417" s="55"/>
      <c r="I2417" s="57"/>
      <c r="J2417" s="57"/>
      <c r="K2417" s="55"/>
    </row>
    <row r="2418" spans="1:11" x14ac:dyDescent="0.25">
      <c r="A2418" s="55"/>
      <c r="C2418" s="56"/>
      <c r="D2418" s="55"/>
      <c r="E2418" s="55"/>
      <c r="H2418" s="55"/>
      <c r="I2418" s="57"/>
      <c r="J2418" s="57"/>
      <c r="K2418" s="55"/>
    </row>
    <row r="2419" spans="1:11" x14ac:dyDescent="0.25">
      <c r="A2419" s="55"/>
      <c r="C2419" s="56"/>
      <c r="D2419" s="55"/>
      <c r="E2419" s="55"/>
      <c r="H2419" s="55"/>
      <c r="I2419" s="57"/>
      <c r="J2419" s="57"/>
      <c r="K2419" s="55"/>
    </row>
    <row r="2420" spans="1:11" x14ac:dyDescent="0.25">
      <c r="A2420" s="55"/>
      <c r="C2420" s="56"/>
      <c r="D2420" s="55"/>
      <c r="E2420" s="55"/>
      <c r="H2420" s="55"/>
      <c r="I2420" s="57"/>
      <c r="J2420" s="57"/>
      <c r="K2420" s="55"/>
    </row>
    <row r="2421" spans="1:11" x14ac:dyDescent="0.25">
      <c r="A2421" s="55"/>
      <c r="C2421" s="56"/>
      <c r="D2421" s="55"/>
      <c r="E2421" s="55"/>
      <c r="H2421" s="55"/>
      <c r="I2421" s="57"/>
      <c r="J2421" s="57"/>
      <c r="K2421" s="55"/>
    </row>
    <row r="2422" spans="1:11" x14ac:dyDescent="0.25">
      <c r="A2422" s="55"/>
      <c r="C2422" s="56"/>
      <c r="D2422" s="55"/>
      <c r="E2422" s="55"/>
      <c r="H2422" s="55"/>
      <c r="I2422" s="57"/>
      <c r="J2422" s="57"/>
      <c r="K2422" s="55"/>
    </row>
    <row r="2423" spans="1:11" x14ac:dyDescent="0.25">
      <c r="A2423" s="55"/>
      <c r="C2423" s="56"/>
      <c r="D2423" s="55"/>
      <c r="E2423" s="55"/>
      <c r="H2423" s="55"/>
      <c r="I2423" s="57"/>
      <c r="J2423" s="57"/>
      <c r="K2423" s="55"/>
    </row>
    <row r="2424" spans="1:11" x14ac:dyDescent="0.25">
      <c r="A2424" s="55"/>
      <c r="C2424" s="56"/>
      <c r="D2424" s="55"/>
      <c r="E2424" s="55"/>
      <c r="H2424" s="55"/>
      <c r="I2424" s="57"/>
      <c r="J2424" s="57"/>
      <c r="K2424" s="55"/>
    </row>
    <row r="2425" spans="1:11" x14ac:dyDescent="0.25">
      <c r="A2425" s="55"/>
      <c r="C2425" s="56"/>
      <c r="D2425" s="55"/>
      <c r="E2425" s="55"/>
      <c r="H2425" s="55"/>
      <c r="I2425" s="57"/>
      <c r="J2425" s="57"/>
      <c r="K2425" s="55"/>
    </row>
    <row r="2426" spans="1:11" x14ac:dyDescent="0.25">
      <c r="A2426" s="55"/>
      <c r="C2426" s="56"/>
      <c r="D2426" s="55"/>
      <c r="E2426" s="55"/>
      <c r="H2426" s="55"/>
      <c r="I2426" s="57"/>
      <c r="J2426" s="57"/>
      <c r="K2426" s="55"/>
    </row>
    <row r="2427" spans="1:11" x14ac:dyDescent="0.25">
      <c r="A2427" s="55"/>
      <c r="C2427" s="56"/>
      <c r="D2427" s="55"/>
      <c r="E2427" s="55"/>
      <c r="H2427" s="55"/>
      <c r="I2427" s="57"/>
      <c r="J2427" s="57"/>
      <c r="K2427" s="55"/>
    </row>
    <row r="2428" spans="1:11" x14ac:dyDescent="0.25">
      <c r="A2428" s="55"/>
      <c r="C2428" s="56"/>
      <c r="D2428" s="55"/>
      <c r="E2428" s="55"/>
      <c r="H2428" s="55"/>
      <c r="I2428" s="57"/>
      <c r="J2428" s="57"/>
      <c r="K2428" s="55"/>
    </row>
    <row r="2429" spans="1:11" x14ac:dyDescent="0.25">
      <c r="A2429" s="55"/>
      <c r="C2429" s="56"/>
      <c r="D2429" s="55"/>
      <c r="E2429" s="55"/>
      <c r="H2429" s="55"/>
      <c r="I2429" s="57"/>
      <c r="J2429" s="57"/>
      <c r="K2429" s="55"/>
    </row>
    <row r="2430" spans="1:11" x14ac:dyDescent="0.25">
      <c r="A2430" s="55"/>
      <c r="C2430" s="56"/>
      <c r="D2430" s="55"/>
      <c r="E2430" s="55"/>
      <c r="H2430" s="55"/>
      <c r="I2430" s="57"/>
      <c r="J2430" s="57"/>
      <c r="K2430" s="55"/>
    </row>
    <row r="2431" spans="1:11" x14ac:dyDescent="0.25">
      <c r="A2431" s="55"/>
      <c r="C2431" s="56"/>
      <c r="D2431" s="55"/>
      <c r="E2431" s="55"/>
      <c r="H2431" s="55"/>
      <c r="I2431" s="57"/>
      <c r="J2431" s="57"/>
      <c r="K2431" s="55"/>
    </row>
    <row r="2432" spans="1:11" x14ac:dyDescent="0.25">
      <c r="A2432" s="55"/>
      <c r="C2432" s="56"/>
      <c r="D2432" s="55"/>
      <c r="E2432" s="55"/>
      <c r="H2432" s="55"/>
      <c r="I2432" s="57"/>
      <c r="J2432" s="57"/>
      <c r="K2432" s="55"/>
    </row>
    <row r="2433" spans="1:11" x14ac:dyDescent="0.25">
      <c r="A2433" s="55"/>
      <c r="C2433" s="56"/>
      <c r="D2433" s="55"/>
      <c r="E2433" s="55"/>
      <c r="H2433" s="55"/>
      <c r="I2433" s="57"/>
      <c r="J2433" s="57"/>
      <c r="K2433" s="55"/>
    </row>
    <row r="2434" spans="1:11" x14ac:dyDescent="0.25">
      <c r="A2434" s="55"/>
      <c r="C2434" s="56"/>
      <c r="D2434" s="55"/>
      <c r="E2434" s="55"/>
      <c r="H2434" s="55"/>
      <c r="I2434" s="57"/>
      <c r="J2434" s="57"/>
      <c r="K2434" s="55"/>
    </row>
    <row r="2435" spans="1:11" x14ac:dyDescent="0.25">
      <c r="A2435" s="55"/>
      <c r="C2435" s="56"/>
      <c r="D2435" s="55"/>
      <c r="E2435" s="55"/>
      <c r="H2435" s="55"/>
      <c r="I2435" s="57"/>
      <c r="J2435" s="57"/>
      <c r="K2435" s="55"/>
    </row>
    <row r="2436" spans="1:11" x14ac:dyDescent="0.25">
      <c r="A2436" s="55"/>
      <c r="C2436" s="56"/>
      <c r="D2436" s="55"/>
      <c r="E2436" s="55"/>
      <c r="H2436" s="55"/>
      <c r="I2436" s="57"/>
      <c r="J2436" s="57"/>
      <c r="K2436" s="55"/>
    </row>
    <row r="2437" spans="1:11" x14ac:dyDescent="0.25">
      <c r="A2437" s="55"/>
      <c r="C2437" s="56"/>
      <c r="D2437" s="55"/>
      <c r="E2437" s="55"/>
      <c r="H2437" s="55"/>
      <c r="I2437" s="57"/>
      <c r="J2437" s="57"/>
      <c r="K2437" s="55"/>
    </row>
    <row r="2438" spans="1:11" x14ac:dyDescent="0.25">
      <c r="A2438" s="55"/>
      <c r="C2438" s="56"/>
      <c r="D2438" s="55"/>
      <c r="E2438" s="55"/>
      <c r="H2438" s="55"/>
      <c r="I2438" s="57"/>
      <c r="J2438" s="57"/>
      <c r="K2438" s="55"/>
    </row>
    <row r="2439" spans="1:11" x14ac:dyDescent="0.25">
      <c r="A2439" s="55"/>
      <c r="C2439" s="56"/>
      <c r="D2439" s="55"/>
      <c r="E2439" s="55"/>
      <c r="H2439" s="55"/>
      <c r="I2439" s="57"/>
      <c r="J2439" s="57"/>
      <c r="K2439" s="55"/>
    </row>
    <row r="2440" spans="1:11" x14ac:dyDescent="0.25">
      <c r="A2440" s="55"/>
      <c r="C2440" s="56"/>
      <c r="D2440" s="55"/>
      <c r="E2440" s="55"/>
      <c r="H2440" s="55"/>
      <c r="I2440" s="57"/>
      <c r="J2440" s="57"/>
      <c r="K2440" s="55"/>
    </row>
    <row r="2441" spans="1:11" x14ac:dyDescent="0.25">
      <c r="A2441" s="55"/>
      <c r="C2441" s="56"/>
      <c r="D2441" s="55"/>
      <c r="E2441" s="55"/>
      <c r="H2441" s="55"/>
      <c r="I2441" s="57"/>
      <c r="J2441" s="57"/>
      <c r="K2441" s="55"/>
    </row>
    <row r="2442" spans="1:11" x14ac:dyDescent="0.25">
      <c r="A2442" s="55"/>
      <c r="C2442" s="56"/>
      <c r="D2442" s="55"/>
      <c r="E2442" s="55"/>
      <c r="H2442" s="55"/>
      <c r="I2442" s="57"/>
      <c r="J2442" s="57"/>
      <c r="K2442" s="55"/>
    </row>
    <row r="2443" spans="1:11" x14ac:dyDescent="0.25">
      <c r="A2443" s="55"/>
      <c r="C2443" s="56"/>
      <c r="D2443" s="55"/>
      <c r="E2443" s="55"/>
      <c r="H2443" s="55"/>
      <c r="I2443" s="57"/>
      <c r="J2443" s="57"/>
      <c r="K2443" s="55"/>
    </row>
    <row r="2444" spans="1:11" x14ac:dyDescent="0.25">
      <c r="A2444" s="55"/>
      <c r="C2444" s="56"/>
      <c r="D2444" s="55"/>
      <c r="E2444" s="55"/>
      <c r="H2444" s="55"/>
      <c r="I2444" s="57"/>
      <c r="J2444" s="57"/>
      <c r="K2444" s="55"/>
    </row>
    <row r="2445" spans="1:11" x14ac:dyDescent="0.25">
      <c r="A2445" s="55"/>
      <c r="C2445" s="56"/>
      <c r="D2445" s="55"/>
      <c r="E2445" s="55"/>
      <c r="H2445" s="55"/>
      <c r="I2445" s="57"/>
      <c r="J2445" s="57"/>
      <c r="K2445" s="55"/>
    </row>
    <row r="2446" spans="1:11" x14ac:dyDescent="0.25">
      <c r="A2446" s="55"/>
      <c r="C2446" s="56"/>
      <c r="D2446" s="55"/>
      <c r="E2446" s="55"/>
      <c r="H2446" s="55"/>
      <c r="I2446" s="57"/>
      <c r="J2446" s="57"/>
      <c r="K2446" s="55"/>
    </row>
    <row r="2447" spans="1:11" x14ac:dyDescent="0.25">
      <c r="A2447" s="55"/>
      <c r="C2447" s="56"/>
      <c r="D2447" s="55"/>
      <c r="E2447" s="55"/>
      <c r="H2447" s="55"/>
      <c r="I2447" s="57"/>
      <c r="J2447" s="57"/>
      <c r="K2447" s="55"/>
    </row>
    <row r="2448" spans="1:11" x14ac:dyDescent="0.25">
      <c r="A2448" s="55"/>
      <c r="C2448" s="56"/>
      <c r="D2448" s="55"/>
      <c r="E2448" s="55"/>
      <c r="H2448" s="55"/>
      <c r="I2448" s="57"/>
      <c r="J2448" s="57"/>
      <c r="K2448" s="55"/>
    </row>
    <row r="2449" spans="1:11" x14ac:dyDescent="0.25">
      <c r="A2449" s="55"/>
      <c r="C2449" s="56"/>
      <c r="D2449" s="55"/>
      <c r="E2449" s="55"/>
      <c r="H2449" s="55"/>
      <c r="I2449" s="57"/>
      <c r="J2449" s="57"/>
      <c r="K2449" s="55"/>
    </row>
    <row r="2450" spans="1:11" x14ac:dyDescent="0.25">
      <c r="A2450" s="55"/>
      <c r="C2450" s="56"/>
      <c r="D2450" s="55"/>
      <c r="E2450" s="55"/>
      <c r="H2450" s="55"/>
      <c r="I2450" s="57"/>
      <c r="J2450" s="57"/>
      <c r="K2450" s="55"/>
    </row>
    <row r="2451" spans="1:11" x14ac:dyDescent="0.25">
      <c r="A2451" s="55"/>
      <c r="C2451" s="56"/>
      <c r="D2451" s="55"/>
      <c r="E2451" s="55"/>
      <c r="H2451" s="55"/>
      <c r="I2451" s="57"/>
      <c r="J2451" s="57"/>
      <c r="K2451" s="55"/>
    </row>
    <row r="2452" spans="1:11" x14ac:dyDescent="0.25">
      <c r="A2452" s="55"/>
      <c r="C2452" s="56"/>
      <c r="D2452" s="55"/>
      <c r="E2452" s="55"/>
      <c r="H2452" s="55"/>
      <c r="I2452" s="57"/>
      <c r="J2452" s="57"/>
      <c r="K2452" s="55"/>
    </row>
    <row r="2453" spans="1:11" x14ac:dyDescent="0.25">
      <c r="A2453" s="55"/>
      <c r="C2453" s="56"/>
      <c r="D2453" s="55"/>
      <c r="E2453" s="55"/>
      <c r="H2453" s="55"/>
      <c r="I2453" s="57"/>
      <c r="J2453" s="57"/>
      <c r="K2453" s="55"/>
    </row>
    <row r="2454" spans="1:11" x14ac:dyDescent="0.25">
      <c r="A2454" s="55"/>
      <c r="C2454" s="56"/>
      <c r="D2454" s="55"/>
      <c r="E2454" s="55"/>
      <c r="H2454" s="55"/>
      <c r="I2454" s="57"/>
      <c r="J2454" s="57"/>
      <c r="K2454" s="55"/>
    </row>
    <row r="2455" spans="1:11" x14ac:dyDescent="0.25">
      <c r="A2455" s="55"/>
      <c r="C2455" s="56"/>
      <c r="D2455" s="55"/>
      <c r="E2455" s="55"/>
      <c r="H2455" s="55"/>
      <c r="I2455" s="57"/>
      <c r="J2455" s="57"/>
      <c r="K2455" s="55"/>
    </row>
    <row r="2456" spans="1:11" x14ac:dyDescent="0.25">
      <c r="A2456" s="55"/>
      <c r="C2456" s="56"/>
      <c r="D2456" s="55"/>
      <c r="E2456" s="55"/>
      <c r="H2456" s="55"/>
      <c r="I2456" s="57"/>
      <c r="J2456" s="57"/>
      <c r="K2456" s="55"/>
    </row>
    <row r="2457" spans="1:11" x14ac:dyDescent="0.25">
      <c r="A2457" s="55"/>
      <c r="C2457" s="56"/>
      <c r="D2457" s="55"/>
      <c r="E2457" s="55"/>
      <c r="H2457" s="55"/>
      <c r="I2457" s="57"/>
      <c r="J2457" s="57"/>
      <c r="K2457" s="55"/>
    </row>
    <row r="2458" spans="1:11" x14ac:dyDescent="0.25">
      <c r="A2458" s="55"/>
      <c r="C2458" s="56"/>
      <c r="D2458" s="55"/>
      <c r="E2458" s="55"/>
      <c r="H2458" s="55"/>
      <c r="I2458" s="57"/>
      <c r="J2458" s="57"/>
      <c r="K2458" s="55"/>
    </row>
    <row r="2459" spans="1:11" x14ac:dyDescent="0.25">
      <c r="A2459" s="55"/>
      <c r="C2459" s="56"/>
      <c r="D2459" s="55"/>
      <c r="E2459" s="55"/>
      <c r="H2459" s="55"/>
      <c r="I2459" s="57"/>
      <c r="J2459" s="57"/>
      <c r="K2459" s="55"/>
    </row>
    <row r="2460" spans="1:11" x14ac:dyDescent="0.25">
      <c r="A2460" s="55"/>
      <c r="C2460" s="56"/>
      <c r="D2460" s="55"/>
      <c r="E2460" s="55"/>
      <c r="H2460" s="55"/>
      <c r="I2460" s="57"/>
      <c r="J2460" s="57"/>
      <c r="K2460" s="55"/>
    </row>
    <row r="2461" spans="1:11" x14ac:dyDescent="0.25">
      <c r="A2461" s="55"/>
      <c r="C2461" s="56"/>
      <c r="D2461" s="55"/>
      <c r="E2461" s="55"/>
      <c r="H2461" s="55"/>
      <c r="I2461" s="57"/>
      <c r="J2461" s="57"/>
      <c r="K2461" s="55"/>
    </row>
    <row r="2462" spans="1:11" x14ac:dyDescent="0.25">
      <c r="A2462" s="55"/>
      <c r="C2462" s="56"/>
      <c r="D2462" s="55"/>
      <c r="E2462" s="55"/>
      <c r="H2462" s="55"/>
      <c r="I2462" s="57"/>
      <c r="J2462" s="57"/>
      <c r="K2462" s="55"/>
    </row>
    <row r="2463" spans="1:11" x14ac:dyDescent="0.25">
      <c r="A2463" s="55"/>
      <c r="C2463" s="56"/>
      <c r="D2463" s="55"/>
      <c r="E2463" s="55"/>
      <c r="H2463" s="55"/>
      <c r="I2463" s="57"/>
      <c r="J2463" s="57"/>
      <c r="K2463" s="55"/>
    </row>
    <row r="2464" spans="1:11" x14ac:dyDescent="0.25">
      <c r="A2464" s="55"/>
      <c r="C2464" s="56"/>
      <c r="D2464" s="55"/>
      <c r="E2464" s="55"/>
      <c r="H2464" s="55"/>
      <c r="I2464" s="57"/>
      <c r="J2464" s="57"/>
      <c r="K2464" s="55"/>
    </row>
    <row r="2465" spans="1:11" x14ac:dyDescent="0.25">
      <c r="A2465" s="55"/>
      <c r="C2465" s="56"/>
      <c r="D2465" s="55"/>
      <c r="E2465" s="55"/>
      <c r="H2465" s="55"/>
      <c r="I2465" s="57"/>
      <c r="J2465" s="57"/>
      <c r="K2465" s="55"/>
    </row>
    <row r="2466" spans="1:11" x14ac:dyDescent="0.25">
      <c r="A2466" s="55"/>
      <c r="C2466" s="56"/>
      <c r="D2466" s="55"/>
      <c r="E2466" s="55"/>
      <c r="H2466" s="55"/>
      <c r="I2466" s="57"/>
      <c r="J2466" s="57"/>
      <c r="K2466" s="55"/>
    </row>
    <row r="2467" spans="1:11" x14ac:dyDescent="0.25">
      <c r="A2467" s="55"/>
      <c r="C2467" s="56"/>
      <c r="D2467" s="55"/>
      <c r="E2467" s="55"/>
      <c r="H2467" s="55"/>
      <c r="I2467" s="57"/>
      <c r="J2467" s="57"/>
      <c r="K2467" s="55"/>
    </row>
    <row r="2468" spans="1:11" x14ac:dyDescent="0.25">
      <c r="A2468" s="55"/>
      <c r="C2468" s="56"/>
      <c r="D2468" s="55"/>
      <c r="E2468" s="55"/>
      <c r="H2468" s="55"/>
      <c r="I2468" s="57"/>
      <c r="J2468" s="57"/>
      <c r="K2468" s="55"/>
    </row>
    <row r="2469" spans="1:11" x14ac:dyDescent="0.25">
      <c r="A2469" s="55"/>
      <c r="C2469" s="56"/>
      <c r="D2469" s="55"/>
      <c r="E2469" s="55"/>
      <c r="H2469" s="55"/>
      <c r="I2469" s="57"/>
      <c r="J2469" s="57"/>
      <c r="K2469" s="55"/>
    </row>
    <row r="2470" spans="1:11" x14ac:dyDescent="0.25">
      <c r="A2470" s="55"/>
      <c r="C2470" s="56"/>
      <c r="D2470" s="55"/>
      <c r="E2470" s="55"/>
      <c r="H2470" s="55"/>
      <c r="I2470" s="57"/>
      <c r="J2470" s="57"/>
      <c r="K2470" s="55"/>
    </row>
    <row r="2471" spans="1:11" x14ac:dyDescent="0.25">
      <c r="A2471" s="55"/>
      <c r="C2471" s="56"/>
      <c r="D2471" s="55"/>
      <c r="E2471" s="55"/>
      <c r="H2471" s="55"/>
      <c r="I2471" s="57"/>
      <c r="J2471" s="57"/>
      <c r="K2471" s="55"/>
    </row>
    <row r="2472" spans="1:11" x14ac:dyDescent="0.25">
      <c r="A2472" s="55"/>
      <c r="C2472" s="56"/>
      <c r="D2472" s="55"/>
      <c r="E2472" s="55"/>
      <c r="H2472" s="55"/>
      <c r="I2472" s="57"/>
      <c r="J2472" s="57"/>
      <c r="K2472" s="55"/>
    </row>
    <row r="2473" spans="1:11" x14ac:dyDescent="0.25">
      <c r="A2473" s="55"/>
      <c r="C2473" s="56"/>
      <c r="D2473" s="55"/>
      <c r="E2473" s="55"/>
      <c r="H2473" s="55"/>
      <c r="I2473" s="57"/>
      <c r="J2473" s="57"/>
      <c r="K2473" s="55"/>
    </row>
    <row r="2474" spans="1:11" x14ac:dyDescent="0.25">
      <c r="A2474" s="55"/>
      <c r="C2474" s="56"/>
      <c r="D2474" s="55"/>
      <c r="E2474" s="55"/>
      <c r="H2474" s="55"/>
      <c r="I2474" s="57"/>
      <c r="J2474" s="57"/>
      <c r="K2474" s="55"/>
    </row>
    <row r="2475" spans="1:11" x14ac:dyDescent="0.25">
      <c r="A2475" s="55"/>
      <c r="C2475" s="56"/>
      <c r="D2475" s="55"/>
      <c r="E2475" s="55"/>
      <c r="H2475" s="55"/>
      <c r="I2475" s="57"/>
      <c r="J2475" s="57"/>
      <c r="K2475" s="55"/>
    </row>
    <row r="2476" spans="1:11" x14ac:dyDescent="0.25">
      <c r="A2476" s="55"/>
      <c r="C2476" s="56"/>
      <c r="D2476" s="55"/>
      <c r="E2476" s="55"/>
      <c r="H2476" s="55"/>
      <c r="I2476" s="57"/>
      <c r="J2476" s="57"/>
      <c r="K2476" s="55"/>
    </row>
    <row r="2477" spans="1:11" x14ac:dyDescent="0.25">
      <c r="A2477" s="55"/>
      <c r="C2477" s="56"/>
      <c r="D2477" s="55"/>
      <c r="E2477" s="55"/>
      <c r="H2477" s="55"/>
      <c r="I2477" s="57"/>
      <c r="J2477" s="57"/>
      <c r="K2477" s="55"/>
    </row>
    <row r="2478" spans="1:11" x14ac:dyDescent="0.25">
      <c r="A2478" s="55"/>
      <c r="C2478" s="56"/>
      <c r="D2478" s="55"/>
      <c r="E2478" s="55"/>
      <c r="H2478" s="55"/>
      <c r="I2478" s="57"/>
      <c r="J2478" s="57"/>
      <c r="K2478" s="55"/>
    </row>
    <row r="2479" spans="1:11" x14ac:dyDescent="0.25">
      <c r="A2479" s="55"/>
      <c r="C2479" s="56"/>
      <c r="D2479" s="55"/>
      <c r="E2479" s="55"/>
      <c r="H2479" s="55"/>
      <c r="I2479" s="57"/>
      <c r="J2479" s="57"/>
      <c r="K2479" s="55"/>
    </row>
    <row r="2480" spans="1:11" x14ac:dyDescent="0.25">
      <c r="A2480" s="55"/>
      <c r="C2480" s="56"/>
      <c r="D2480" s="55"/>
      <c r="E2480" s="55"/>
      <c r="H2480" s="55"/>
      <c r="I2480" s="57"/>
      <c r="J2480" s="57"/>
      <c r="K2480" s="55"/>
    </row>
    <row r="2481" spans="1:11" x14ac:dyDescent="0.25">
      <c r="A2481" s="55"/>
      <c r="C2481" s="56"/>
      <c r="D2481" s="55"/>
      <c r="E2481" s="55"/>
      <c r="H2481" s="55"/>
      <c r="I2481" s="57"/>
      <c r="J2481" s="57"/>
      <c r="K2481" s="55"/>
    </row>
    <row r="2482" spans="1:11" x14ac:dyDescent="0.25">
      <c r="A2482" s="55"/>
      <c r="C2482" s="56"/>
      <c r="D2482" s="55"/>
      <c r="E2482" s="55"/>
      <c r="H2482" s="55"/>
      <c r="I2482" s="57"/>
      <c r="J2482" s="57"/>
      <c r="K2482" s="55"/>
    </row>
    <row r="2483" spans="1:11" x14ac:dyDescent="0.25">
      <c r="A2483" s="55"/>
      <c r="C2483" s="56"/>
      <c r="D2483" s="55"/>
      <c r="E2483" s="55"/>
      <c r="H2483" s="55"/>
      <c r="I2483" s="57"/>
      <c r="J2483" s="57"/>
      <c r="K2483" s="55"/>
    </row>
    <row r="2484" spans="1:11" x14ac:dyDescent="0.25">
      <c r="A2484" s="55"/>
      <c r="C2484" s="56"/>
      <c r="D2484" s="55"/>
      <c r="E2484" s="55"/>
      <c r="H2484" s="55"/>
      <c r="I2484" s="57"/>
      <c r="J2484" s="57"/>
      <c r="K2484" s="55"/>
    </row>
    <row r="2485" spans="1:11" x14ac:dyDescent="0.25">
      <c r="A2485" s="55"/>
      <c r="C2485" s="56"/>
      <c r="D2485" s="55"/>
      <c r="E2485" s="55"/>
      <c r="H2485" s="55"/>
      <c r="I2485" s="57"/>
      <c r="J2485" s="57"/>
      <c r="K2485" s="55"/>
    </row>
    <row r="2486" spans="1:11" x14ac:dyDescent="0.25">
      <c r="A2486" s="55"/>
      <c r="C2486" s="56"/>
      <c r="D2486" s="55"/>
      <c r="E2486" s="55"/>
      <c r="H2486" s="55"/>
      <c r="I2486" s="57"/>
      <c r="J2486" s="57"/>
      <c r="K2486" s="55"/>
    </row>
    <row r="2487" spans="1:11" x14ac:dyDescent="0.25">
      <c r="A2487" s="55"/>
      <c r="C2487" s="56"/>
      <c r="D2487" s="55"/>
      <c r="E2487" s="55"/>
      <c r="H2487" s="55"/>
      <c r="I2487" s="57"/>
      <c r="J2487" s="57"/>
      <c r="K2487" s="55"/>
    </row>
    <row r="2488" spans="1:11" x14ac:dyDescent="0.25">
      <c r="A2488" s="55"/>
      <c r="C2488" s="56"/>
      <c r="D2488" s="55"/>
      <c r="E2488" s="55"/>
      <c r="H2488" s="55"/>
      <c r="I2488" s="57"/>
      <c r="J2488" s="57"/>
      <c r="K2488" s="55"/>
    </row>
    <row r="2489" spans="1:11" x14ac:dyDescent="0.25">
      <c r="A2489" s="55"/>
      <c r="C2489" s="56"/>
      <c r="D2489" s="55"/>
      <c r="E2489" s="55"/>
      <c r="H2489" s="55"/>
      <c r="I2489" s="57"/>
      <c r="J2489" s="57"/>
      <c r="K2489" s="55"/>
    </row>
    <row r="2490" spans="1:11" x14ac:dyDescent="0.25">
      <c r="A2490" s="55"/>
      <c r="C2490" s="56"/>
      <c r="D2490" s="55"/>
      <c r="E2490" s="55"/>
      <c r="H2490" s="55"/>
      <c r="I2490" s="57"/>
      <c r="J2490" s="57"/>
      <c r="K2490" s="55"/>
    </row>
    <row r="2491" spans="1:11" x14ac:dyDescent="0.25">
      <c r="A2491" s="55"/>
      <c r="C2491" s="56"/>
      <c r="D2491" s="55"/>
      <c r="E2491" s="55"/>
      <c r="H2491" s="55"/>
      <c r="I2491" s="57"/>
      <c r="J2491" s="57"/>
      <c r="K2491" s="55"/>
    </row>
    <row r="2492" spans="1:11" x14ac:dyDescent="0.25">
      <c r="A2492" s="55"/>
      <c r="C2492" s="56"/>
      <c r="D2492" s="55"/>
      <c r="E2492" s="55"/>
      <c r="H2492" s="55"/>
      <c r="I2492" s="57"/>
      <c r="J2492" s="57"/>
      <c r="K2492" s="55"/>
    </row>
    <row r="2493" spans="1:11" x14ac:dyDescent="0.25">
      <c r="A2493" s="55"/>
      <c r="C2493" s="56"/>
      <c r="D2493" s="55"/>
      <c r="E2493" s="55"/>
      <c r="H2493" s="55"/>
      <c r="I2493" s="57"/>
      <c r="J2493" s="57"/>
      <c r="K2493" s="55"/>
    </row>
    <row r="2494" spans="1:11" x14ac:dyDescent="0.25">
      <c r="A2494" s="55"/>
      <c r="C2494" s="56"/>
      <c r="D2494" s="55"/>
      <c r="E2494" s="55"/>
      <c r="H2494" s="55"/>
      <c r="I2494" s="57"/>
      <c r="J2494" s="57"/>
      <c r="K2494" s="55"/>
    </row>
    <row r="2495" spans="1:11" x14ac:dyDescent="0.25">
      <c r="A2495" s="55"/>
      <c r="C2495" s="56"/>
      <c r="D2495" s="55"/>
      <c r="E2495" s="55"/>
      <c r="H2495" s="55"/>
      <c r="I2495" s="57"/>
      <c r="J2495" s="57"/>
      <c r="K2495" s="55"/>
    </row>
    <row r="2496" spans="1:11" x14ac:dyDescent="0.25">
      <c r="A2496" s="55"/>
      <c r="C2496" s="56"/>
      <c r="D2496" s="55"/>
      <c r="E2496" s="55"/>
      <c r="H2496" s="55"/>
      <c r="I2496" s="57"/>
      <c r="J2496" s="57"/>
      <c r="K2496" s="55"/>
    </row>
    <row r="2497" spans="1:11" x14ac:dyDescent="0.25">
      <c r="A2497" s="55"/>
      <c r="C2497" s="56"/>
      <c r="D2497" s="55"/>
      <c r="E2497" s="55"/>
      <c r="H2497" s="55"/>
      <c r="I2497" s="57"/>
      <c r="J2497" s="57"/>
      <c r="K2497" s="55"/>
    </row>
    <row r="2498" spans="1:11" x14ac:dyDescent="0.25">
      <c r="A2498" s="55"/>
      <c r="C2498" s="56"/>
      <c r="D2498" s="55"/>
      <c r="E2498" s="55"/>
      <c r="H2498" s="55"/>
      <c r="I2498" s="57"/>
      <c r="J2498" s="57"/>
      <c r="K2498" s="55"/>
    </row>
    <row r="2499" spans="1:11" x14ac:dyDescent="0.25">
      <c r="A2499" s="55"/>
      <c r="C2499" s="56"/>
      <c r="D2499" s="55"/>
      <c r="E2499" s="55"/>
      <c r="H2499" s="55"/>
      <c r="I2499" s="57"/>
      <c r="J2499" s="57"/>
      <c r="K2499" s="55"/>
    </row>
    <row r="2500" spans="1:11" x14ac:dyDescent="0.25">
      <c r="A2500" s="55"/>
      <c r="C2500" s="56"/>
      <c r="D2500" s="55"/>
      <c r="E2500" s="55"/>
      <c r="H2500" s="55"/>
      <c r="I2500" s="57"/>
      <c r="J2500" s="57"/>
      <c r="K2500" s="55"/>
    </row>
    <row r="2501" spans="1:11" x14ac:dyDescent="0.25">
      <c r="A2501" s="55"/>
      <c r="C2501" s="56"/>
      <c r="D2501" s="55"/>
      <c r="E2501" s="55"/>
      <c r="H2501" s="55"/>
      <c r="I2501" s="57"/>
      <c r="J2501" s="57"/>
      <c r="K2501" s="55"/>
    </row>
    <row r="2502" spans="1:11" x14ac:dyDescent="0.25">
      <c r="A2502" s="55"/>
      <c r="C2502" s="56"/>
      <c r="D2502" s="55"/>
      <c r="E2502" s="55"/>
      <c r="H2502" s="55"/>
      <c r="I2502" s="57"/>
      <c r="J2502" s="57"/>
      <c r="K2502" s="55"/>
    </row>
    <row r="2503" spans="1:11" x14ac:dyDescent="0.25">
      <c r="A2503" s="55"/>
      <c r="C2503" s="56"/>
      <c r="D2503" s="55"/>
      <c r="E2503" s="55"/>
      <c r="H2503" s="55"/>
      <c r="I2503" s="57"/>
      <c r="J2503" s="57"/>
      <c r="K2503" s="55"/>
    </row>
    <row r="2504" spans="1:11" x14ac:dyDescent="0.25">
      <c r="A2504" s="55"/>
      <c r="C2504" s="56"/>
      <c r="D2504" s="55"/>
      <c r="E2504" s="55"/>
      <c r="H2504" s="55"/>
      <c r="I2504" s="57"/>
      <c r="J2504" s="57"/>
      <c r="K2504" s="55"/>
    </row>
    <row r="2505" spans="1:11" x14ac:dyDescent="0.25">
      <c r="A2505" s="55"/>
      <c r="C2505" s="56"/>
      <c r="D2505" s="55"/>
      <c r="E2505" s="55"/>
      <c r="H2505" s="55"/>
      <c r="I2505" s="57"/>
      <c r="J2505" s="57"/>
      <c r="K2505" s="55"/>
    </row>
    <row r="2506" spans="1:11" x14ac:dyDescent="0.25">
      <c r="A2506" s="55"/>
      <c r="C2506" s="56"/>
      <c r="D2506" s="55"/>
      <c r="E2506" s="55"/>
      <c r="H2506" s="55"/>
      <c r="I2506" s="57"/>
      <c r="J2506" s="57"/>
      <c r="K2506" s="55"/>
    </row>
    <row r="2507" spans="1:11" x14ac:dyDescent="0.25">
      <c r="A2507" s="55"/>
      <c r="C2507" s="56"/>
      <c r="D2507" s="55"/>
      <c r="E2507" s="55"/>
      <c r="H2507" s="55"/>
      <c r="I2507" s="57"/>
      <c r="J2507" s="57"/>
      <c r="K2507" s="55"/>
    </row>
    <row r="2508" spans="1:11" x14ac:dyDescent="0.25">
      <c r="A2508" s="55"/>
      <c r="C2508" s="56"/>
      <c r="D2508" s="55"/>
      <c r="E2508" s="55"/>
      <c r="H2508" s="55"/>
      <c r="I2508" s="57"/>
      <c r="J2508" s="57"/>
      <c r="K2508" s="55"/>
    </row>
    <row r="2509" spans="1:11" x14ac:dyDescent="0.25">
      <c r="A2509" s="55"/>
      <c r="C2509" s="56"/>
      <c r="D2509" s="55"/>
      <c r="E2509" s="55"/>
      <c r="H2509" s="55"/>
      <c r="I2509" s="57"/>
      <c r="J2509" s="57"/>
      <c r="K2509" s="55"/>
    </row>
    <row r="2510" spans="1:11" x14ac:dyDescent="0.25">
      <c r="A2510" s="55"/>
      <c r="C2510" s="56"/>
      <c r="D2510" s="55"/>
      <c r="E2510" s="55"/>
      <c r="H2510" s="55"/>
      <c r="I2510" s="57"/>
      <c r="J2510" s="57"/>
      <c r="K2510" s="55"/>
    </row>
    <row r="2511" spans="1:11" x14ac:dyDescent="0.25">
      <c r="A2511" s="55"/>
      <c r="C2511" s="56"/>
      <c r="D2511" s="55"/>
      <c r="E2511" s="55"/>
      <c r="H2511" s="55"/>
      <c r="I2511" s="57"/>
      <c r="J2511" s="57"/>
      <c r="K2511" s="55"/>
    </row>
    <row r="2512" spans="1:11" x14ac:dyDescent="0.25">
      <c r="A2512" s="55"/>
      <c r="C2512" s="56"/>
      <c r="D2512" s="55"/>
      <c r="E2512" s="55"/>
      <c r="H2512" s="55"/>
      <c r="I2512" s="57"/>
      <c r="J2512" s="57"/>
      <c r="K2512" s="55"/>
    </row>
    <row r="2513" spans="1:11" x14ac:dyDescent="0.25">
      <c r="A2513" s="55"/>
      <c r="C2513" s="56"/>
      <c r="D2513" s="55"/>
      <c r="E2513" s="55"/>
      <c r="H2513" s="55"/>
      <c r="I2513" s="57"/>
      <c r="J2513" s="57"/>
      <c r="K2513" s="55"/>
    </row>
    <row r="2514" spans="1:11" x14ac:dyDescent="0.25">
      <c r="A2514" s="55"/>
      <c r="C2514" s="56"/>
      <c r="D2514" s="55"/>
      <c r="E2514" s="55"/>
      <c r="H2514" s="55"/>
      <c r="I2514" s="57"/>
      <c r="J2514" s="57"/>
      <c r="K2514" s="55"/>
    </row>
    <row r="2515" spans="1:11" x14ac:dyDescent="0.25">
      <c r="A2515" s="55"/>
      <c r="C2515" s="56"/>
      <c r="D2515" s="55"/>
      <c r="E2515" s="55"/>
      <c r="H2515" s="55"/>
      <c r="I2515" s="57"/>
      <c r="J2515" s="57"/>
      <c r="K2515" s="55"/>
    </row>
    <row r="2516" spans="1:11" x14ac:dyDescent="0.25">
      <c r="A2516" s="55"/>
      <c r="C2516" s="56"/>
      <c r="D2516" s="55"/>
      <c r="E2516" s="55"/>
      <c r="H2516" s="55"/>
      <c r="I2516" s="57"/>
      <c r="J2516" s="57"/>
      <c r="K2516" s="55"/>
    </row>
    <row r="2517" spans="1:11" x14ac:dyDescent="0.25">
      <c r="A2517" s="55"/>
      <c r="C2517" s="56"/>
      <c r="D2517" s="55"/>
      <c r="E2517" s="55"/>
      <c r="H2517" s="55"/>
      <c r="I2517" s="57"/>
      <c r="J2517" s="57"/>
      <c r="K2517" s="55"/>
    </row>
    <row r="2518" spans="1:11" x14ac:dyDescent="0.25">
      <c r="A2518" s="55"/>
      <c r="C2518" s="56"/>
      <c r="D2518" s="55"/>
      <c r="E2518" s="55"/>
      <c r="H2518" s="55"/>
      <c r="I2518" s="57"/>
      <c r="J2518" s="57"/>
      <c r="K2518" s="55"/>
    </row>
    <row r="2519" spans="1:11" x14ac:dyDescent="0.25">
      <c r="A2519" s="55"/>
      <c r="C2519" s="56"/>
      <c r="D2519" s="55"/>
      <c r="E2519" s="55"/>
      <c r="H2519" s="55"/>
      <c r="I2519" s="57"/>
      <c r="J2519" s="57"/>
      <c r="K2519" s="55"/>
    </row>
    <row r="2520" spans="1:11" x14ac:dyDescent="0.25">
      <c r="A2520" s="55"/>
      <c r="C2520" s="56"/>
      <c r="D2520" s="55"/>
      <c r="E2520" s="55"/>
      <c r="H2520" s="55"/>
      <c r="I2520" s="57"/>
      <c r="J2520" s="57"/>
      <c r="K2520" s="55"/>
    </row>
    <row r="2521" spans="1:11" x14ac:dyDescent="0.25">
      <c r="A2521" s="55"/>
      <c r="C2521" s="56"/>
      <c r="D2521" s="55"/>
      <c r="E2521" s="55"/>
      <c r="H2521" s="55"/>
      <c r="I2521" s="57"/>
      <c r="J2521" s="57"/>
      <c r="K2521" s="55"/>
    </row>
    <row r="2522" spans="1:11" x14ac:dyDescent="0.25">
      <c r="A2522" s="55"/>
      <c r="C2522" s="56"/>
      <c r="D2522" s="55"/>
      <c r="E2522" s="55"/>
      <c r="H2522" s="55"/>
      <c r="I2522" s="57"/>
      <c r="J2522" s="57"/>
      <c r="K2522" s="55"/>
    </row>
    <row r="2523" spans="1:11" x14ac:dyDescent="0.25">
      <c r="A2523" s="55"/>
      <c r="C2523" s="56"/>
      <c r="D2523" s="55"/>
      <c r="E2523" s="55"/>
      <c r="H2523" s="55"/>
      <c r="I2523" s="57"/>
      <c r="J2523" s="57"/>
      <c r="K2523" s="55"/>
    </row>
    <row r="2524" spans="1:11" x14ac:dyDescent="0.25">
      <c r="A2524" s="55"/>
      <c r="C2524" s="56"/>
      <c r="D2524" s="55"/>
      <c r="E2524" s="55"/>
      <c r="H2524" s="55"/>
      <c r="I2524" s="57"/>
      <c r="J2524" s="57"/>
      <c r="K2524" s="55"/>
    </row>
    <row r="2525" spans="1:11" x14ac:dyDescent="0.25">
      <c r="A2525" s="55"/>
      <c r="C2525" s="56"/>
      <c r="D2525" s="55"/>
      <c r="E2525" s="55"/>
      <c r="H2525" s="55"/>
      <c r="I2525" s="57"/>
      <c r="J2525" s="57"/>
      <c r="K2525" s="55"/>
    </row>
    <row r="2526" spans="1:11" x14ac:dyDescent="0.25">
      <c r="A2526" s="55"/>
      <c r="C2526" s="56"/>
      <c r="D2526" s="55"/>
      <c r="E2526" s="55"/>
      <c r="H2526" s="55"/>
      <c r="I2526" s="57"/>
      <c r="J2526" s="57"/>
      <c r="K2526" s="55"/>
    </row>
    <row r="2527" spans="1:11" x14ac:dyDescent="0.25">
      <c r="A2527" s="55"/>
      <c r="C2527" s="56"/>
      <c r="D2527" s="55"/>
      <c r="E2527" s="55"/>
      <c r="H2527" s="55"/>
      <c r="I2527" s="57"/>
      <c r="J2527" s="57"/>
      <c r="K2527" s="55"/>
    </row>
    <row r="2528" spans="1:11" x14ac:dyDescent="0.25">
      <c r="A2528" s="55"/>
      <c r="C2528" s="56"/>
      <c r="D2528" s="55"/>
      <c r="E2528" s="55"/>
      <c r="H2528" s="55"/>
      <c r="I2528" s="57"/>
      <c r="J2528" s="57"/>
      <c r="K2528" s="55"/>
    </row>
    <row r="2529" spans="1:11" x14ac:dyDescent="0.25">
      <c r="A2529" s="55"/>
      <c r="C2529" s="56"/>
      <c r="D2529" s="55"/>
      <c r="E2529" s="55"/>
      <c r="H2529" s="55"/>
      <c r="I2529" s="57"/>
      <c r="J2529" s="57"/>
      <c r="K2529" s="55"/>
    </row>
    <row r="2530" spans="1:11" x14ac:dyDescent="0.25">
      <c r="A2530" s="55"/>
      <c r="C2530" s="56"/>
      <c r="D2530" s="55"/>
      <c r="E2530" s="55"/>
      <c r="H2530" s="55"/>
      <c r="I2530" s="57"/>
      <c r="J2530" s="57"/>
      <c r="K2530" s="55"/>
    </row>
    <row r="2531" spans="1:11" x14ac:dyDescent="0.25">
      <c r="A2531" s="55"/>
      <c r="C2531" s="56"/>
      <c r="D2531" s="55"/>
      <c r="E2531" s="55"/>
      <c r="H2531" s="55"/>
      <c r="I2531" s="57"/>
      <c r="J2531" s="57"/>
      <c r="K2531" s="55"/>
    </row>
    <row r="2532" spans="1:11" x14ac:dyDescent="0.25">
      <c r="A2532" s="55"/>
      <c r="C2532" s="56"/>
      <c r="D2532" s="55"/>
      <c r="E2532" s="55"/>
      <c r="H2532" s="55"/>
      <c r="I2532" s="57"/>
      <c r="J2532" s="57"/>
      <c r="K2532" s="55"/>
    </row>
    <row r="2533" spans="1:11" x14ac:dyDescent="0.25">
      <c r="A2533" s="55"/>
      <c r="C2533" s="56"/>
      <c r="D2533" s="55"/>
      <c r="E2533" s="55"/>
      <c r="H2533" s="55"/>
      <c r="I2533" s="57"/>
      <c r="J2533" s="57"/>
      <c r="K2533" s="55"/>
    </row>
    <row r="2534" spans="1:11" x14ac:dyDescent="0.25">
      <c r="A2534" s="55"/>
      <c r="C2534" s="56"/>
      <c r="D2534" s="55"/>
      <c r="E2534" s="55"/>
      <c r="H2534" s="55"/>
      <c r="I2534" s="57"/>
      <c r="J2534" s="57"/>
      <c r="K2534" s="55"/>
    </row>
    <row r="2535" spans="1:11" x14ac:dyDescent="0.25">
      <c r="A2535" s="55"/>
      <c r="C2535" s="56"/>
      <c r="D2535" s="55"/>
      <c r="E2535" s="55"/>
      <c r="H2535" s="55"/>
      <c r="I2535" s="57"/>
      <c r="J2535" s="57"/>
      <c r="K2535" s="55"/>
    </row>
    <row r="2536" spans="1:11" x14ac:dyDescent="0.25">
      <c r="A2536" s="55"/>
      <c r="C2536" s="56"/>
      <c r="D2536" s="55"/>
      <c r="E2536" s="55"/>
      <c r="H2536" s="55"/>
      <c r="I2536" s="57"/>
      <c r="J2536" s="57"/>
      <c r="K2536" s="55"/>
    </row>
    <row r="2537" spans="1:11" x14ac:dyDescent="0.25">
      <c r="A2537" s="55"/>
      <c r="C2537" s="56"/>
      <c r="D2537" s="55"/>
      <c r="E2537" s="55"/>
      <c r="H2537" s="55"/>
      <c r="I2537" s="57"/>
      <c r="J2537" s="57"/>
      <c r="K2537" s="55"/>
    </row>
    <row r="2538" spans="1:11" x14ac:dyDescent="0.25">
      <c r="A2538" s="55"/>
      <c r="C2538" s="56"/>
      <c r="D2538" s="55"/>
      <c r="E2538" s="55"/>
      <c r="H2538" s="55"/>
      <c r="I2538" s="57"/>
      <c r="J2538" s="57"/>
      <c r="K2538" s="55"/>
    </row>
    <row r="2539" spans="1:11" x14ac:dyDescent="0.25">
      <c r="A2539" s="55"/>
      <c r="C2539" s="56"/>
      <c r="D2539" s="55"/>
      <c r="E2539" s="55"/>
      <c r="H2539" s="55"/>
      <c r="I2539" s="57"/>
      <c r="J2539" s="57"/>
      <c r="K2539" s="55"/>
    </row>
    <row r="2540" spans="1:11" x14ac:dyDescent="0.25">
      <c r="A2540" s="55"/>
      <c r="C2540" s="56"/>
      <c r="D2540" s="55"/>
      <c r="E2540" s="55"/>
      <c r="H2540" s="55"/>
      <c r="I2540" s="57"/>
      <c r="J2540" s="57"/>
      <c r="K2540" s="55"/>
    </row>
    <row r="2541" spans="1:11" x14ac:dyDescent="0.25">
      <c r="A2541" s="55"/>
      <c r="C2541" s="56"/>
      <c r="D2541" s="55"/>
      <c r="E2541" s="55"/>
      <c r="H2541" s="55"/>
      <c r="I2541" s="57"/>
      <c r="J2541" s="57"/>
      <c r="K2541" s="55"/>
    </row>
    <row r="2542" spans="1:11" x14ac:dyDescent="0.25">
      <c r="A2542" s="55"/>
      <c r="C2542" s="56"/>
      <c r="D2542" s="55"/>
      <c r="E2542" s="55"/>
      <c r="H2542" s="55"/>
      <c r="I2542" s="57"/>
      <c r="J2542" s="57"/>
      <c r="K2542" s="55"/>
    </row>
    <row r="2543" spans="1:11" x14ac:dyDescent="0.25">
      <c r="A2543" s="55"/>
      <c r="C2543" s="56"/>
      <c r="D2543" s="55"/>
      <c r="E2543" s="55"/>
      <c r="H2543" s="55"/>
      <c r="I2543" s="57"/>
      <c r="J2543" s="57"/>
      <c r="K2543" s="55"/>
    </row>
    <row r="2544" spans="1:11" x14ac:dyDescent="0.25">
      <c r="A2544" s="55"/>
      <c r="C2544" s="56"/>
      <c r="D2544" s="55"/>
      <c r="E2544" s="55"/>
      <c r="H2544" s="55"/>
      <c r="I2544" s="57"/>
      <c r="J2544" s="57"/>
      <c r="K2544" s="55"/>
    </row>
    <row r="2545" spans="1:11" x14ac:dyDescent="0.25">
      <c r="A2545" s="55"/>
      <c r="C2545" s="56"/>
      <c r="D2545" s="55"/>
      <c r="E2545" s="55"/>
      <c r="H2545" s="55"/>
      <c r="I2545" s="57"/>
      <c r="J2545" s="57"/>
      <c r="K2545" s="55"/>
    </row>
    <row r="2546" spans="1:11" x14ac:dyDescent="0.25">
      <c r="A2546" s="55"/>
      <c r="C2546" s="56"/>
      <c r="D2546" s="55"/>
      <c r="E2546" s="55"/>
      <c r="H2546" s="55"/>
      <c r="I2546" s="57"/>
      <c r="J2546" s="57"/>
      <c r="K2546" s="55"/>
    </row>
    <row r="2547" spans="1:11" x14ac:dyDescent="0.25">
      <c r="A2547" s="55"/>
      <c r="C2547" s="56"/>
      <c r="D2547" s="55"/>
      <c r="E2547" s="55"/>
      <c r="H2547" s="55"/>
      <c r="I2547" s="57"/>
      <c r="J2547" s="57"/>
      <c r="K2547" s="55"/>
    </row>
    <row r="2548" spans="1:11" x14ac:dyDescent="0.25">
      <c r="A2548" s="55"/>
      <c r="C2548" s="56"/>
      <c r="D2548" s="55"/>
      <c r="E2548" s="55"/>
      <c r="H2548" s="55"/>
      <c r="I2548" s="57"/>
      <c r="J2548" s="57"/>
      <c r="K2548" s="55"/>
    </row>
    <row r="2549" spans="1:11" x14ac:dyDescent="0.25">
      <c r="A2549" s="55"/>
      <c r="C2549" s="56"/>
      <c r="D2549" s="55"/>
      <c r="E2549" s="55"/>
      <c r="H2549" s="55"/>
      <c r="I2549" s="57"/>
      <c r="J2549" s="57"/>
      <c r="K2549" s="55"/>
    </row>
    <row r="2550" spans="1:11" x14ac:dyDescent="0.25">
      <c r="A2550" s="55"/>
      <c r="C2550" s="56"/>
      <c r="D2550" s="55"/>
      <c r="E2550" s="55"/>
      <c r="H2550" s="55"/>
      <c r="I2550" s="57"/>
      <c r="J2550" s="57"/>
      <c r="K2550" s="55"/>
    </row>
    <row r="2551" spans="1:11" x14ac:dyDescent="0.25">
      <c r="A2551" s="55"/>
      <c r="C2551" s="56"/>
      <c r="D2551" s="55"/>
      <c r="E2551" s="55"/>
      <c r="H2551" s="55"/>
      <c r="I2551" s="57"/>
      <c r="J2551" s="57"/>
      <c r="K2551" s="55"/>
    </row>
    <row r="2552" spans="1:11" x14ac:dyDescent="0.25">
      <c r="A2552" s="55"/>
      <c r="C2552" s="56"/>
      <c r="D2552" s="55"/>
      <c r="E2552" s="55"/>
      <c r="H2552" s="55"/>
      <c r="I2552" s="57"/>
      <c r="J2552" s="57"/>
      <c r="K2552" s="55"/>
    </row>
    <row r="2553" spans="1:11" x14ac:dyDescent="0.25">
      <c r="A2553" s="55"/>
      <c r="C2553" s="56"/>
      <c r="D2553" s="55"/>
      <c r="E2553" s="55"/>
      <c r="H2553" s="55"/>
      <c r="I2553" s="57"/>
      <c r="J2553" s="57"/>
      <c r="K2553" s="55"/>
    </row>
    <row r="2554" spans="1:11" x14ac:dyDescent="0.25">
      <c r="A2554" s="55"/>
      <c r="C2554" s="56"/>
      <c r="D2554" s="55"/>
      <c r="E2554" s="55"/>
      <c r="H2554" s="55"/>
      <c r="I2554" s="57"/>
      <c r="J2554" s="57"/>
      <c r="K2554" s="55"/>
    </row>
    <row r="2555" spans="1:11" x14ac:dyDescent="0.25">
      <c r="A2555" s="55"/>
      <c r="C2555" s="56"/>
      <c r="D2555" s="55"/>
      <c r="E2555" s="55"/>
      <c r="H2555" s="55"/>
      <c r="I2555" s="57"/>
      <c r="J2555" s="57"/>
      <c r="K2555" s="55"/>
    </row>
    <row r="2556" spans="1:11" x14ac:dyDescent="0.25">
      <c r="A2556" s="55"/>
      <c r="C2556" s="56"/>
      <c r="D2556" s="55"/>
      <c r="E2556" s="55"/>
      <c r="H2556" s="55"/>
      <c r="I2556" s="57"/>
      <c r="J2556" s="57"/>
      <c r="K2556" s="55"/>
    </row>
    <row r="2557" spans="1:11" x14ac:dyDescent="0.25">
      <c r="A2557" s="55"/>
      <c r="C2557" s="56"/>
      <c r="D2557" s="55"/>
      <c r="E2557" s="55"/>
      <c r="H2557" s="55"/>
      <c r="I2557" s="57"/>
      <c r="J2557" s="57"/>
      <c r="K2557" s="55"/>
    </row>
    <row r="2558" spans="1:11" x14ac:dyDescent="0.25">
      <c r="A2558" s="55"/>
      <c r="C2558" s="56"/>
      <c r="D2558" s="55"/>
      <c r="E2558" s="55"/>
      <c r="H2558" s="55"/>
      <c r="I2558" s="57"/>
      <c r="J2558" s="57"/>
      <c r="K2558" s="55"/>
    </row>
    <row r="2559" spans="1:11" x14ac:dyDescent="0.25">
      <c r="A2559" s="55"/>
      <c r="C2559" s="56"/>
      <c r="D2559" s="55"/>
      <c r="E2559" s="55"/>
      <c r="H2559" s="55"/>
      <c r="I2559" s="57"/>
      <c r="J2559" s="57"/>
      <c r="K2559" s="55"/>
    </row>
    <row r="2560" spans="1:11" x14ac:dyDescent="0.25">
      <c r="A2560" s="55"/>
      <c r="C2560" s="56"/>
      <c r="D2560" s="55"/>
      <c r="E2560" s="55"/>
      <c r="H2560" s="55"/>
      <c r="I2560" s="57"/>
      <c r="J2560" s="57"/>
      <c r="K2560" s="55"/>
    </row>
    <row r="2561" spans="1:11" x14ac:dyDescent="0.25">
      <c r="A2561" s="55"/>
      <c r="C2561" s="56"/>
      <c r="D2561" s="55"/>
      <c r="E2561" s="55"/>
      <c r="H2561" s="55"/>
      <c r="I2561" s="57"/>
      <c r="J2561" s="57"/>
      <c r="K2561" s="55"/>
    </row>
    <row r="2562" spans="1:11" x14ac:dyDescent="0.25">
      <c r="A2562" s="55"/>
      <c r="C2562" s="56"/>
      <c r="D2562" s="55"/>
      <c r="E2562" s="55"/>
      <c r="H2562" s="55"/>
      <c r="I2562" s="57"/>
      <c r="J2562" s="57"/>
      <c r="K2562" s="55"/>
    </row>
    <row r="2563" spans="1:11" x14ac:dyDescent="0.25">
      <c r="A2563" s="55"/>
      <c r="C2563" s="56"/>
      <c r="D2563" s="55"/>
      <c r="E2563" s="55"/>
      <c r="H2563" s="55"/>
      <c r="I2563" s="57"/>
      <c r="J2563" s="57"/>
      <c r="K2563" s="55"/>
    </row>
    <row r="2564" spans="1:11" x14ac:dyDescent="0.25">
      <c r="A2564" s="55"/>
      <c r="C2564" s="56"/>
      <c r="D2564" s="55"/>
      <c r="E2564" s="55"/>
      <c r="H2564" s="55"/>
      <c r="I2564" s="57"/>
      <c r="J2564" s="57"/>
      <c r="K2564" s="55"/>
    </row>
    <row r="2565" spans="1:11" x14ac:dyDescent="0.25">
      <c r="A2565" s="55"/>
      <c r="C2565" s="56"/>
      <c r="D2565" s="55"/>
      <c r="E2565" s="55"/>
      <c r="H2565" s="55"/>
      <c r="I2565" s="57"/>
      <c r="J2565" s="57"/>
      <c r="K2565" s="55"/>
    </row>
    <row r="2566" spans="1:11" x14ac:dyDescent="0.25">
      <c r="A2566" s="55"/>
      <c r="C2566" s="56"/>
      <c r="D2566" s="55"/>
      <c r="E2566" s="55"/>
      <c r="H2566" s="55"/>
      <c r="I2566" s="57"/>
      <c r="J2566" s="57"/>
      <c r="K2566" s="55"/>
    </row>
    <row r="2567" spans="1:11" x14ac:dyDescent="0.25">
      <c r="A2567" s="55"/>
      <c r="C2567" s="56"/>
      <c r="D2567" s="55"/>
      <c r="E2567" s="55"/>
      <c r="H2567" s="55"/>
      <c r="I2567" s="57"/>
      <c r="J2567" s="57"/>
      <c r="K2567" s="55"/>
    </row>
    <row r="2568" spans="1:11" x14ac:dyDescent="0.25">
      <c r="A2568" s="55"/>
      <c r="C2568" s="56"/>
      <c r="D2568" s="55"/>
      <c r="E2568" s="55"/>
      <c r="H2568" s="55"/>
      <c r="I2568" s="57"/>
      <c r="J2568" s="57"/>
      <c r="K2568" s="55"/>
    </row>
    <row r="2569" spans="1:11" x14ac:dyDescent="0.25">
      <c r="A2569" s="55"/>
      <c r="C2569" s="56"/>
      <c r="D2569" s="55"/>
      <c r="E2569" s="55"/>
      <c r="H2569" s="55"/>
      <c r="I2569" s="57"/>
      <c r="J2569" s="57"/>
      <c r="K2569" s="55"/>
    </row>
    <row r="2570" spans="1:11" x14ac:dyDescent="0.25">
      <c r="A2570" s="55"/>
      <c r="C2570" s="56"/>
      <c r="D2570" s="55"/>
      <c r="E2570" s="55"/>
      <c r="H2570" s="55"/>
      <c r="I2570" s="57"/>
      <c r="J2570" s="57"/>
      <c r="K2570" s="55"/>
    </row>
    <row r="2571" spans="1:11" x14ac:dyDescent="0.25">
      <c r="A2571" s="55"/>
      <c r="C2571" s="56"/>
      <c r="D2571" s="55"/>
      <c r="E2571" s="55"/>
      <c r="H2571" s="55"/>
      <c r="I2571" s="57"/>
      <c r="J2571" s="57"/>
      <c r="K2571" s="55"/>
    </row>
    <row r="2572" spans="1:11" x14ac:dyDescent="0.25">
      <c r="A2572" s="55"/>
      <c r="C2572" s="56"/>
      <c r="D2572" s="55"/>
      <c r="E2572" s="55"/>
      <c r="H2572" s="55"/>
      <c r="I2572" s="57"/>
      <c r="J2572" s="57"/>
      <c r="K2572" s="55"/>
    </row>
    <row r="2573" spans="1:11" x14ac:dyDescent="0.25">
      <c r="A2573" s="55"/>
      <c r="C2573" s="56"/>
      <c r="D2573" s="55"/>
      <c r="E2573" s="55"/>
      <c r="H2573" s="55"/>
      <c r="I2573" s="57"/>
      <c r="J2573" s="57"/>
      <c r="K2573" s="55"/>
    </row>
    <row r="2574" spans="1:11" x14ac:dyDescent="0.25">
      <c r="A2574" s="55"/>
      <c r="C2574" s="56"/>
      <c r="D2574" s="55"/>
      <c r="E2574" s="55"/>
      <c r="H2574" s="55"/>
      <c r="I2574" s="57"/>
      <c r="J2574" s="57"/>
      <c r="K2574" s="55"/>
    </row>
    <row r="2575" spans="1:11" x14ac:dyDescent="0.25">
      <c r="A2575" s="55"/>
      <c r="C2575" s="56"/>
      <c r="D2575" s="55"/>
      <c r="E2575" s="55"/>
      <c r="H2575" s="55"/>
      <c r="I2575" s="57"/>
      <c r="J2575" s="57"/>
      <c r="K2575" s="55"/>
    </row>
    <row r="2576" spans="1:11" x14ac:dyDescent="0.25">
      <c r="A2576" s="55"/>
      <c r="C2576" s="56"/>
      <c r="D2576" s="55"/>
      <c r="E2576" s="55"/>
      <c r="H2576" s="55"/>
      <c r="I2576" s="57"/>
      <c r="J2576" s="57"/>
      <c r="K2576" s="55"/>
    </row>
    <row r="2577" spans="1:11" x14ac:dyDescent="0.25">
      <c r="A2577" s="55"/>
      <c r="C2577" s="56"/>
      <c r="D2577" s="55"/>
      <c r="E2577" s="55"/>
      <c r="H2577" s="55"/>
      <c r="I2577" s="57"/>
      <c r="J2577" s="57"/>
      <c r="K2577" s="55"/>
    </row>
    <row r="2578" spans="1:11" x14ac:dyDescent="0.25">
      <c r="A2578" s="55"/>
      <c r="C2578" s="56"/>
      <c r="D2578" s="55"/>
      <c r="E2578" s="55"/>
      <c r="H2578" s="55"/>
      <c r="I2578" s="57"/>
      <c r="J2578" s="57"/>
      <c r="K2578" s="55"/>
    </row>
    <row r="2579" spans="1:11" x14ac:dyDescent="0.25">
      <c r="A2579" s="55"/>
      <c r="C2579" s="56"/>
      <c r="D2579" s="55"/>
      <c r="E2579" s="55"/>
      <c r="H2579" s="55"/>
      <c r="I2579" s="57"/>
      <c r="J2579" s="57"/>
      <c r="K2579" s="55"/>
    </row>
    <row r="2580" spans="1:11" x14ac:dyDescent="0.25">
      <c r="A2580" s="55"/>
      <c r="C2580" s="56"/>
      <c r="D2580" s="55"/>
      <c r="E2580" s="55"/>
      <c r="H2580" s="55"/>
      <c r="I2580" s="57"/>
      <c r="J2580" s="57"/>
      <c r="K2580" s="55"/>
    </row>
    <row r="2581" spans="1:11" x14ac:dyDescent="0.25">
      <c r="A2581" s="55"/>
      <c r="C2581" s="56"/>
      <c r="D2581" s="55"/>
      <c r="E2581" s="55"/>
      <c r="H2581" s="55"/>
      <c r="I2581" s="57"/>
      <c r="J2581" s="57"/>
      <c r="K2581" s="55"/>
    </row>
    <row r="2582" spans="1:11" x14ac:dyDescent="0.25">
      <c r="A2582" s="55"/>
      <c r="C2582" s="56"/>
      <c r="D2582" s="55"/>
      <c r="E2582" s="55"/>
      <c r="H2582" s="55"/>
      <c r="I2582" s="57"/>
      <c r="J2582" s="57"/>
      <c r="K2582" s="55"/>
    </row>
    <row r="2583" spans="1:11" x14ac:dyDescent="0.25">
      <c r="A2583" s="55"/>
      <c r="C2583" s="56"/>
      <c r="D2583" s="55"/>
      <c r="E2583" s="55"/>
      <c r="H2583" s="55"/>
      <c r="I2583" s="57"/>
      <c r="J2583" s="57"/>
      <c r="K2583" s="55"/>
    </row>
    <row r="2584" spans="1:11" x14ac:dyDescent="0.25">
      <c r="A2584" s="55"/>
      <c r="C2584" s="56"/>
      <c r="D2584" s="55"/>
      <c r="E2584" s="55"/>
      <c r="H2584" s="55"/>
      <c r="I2584" s="57"/>
      <c r="J2584" s="57"/>
      <c r="K2584" s="55"/>
    </row>
    <row r="2585" spans="1:11" x14ac:dyDescent="0.25">
      <c r="A2585" s="55"/>
      <c r="C2585" s="56"/>
      <c r="D2585" s="55"/>
      <c r="E2585" s="55"/>
      <c r="H2585" s="55"/>
      <c r="I2585" s="57"/>
      <c r="J2585" s="57"/>
      <c r="K2585" s="55"/>
    </row>
    <row r="2586" spans="1:11" x14ac:dyDescent="0.25">
      <c r="A2586" s="55"/>
      <c r="C2586" s="56"/>
      <c r="D2586" s="55"/>
      <c r="E2586" s="55"/>
      <c r="H2586" s="55"/>
      <c r="I2586" s="57"/>
      <c r="J2586" s="57"/>
      <c r="K2586" s="55"/>
    </row>
    <row r="2587" spans="1:11" x14ac:dyDescent="0.25">
      <c r="A2587" s="55"/>
      <c r="C2587" s="56"/>
      <c r="D2587" s="55"/>
      <c r="E2587" s="55"/>
      <c r="H2587" s="55"/>
      <c r="I2587" s="57"/>
      <c r="J2587" s="57"/>
      <c r="K2587" s="55"/>
    </row>
    <row r="2588" spans="1:11" x14ac:dyDescent="0.25">
      <c r="A2588" s="55"/>
      <c r="C2588" s="56"/>
      <c r="D2588" s="55"/>
      <c r="E2588" s="55"/>
      <c r="H2588" s="55"/>
      <c r="I2588" s="57"/>
      <c r="J2588" s="57"/>
      <c r="K2588" s="55"/>
    </row>
    <row r="2589" spans="1:11" x14ac:dyDescent="0.25">
      <c r="A2589" s="55"/>
      <c r="C2589" s="56"/>
      <c r="D2589" s="55"/>
      <c r="E2589" s="55"/>
      <c r="H2589" s="55"/>
      <c r="I2589" s="57"/>
      <c r="J2589" s="57"/>
      <c r="K2589" s="55"/>
    </row>
    <row r="2590" spans="1:11" x14ac:dyDescent="0.25">
      <c r="A2590" s="55"/>
      <c r="C2590" s="56"/>
      <c r="D2590" s="55"/>
      <c r="E2590" s="55"/>
      <c r="H2590" s="55"/>
      <c r="I2590" s="57"/>
      <c r="J2590" s="57"/>
      <c r="K2590" s="55"/>
    </row>
    <row r="2591" spans="1:11" x14ac:dyDescent="0.25">
      <c r="A2591" s="55"/>
      <c r="C2591" s="56"/>
      <c r="D2591" s="55"/>
      <c r="E2591" s="55"/>
      <c r="H2591" s="55"/>
      <c r="I2591" s="57"/>
      <c r="J2591" s="57"/>
      <c r="K2591" s="55"/>
    </row>
    <row r="2592" spans="1:11" x14ac:dyDescent="0.25">
      <c r="A2592" s="55"/>
      <c r="C2592" s="56"/>
      <c r="D2592" s="55"/>
      <c r="E2592" s="55"/>
      <c r="H2592" s="55"/>
      <c r="I2592" s="57"/>
      <c r="J2592" s="57"/>
      <c r="K2592" s="55"/>
    </row>
    <row r="2593" spans="1:11" x14ac:dyDescent="0.25">
      <c r="A2593" s="55"/>
      <c r="C2593" s="56"/>
      <c r="D2593" s="55"/>
      <c r="E2593" s="55"/>
      <c r="H2593" s="55"/>
      <c r="I2593" s="57"/>
      <c r="J2593" s="57"/>
      <c r="K2593" s="55"/>
    </row>
    <row r="2594" spans="1:11" x14ac:dyDescent="0.25">
      <c r="A2594" s="55"/>
      <c r="C2594" s="56"/>
      <c r="D2594" s="55"/>
      <c r="E2594" s="55"/>
      <c r="H2594" s="55"/>
      <c r="I2594" s="57"/>
      <c r="J2594" s="57"/>
      <c r="K2594" s="55"/>
    </row>
    <row r="2595" spans="1:11" x14ac:dyDescent="0.25">
      <c r="A2595" s="55"/>
      <c r="C2595" s="56"/>
      <c r="D2595" s="55"/>
      <c r="E2595" s="55"/>
      <c r="H2595" s="55"/>
      <c r="I2595" s="57"/>
      <c r="J2595" s="57"/>
      <c r="K2595" s="55"/>
    </row>
    <row r="2596" spans="1:11" x14ac:dyDescent="0.25">
      <c r="A2596" s="55"/>
      <c r="C2596" s="56"/>
      <c r="D2596" s="55"/>
      <c r="E2596" s="55"/>
      <c r="H2596" s="55"/>
      <c r="I2596" s="57"/>
      <c r="J2596" s="57"/>
      <c r="K2596" s="55"/>
    </row>
    <row r="2597" spans="1:11" x14ac:dyDescent="0.25">
      <c r="A2597" s="55"/>
      <c r="C2597" s="56"/>
      <c r="D2597" s="55"/>
      <c r="E2597" s="55"/>
      <c r="H2597" s="55"/>
      <c r="I2597" s="57"/>
      <c r="J2597" s="57"/>
      <c r="K2597" s="55"/>
    </row>
    <row r="2598" spans="1:11" x14ac:dyDescent="0.25">
      <c r="A2598" s="55"/>
      <c r="C2598" s="56"/>
      <c r="D2598" s="55"/>
      <c r="E2598" s="55"/>
      <c r="H2598" s="55"/>
      <c r="I2598" s="57"/>
      <c r="J2598" s="57"/>
      <c r="K2598" s="55"/>
    </row>
    <row r="2599" spans="1:11" x14ac:dyDescent="0.25">
      <c r="A2599" s="55"/>
      <c r="C2599" s="56"/>
      <c r="D2599" s="55"/>
      <c r="E2599" s="55"/>
      <c r="H2599" s="55"/>
      <c r="I2599" s="57"/>
      <c r="J2599" s="57"/>
      <c r="K2599" s="55"/>
    </row>
    <row r="2600" spans="1:11" x14ac:dyDescent="0.25">
      <c r="A2600" s="55"/>
      <c r="C2600" s="56"/>
      <c r="D2600" s="55"/>
      <c r="E2600" s="55"/>
      <c r="H2600" s="55"/>
      <c r="I2600" s="57"/>
      <c r="J2600" s="57"/>
      <c r="K2600" s="55"/>
    </row>
    <row r="2601" spans="1:11" x14ac:dyDescent="0.25">
      <c r="A2601" s="55"/>
      <c r="C2601" s="56"/>
      <c r="D2601" s="55"/>
      <c r="E2601" s="55"/>
      <c r="H2601" s="55"/>
      <c r="I2601" s="57"/>
      <c r="J2601" s="57"/>
      <c r="K2601" s="55"/>
    </row>
    <row r="2602" spans="1:11" x14ac:dyDescent="0.25">
      <c r="A2602" s="55"/>
      <c r="C2602" s="56"/>
      <c r="D2602" s="55"/>
      <c r="E2602" s="55"/>
      <c r="H2602" s="55"/>
      <c r="I2602" s="57"/>
      <c r="J2602" s="57"/>
      <c r="K2602" s="55"/>
    </row>
    <row r="2603" spans="1:11" x14ac:dyDescent="0.25">
      <c r="A2603" s="55"/>
      <c r="C2603" s="56"/>
      <c r="D2603" s="55"/>
      <c r="E2603" s="55"/>
      <c r="H2603" s="55"/>
      <c r="I2603" s="57"/>
      <c r="J2603" s="57"/>
      <c r="K2603" s="55"/>
    </row>
    <row r="2604" spans="1:11" x14ac:dyDescent="0.25">
      <c r="A2604" s="55"/>
      <c r="C2604" s="56"/>
      <c r="D2604" s="55"/>
      <c r="E2604" s="55"/>
      <c r="H2604" s="55"/>
      <c r="I2604" s="57"/>
      <c r="J2604" s="57"/>
      <c r="K2604" s="55"/>
    </row>
    <row r="2605" spans="1:11" x14ac:dyDescent="0.25">
      <c r="A2605" s="55"/>
      <c r="C2605" s="56"/>
      <c r="D2605" s="55"/>
      <c r="E2605" s="55"/>
      <c r="H2605" s="55"/>
      <c r="I2605" s="57"/>
      <c r="J2605" s="57"/>
      <c r="K2605" s="55"/>
    </row>
    <row r="2606" spans="1:11" x14ac:dyDescent="0.25">
      <c r="A2606" s="55"/>
      <c r="C2606" s="56"/>
      <c r="D2606" s="55"/>
      <c r="E2606" s="55"/>
      <c r="H2606" s="55"/>
      <c r="I2606" s="57"/>
      <c r="J2606" s="57"/>
      <c r="K2606" s="55"/>
    </row>
    <row r="2607" spans="1:11" x14ac:dyDescent="0.25">
      <c r="A2607" s="55"/>
      <c r="C2607" s="56"/>
      <c r="D2607" s="55"/>
      <c r="E2607" s="55"/>
      <c r="H2607" s="55"/>
      <c r="I2607" s="57"/>
      <c r="J2607" s="57"/>
      <c r="K2607" s="55"/>
    </row>
    <row r="2608" spans="1:11" x14ac:dyDescent="0.25">
      <c r="A2608" s="55"/>
      <c r="C2608" s="56"/>
      <c r="D2608" s="55"/>
      <c r="E2608" s="55"/>
      <c r="H2608" s="55"/>
      <c r="I2608" s="57"/>
      <c r="J2608" s="57"/>
      <c r="K2608" s="55"/>
    </row>
    <row r="2609" spans="1:11" x14ac:dyDescent="0.25">
      <c r="A2609" s="55"/>
      <c r="C2609" s="56"/>
      <c r="D2609" s="55"/>
      <c r="E2609" s="55"/>
      <c r="H2609" s="55"/>
      <c r="I2609" s="57"/>
      <c r="J2609" s="57"/>
      <c r="K2609" s="55"/>
    </row>
    <row r="2610" spans="1:11" x14ac:dyDescent="0.25">
      <c r="A2610" s="55"/>
      <c r="C2610" s="56"/>
      <c r="D2610" s="55"/>
      <c r="E2610" s="55"/>
      <c r="H2610" s="55"/>
      <c r="I2610" s="57"/>
      <c r="J2610" s="57"/>
      <c r="K2610" s="55"/>
    </row>
    <row r="2611" spans="1:11" x14ac:dyDescent="0.25">
      <c r="A2611" s="55"/>
      <c r="C2611" s="56"/>
      <c r="D2611" s="55"/>
      <c r="E2611" s="55"/>
      <c r="H2611" s="55"/>
      <c r="I2611" s="57"/>
      <c r="J2611" s="57"/>
      <c r="K2611" s="55"/>
    </row>
    <row r="2612" spans="1:11" x14ac:dyDescent="0.25">
      <c r="A2612" s="55"/>
      <c r="C2612" s="56"/>
      <c r="D2612" s="55"/>
      <c r="E2612" s="55"/>
      <c r="H2612" s="55"/>
      <c r="I2612" s="57"/>
      <c r="J2612" s="57"/>
      <c r="K2612" s="55"/>
    </row>
    <row r="2613" spans="1:11" x14ac:dyDescent="0.25">
      <c r="A2613" s="55"/>
      <c r="C2613" s="56"/>
      <c r="D2613" s="55"/>
      <c r="E2613" s="55"/>
      <c r="H2613" s="55"/>
      <c r="I2613" s="57"/>
      <c r="J2613" s="57"/>
      <c r="K2613" s="55"/>
    </row>
    <row r="2614" spans="1:11" x14ac:dyDescent="0.25">
      <c r="A2614" s="55"/>
      <c r="C2614" s="56"/>
      <c r="D2614" s="55"/>
      <c r="E2614" s="55"/>
      <c r="H2614" s="55"/>
      <c r="I2614" s="57"/>
      <c r="J2614" s="57"/>
      <c r="K2614" s="55"/>
    </row>
    <row r="2615" spans="1:11" x14ac:dyDescent="0.25">
      <c r="A2615" s="55"/>
      <c r="C2615" s="56"/>
      <c r="D2615" s="55"/>
      <c r="E2615" s="55"/>
      <c r="H2615" s="55"/>
      <c r="I2615" s="57"/>
      <c r="J2615" s="57"/>
      <c r="K2615" s="55"/>
    </row>
    <row r="2616" spans="1:11" x14ac:dyDescent="0.25">
      <c r="A2616" s="55"/>
      <c r="C2616" s="56"/>
      <c r="D2616" s="55"/>
      <c r="E2616" s="55"/>
      <c r="H2616" s="55"/>
      <c r="I2616" s="57"/>
      <c r="J2616" s="57"/>
      <c r="K2616" s="55"/>
    </row>
    <row r="2617" spans="1:11" x14ac:dyDescent="0.25">
      <c r="A2617" s="55"/>
      <c r="C2617" s="56"/>
      <c r="D2617" s="55"/>
      <c r="E2617" s="55"/>
      <c r="H2617" s="55"/>
      <c r="I2617" s="57"/>
      <c r="J2617" s="57"/>
      <c r="K2617" s="55"/>
    </row>
    <row r="2618" spans="1:11" x14ac:dyDescent="0.25">
      <c r="A2618" s="55"/>
      <c r="C2618" s="56"/>
      <c r="D2618" s="55"/>
      <c r="E2618" s="55"/>
      <c r="H2618" s="55"/>
      <c r="I2618" s="57"/>
      <c r="J2618" s="57"/>
      <c r="K2618" s="55"/>
    </row>
    <row r="2619" spans="1:11" x14ac:dyDescent="0.25">
      <c r="A2619" s="55"/>
      <c r="C2619" s="56"/>
      <c r="D2619" s="55"/>
      <c r="E2619" s="55"/>
      <c r="H2619" s="55"/>
      <c r="I2619" s="57"/>
      <c r="J2619" s="57"/>
      <c r="K2619" s="55"/>
    </row>
    <row r="2620" spans="1:11" x14ac:dyDescent="0.25">
      <c r="A2620" s="55"/>
      <c r="C2620" s="56"/>
      <c r="D2620" s="55"/>
      <c r="E2620" s="55"/>
      <c r="H2620" s="55"/>
      <c r="I2620" s="57"/>
      <c r="J2620" s="57"/>
      <c r="K2620" s="55"/>
    </row>
    <row r="2621" spans="1:11" x14ac:dyDescent="0.25">
      <c r="A2621" s="55"/>
      <c r="C2621" s="56"/>
      <c r="D2621" s="55"/>
      <c r="E2621" s="55"/>
      <c r="H2621" s="55"/>
      <c r="I2621" s="57"/>
      <c r="J2621" s="57"/>
      <c r="K2621" s="55"/>
    </row>
    <row r="2622" spans="1:11" x14ac:dyDescent="0.25">
      <c r="A2622" s="55"/>
      <c r="C2622" s="56"/>
      <c r="D2622" s="55"/>
      <c r="E2622" s="55"/>
      <c r="H2622" s="55"/>
      <c r="I2622" s="57"/>
      <c r="J2622" s="57"/>
      <c r="K2622" s="55"/>
    </row>
    <row r="2623" spans="1:11" x14ac:dyDescent="0.25">
      <c r="A2623" s="55"/>
      <c r="C2623" s="56"/>
      <c r="D2623" s="55"/>
      <c r="E2623" s="55"/>
      <c r="H2623" s="55"/>
      <c r="I2623" s="57"/>
      <c r="J2623" s="57"/>
      <c r="K2623" s="55"/>
    </row>
    <row r="2624" spans="1:11" x14ac:dyDescent="0.25">
      <c r="A2624" s="55"/>
      <c r="C2624" s="56"/>
      <c r="D2624" s="55"/>
      <c r="E2624" s="55"/>
      <c r="H2624" s="55"/>
      <c r="I2624" s="57"/>
      <c r="J2624" s="57"/>
      <c r="K2624" s="55"/>
    </row>
    <row r="2625" spans="1:11" x14ac:dyDescent="0.25">
      <c r="A2625" s="55"/>
      <c r="C2625" s="56"/>
      <c r="D2625" s="55"/>
      <c r="E2625" s="55"/>
      <c r="H2625" s="55"/>
      <c r="I2625" s="57"/>
      <c r="J2625" s="57"/>
      <c r="K2625" s="55"/>
    </row>
    <row r="2626" spans="1:11" x14ac:dyDescent="0.25">
      <c r="A2626" s="55"/>
      <c r="C2626" s="56"/>
      <c r="D2626" s="55"/>
      <c r="E2626" s="55"/>
      <c r="H2626" s="55"/>
      <c r="I2626" s="57"/>
      <c r="J2626" s="57"/>
      <c r="K2626" s="55"/>
    </row>
    <row r="2627" spans="1:11" x14ac:dyDescent="0.25">
      <c r="A2627" s="55"/>
      <c r="C2627" s="56"/>
      <c r="D2627" s="55"/>
      <c r="E2627" s="55"/>
      <c r="H2627" s="55"/>
      <c r="I2627" s="57"/>
      <c r="J2627" s="57"/>
      <c r="K2627" s="55"/>
    </row>
    <row r="2628" spans="1:11" x14ac:dyDescent="0.25">
      <c r="A2628" s="55"/>
      <c r="C2628" s="56"/>
      <c r="D2628" s="55"/>
      <c r="E2628" s="55"/>
      <c r="H2628" s="55"/>
      <c r="I2628" s="57"/>
      <c r="J2628" s="57"/>
      <c r="K2628" s="55"/>
    </row>
    <row r="2629" spans="1:11" x14ac:dyDescent="0.25">
      <c r="A2629" s="55"/>
      <c r="C2629" s="56"/>
      <c r="D2629" s="55"/>
      <c r="E2629" s="55"/>
      <c r="H2629" s="55"/>
      <c r="I2629" s="57"/>
      <c r="J2629" s="57"/>
      <c r="K2629" s="55"/>
    </row>
    <row r="2630" spans="1:11" x14ac:dyDescent="0.25">
      <c r="A2630" s="55"/>
      <c r="C2630" s="56"/>
      <c r="D2630" s="55"/>
      <c r="E2630" s="55"/>
      <c r="H2630" s="55"/>
      <c r="I2630" s="57"/>
      <c r="J2630" s="57"/>
      <c r="K2630" s="55"/>
    </row>
    <row r="2631" spans="1:11" x14ac:dyDescent="0.25">
      <c r="A2631" s="55"/>
      <c r="C2631" s="56"/>
      <c r="D2631" s="55"/>
      <c r="E2631" s="55"/>
      <c r="H2631" s="55"/>
      <c r="I2631" s="57"/>
      <c r="J2631" s="57"/>
      <c r="K2631" s="55"/>
    </row>
    <row r="2632" spans="1:11" x14ac:dyDescent="0.25">
      <c r="A2632" s="55"/>
      <c r="C2632" s="56"/>
      <c r="D2632" s="55"/>
      <c r="E2632" s="55"/>
      <c r="H2632" s="55"/>
      <c r="I2632" s="57"/>
      <c r="J2632" s="57"/>
      <c r="K2632" s="55"/>
    </row>
    <row r="2633" spans="1:11" x14ac:dyDescent="0.25">
      <c r="A2633" s="55"/>
      <c r="C2633" s="56"/>
      <c r="D2633" s="55"/>
      <c r="E2633" s="55"/>
      <c r="H2633" s="55"/>
      <c r="I2633" s="57"/>
      <c r="J2633" s="57"/>
      <c r="K2633" s="55"/>
    </row>
    <row r="2634" spans="1:11" x14ac:dyDescent="0.25">
      <c r="A2634" s="55"/>
      <c r="C2634" s="56"/>
      <c r="D2634" s="55"/>
      <c r="E2634" s="55"/>
      <c r="H2634" s="55"/>
      <c r="I2634" s="57"/>
      <c r="J2634" s="57"/>
      <c r="K2634" s="55"/>
    </row>
    <row r="2635" spans="1:11" x14ac:dyDescent="0.25">
      <c r="A2635" s="55"/>
      <c r="C2635" s="56"/>
      <c r="D2635" s="55"/>
      <c r="E2635" s="55"/>
      <c r="H2635" s="55"/>
      <c r="I2635" s="57"/>
      <c r="J2635" s="57"/>
      <c r="K2635" s="55"/>
    </row>
    <row r="2636" spans="1:11" x14ac:dyDescent="0.25">
      <c r="A2636" s="55"/>
      <c r="C2636" s="56"/>
      <c r="D2636" s="55"/>
      <c r="E2636" s="55"/>
      <c r="H2636" s="55"/>
      <c r="I2636" s="57"/>
      <c r="J2636" s="57"/>
      <c r="K2636" s="55"/>
    </row>
    <row r="2637" spans="1:11" x14ac:dyDescent="0.25">
      <c r="A2637" s="55"/>
      <c r="C2637" s="56"/>
      <c r="D2637" s="55"/>
      <c r="E2637" s="55"/>
      <c r="H2637" s="55"/>
      <c r="I2637" s="57"/>
      <c r="J2637" s="57"/>
      <c r="K2637" s="55"/>
    </row>
    <row r="2638" spans="1:11" x14ac:dyDescent="0.25">
      <c r="A2638" s="55"/>
      <c r="C2638" s="56"/>
      <c r="D2638" s="55"/>
      <c r="E2638" s="55"/>
      <c r="H2638" s="55"/>
      <c r="I2638" s="57"/>
      <c r="J2638" s="57"/>
      <c r="K2638" s="55"/>
    </row>
    <row r="2639" spans="1:11" x14ac:dyDescent="0.25">
      <c r="A2639" s="55"/>
      <c r="C2639" s="56"/>
      <c r="D2639" s="55"/>
      <c r="E2639" s="55"/>
      <c r="H2639" s="55"/>
      <c r="I2639" s="57"/>
      <c r="J2639" s="57"/>
      <c r="K2639" s="55"/>
    </row>
    <row r="2640" spans="1:11" x14ac:dyDescent="0.25">
      <c r="A2640" s="55"/>
      <c r="C2640" s="56"/>
      <c r="D2640" s="55"/>
      <c r="E2640" s="55"/>
      <c r="H2640" s="55"/>
      <c r="I2640" s="57"/>
      <c r="J2640" s="57"/>
      <c r="K2640" s="55"/>
    </row>
    <row r="2641" spans="1:11" x14ac:dyDescent="0.25">
      <c r="A2641" s="55"/>
      <c r="C2641" s="56"/>
      <c r="D2641" s="55"/>
      <c r="E2641" s="55"/>
      <c r="H2641" s="55"/>
      <c r="I2641" s="57"/>
      <c r="J2641" s="57"/>
      <c r="K2641" s="55"/>
    </row>
    <row r="2642" spans="1:11" x14ac:dyDescent="0.25">
      <c r="A2642" s="55"/>
      <c r="C2642" s="56"/>
      <c r="D2642" s="55"/>
      <c r="E2642" s="55"/>
      <c r="H2642" s="55"/>
      <c r="I2642" s="57"/>
      <c r="J2642" s="57"/>
      <c r="K2642" s="55"/>
    </row>
    <row r="2643" spans="1:11" x14ac:dyDescent="0.25">
      <c r="A2643" s="55"/>
      <c r="C2643" s="56"/>
      <c r="D2643" s="55"/>
      <c r="E2643" s="55"/>
      <c r="H2643" s="55"/>
      <c r="I2643" s="57"/>
      <c r="J2643" s="57"/>
      <c r="K2643" s="55"/>
    </row>
    <row r="2644" spans="1:11" x14ac:dyDescent="0.25">
      <c r="A2644" s="55"/>
      <c r="C2644" s="56"/>
      <c r="D2644" s="55"/>
      <c r="E2644" s="55"/>
      <c r="H2644" s="55"/>
      <c r="I2644" s="57"/>
      <c r="J2644" s="57"/>
      <c r="K2644" s="55"/>
    </row>
    <row r="2645" spans="1:11" x14ac:dyDescent="0.25">
      <c r="A2645" s="55"/>
      <c r="C2645" s="56"/>
      <c r="D2645" s="55"/>
      <c r="E2645" s="55"/>
      <c r="H2645" s="55"/>
      <c r="I2645" s="57"/>
      <c r="J2645" s="57"/>
      <c r="K2645" s="55"/>
    </row>
    <row r="2646" spans="1:11" x14ac:dyDescent="0.25">
      <c r="A2646" s="55"/>
      <c r="C2646" s="56"/>
      <c r="D2646" s="55"/>
      <c r="E2646" s="55"/>
      <c r="H2646" s="55"/>
      <c r="I2646" s="57"/>
      <c r="J2646" s="57"/>
      <c r="K2646" s="55"/>
    </row>
    <row r="2647" spans="1:11" x14ac:dyDescent="0.25">
      <c r="A2647" s="55"/>
      <c r="C2647" s="56"/>
      <c r="D2647" s="55"/>
      <c r="E2647" s="55"/>
      <c r="H2647" s="55"/>
      <c r="I2647" s="57"/>
      <c r="J2647" s="57"/>
      <c r="K2647" s="55"/>
    </row>
    <row r="2648" spans="1:11" x14ac:dyDescent="0.25">
      <c r="A2648" s="55"/>
      <c r="C2648" s="56"/>
      <c r="D2648" s="55"/>
      <c r="E2648" s="55"/>
      <c r="H2648" s="55"/>
      <c r="I2648" s="57"/>
      <c r="J2648" s="57"/>
      <c r="K2648" s="55"/>
    </row>
    <row r="2649" spans="1:11" x14ac:dyDescent="0.25">
      <c r="A2649" s="55"/>
      <c r="C2649" s="56"/>
      <c r="D2649" s="55"/>
      <c r="E2649" s="55"/>
      <c r="H2649" s="55"/>
      <c r="I2649" s="57"/>
      <c r="J2649" s="57"/>
      <c r="K2649" s="55"/>
    </row>
    <row r="2650" spans="1:11" x14ac:dyDescent="0.25">
      <c r="A2650" s="55"/>
      <c r="C2650" s="56"/>
      <c r="D2650" s="55"/>
      <c r="E2650" s="55"/>
      <c r="H2650" s="55"/>
      <c r="I2650" s="57"/>
      <c r="J2650" s="57"/>
      <c r="K2650" s="55"/>
    </row>
    <row r="2651" spans="1:11" x14ac:dyDescent="0.25">
      <c r="A2651" s="55"/>
      <c r="C2651" s="56"/>
      <c r="D2651" s="55"/>
      <c r="E2651" s="55"/>
      <c r="H2651" s="55"/>
      <c r="I2651" s="57"/>
      <c r="J2651" s="57"/>
      <c r="K2651" s="55"/>
    </row>
    <row r="2652" spans="1:11" x14ac:dyDescent="0.25">
      <c r="A2652" s="55"/>
      <c r="C2652" s="56"/>
      <c r="D2652" s="55"/>
      <c r="E2652" s="55"/>
      <c r="H2652" s="55"/>
      <c r="I2652" s="57"/>
      <c r="J2652" s="57"/>
      <c r="K2652" s="55"/>
    </row>
    <row r="2653" spans="1:11" x14ac:dyDescent="0.25">
      <c r="A2653" s="55"/>
      <c r="C2653" s="56"/>
      <c r="D2653" s="55"/>
      <c r="E2653" s="55"/>
      <c r="H2653" s="55"/>
      <c r="I2653" s="57"/>
      <c r="J2653" s="57"/>
      <c r="K2653" s="55"/>
    </row>
    <row r="2654" spans="1:11" x14ac:dyDescent="0.25">
      <c r="A2654" s="55"/>
      <c r="C2654" s="56"/>
      <c r="D2654" s="55"/>
      <c r="E2654" s="55"/>
      <c r="H2654" s="55"/>
      <c r="I2654" s="57"/>
      <c r="J2654" s="57"/>
      <c r="K2654" s="55"/>
    </row>
    <row r="2655" spans="1:11" x14ac:dyDescent="0.25">
      <c r="A2655" s="55"/>
      <c r="C2655" s="56"/>
      <c r="D2655" s="55"/>
      <c r="E2655" s="55"/>
      <c r="H2655" s="55"/>
      <c r="I2655" s="57"/>
      <c r="J2655" s="57"/>
      <c r="K2655" s="55"/>
    </row>
    <row r="2656" spans="1:11" x14ac:dyDescent="0.25">
      <c r="A2656" s="55"/>
      <c r="C2656" s="56"/>
      <c r="D2656" s="55"/>
      <c r="E2656" s="55"/>
      <c r="H2656" s="55"/>
      <c r="I2656" s="57"/>
      <c r="J2656" s="57"/>
      <c r="K2656" s="55"/>
    </row>
    <row r="2657" spans="1:11" x14ac:dyDescent="0.25">
      <c r="A2657" s="55"/>
      <c r="C2657" s="56"/>
      <c r="D2657" s="55"/>
      <c r="E2657" s="55"/>
      <c r="H2657" s="55"/>
      <c r="I2657" s="57"/>
      <c r="J2657" s="57"/>
      <c r="K2657" s="55"/>
    </row>
    <row r="2658" spans="1:11" x14ac:dyDescent="0.25">
      <c r="A2658" s="55"/>
      <c r="C2658" s="56"/>
      <c r="D2658" s="55"/>
      <c r="E2658" s="55"/>
      <c r="H2658" s="55"/>
      <c r="I2658" s="57"/>
      <c r="J2658" s="57"/>
      <c r="K2658" s="55"/>
    </row>
    <row r="2659" spans="1:11" x14ac:dyDescent="0.25">
      <c r="A2659" s="55"/>
      <c r="C2659" s="56"/>
      <c r="D2659" s="55"/>
      <c r="E2659" s="55"/>
      <c r="H2659" s="55"/>
      <c r="I2659" s="57"/>
      <c r="J2659" s="57"/>
      <c r="K2659" s="55"/>
    </row>
    <row r="2660" spans="1:11" x14ac:dyDescent="0.25">
      <c r="A2660" s="55"/>
      <c r="C2660" s="56"/>
      <c r="D2660" s="55"/>
      <c r="E2660" s="55"/>
      <c r="H2660" s="55"/>
      <c r="I2660" s="57"/>
      <c r="J2660" s="57"/>
      <c r="K2660" s="55"/>
    </row>
    <row r="2661" spans="1:11" x14ac:dyDescent="0.25">
      <c r="A2661" s="55"/>
      <c r="C2661" s="56"/>
      <c r="D2661" s="55"/>
      <c r="E2661" s="55"/>
      <c r="H2661" s="55"/>
      <c r="I2661" s="57"/>
      <c r="J2661" s="57"/>
      <c r="K2661" s="55"/>
    </row>
    <row r="2662" spans="1:11" x14ac:dyDescent="0.25">
      <c r="A2662" s="55"/>
      <c r="C2662" s="56"/>
      <c r="D2662" s="55"/>
      <c r="E2662" s="55"/>
      <c r="H2662" s="55"/>
      <c r="I2662" s="57"/>
      <c r="J2662" s="57"/>
      <c r="K2662" s="55"/>
    </row>
    <row r="2663" spans="1:11" x14ac:dyDescent="0.25">
      <c r="A2663" s="55"/>
      <c r="C2663" s="56"/>
      <c r="D2663" s="55"/>
      <c r="E2663" s="55"/>
      <c r="H2663" s="55"/>
      <c r="I2663" s="57"/>
      <c r="J2663" s="57"/>
      <c r="K2663" s="55"/>
    </row>
    <row r="2664" spans="1:11" x14ac:dyDescent="0.25">
      <c r="A2664" s="55"/>
      <c r="C2664" s="56"/>
      <c r="D2664" s="55"/>
      <c r="E2664" s="55"/>
      <c r="H2664" s="55"/>
      <c r="I2664" s="57"/>
      <c r="J2664" s="57"/>
      <c r="K2664" s="55"/>
    </row>
    <row r="2665" spans="1:11" x14ac:dyDescent="0.25">
      <c r="A2665" s="55"/>
      <c r="C2665" s="56"/>
      <c r="D2665" s="55"/>
      <c r="E2665" s="55"/>
      <c r="H2665" s="55"/>
      <c r="I2665" s="57"/>
      <c r="J2665" s="57"/>
      <c r="K2665" s="55"/>
    </row>
    <row r="2666" spans="1:11" x14ac:dyDescent="0.25">
      <c r="A2666" s="55"/>
      <c r="C2666" s="56"/>
      <c r="D2666" s="55"/>
      <c r="E2666" s="55"/>
      <c r="H2666" s="55"/>
      <c r="I2666" s="57"/>
      <c r="J2666" s="57"/>
      <c r="K2666" s="55"/>
    </row>
    <row r="2667" spans="1:11" x14ac:dyDescent="0.25">
      <c r="A2667" s="55"/>
      <c r="C2667" s="56"/>
      <c r="D2667" s="55"/>
      <c r="E2667" s="55"/>
      <c r="H2667" s="55"/>
      <c r="I2667" s="57"/>
      <c r="J2667" s="57"/>
      <c r="K2667" s="55"/>
    </row>
    <row r="2668" spans="1:11" x14ac:dyDescent="0.25">
      <c r="A2668" s="55"/>
      <c r="C2668" s="56"/>
      <c r="D2668" s="55"/>
      <c r="E2668" s="55"/>
      <c r="H2668" s="55"/>
      <c r="I2668" s="57"/>
      <c r="J2668" s="57"/>
      <c r="K2668" s="55"/>
    </row>
    <row r="2669" spans="1:11" x14ac:dyDescent="0.25">
      <c r="A2669" s="55"/>
      <c r="C2669" s="56"/>
      <c r="D2669" s="55"/>
      <c r="E2669" s="55"/>
      <c r="H2669" s="55"/>
      <c r="I2669" s="57"/>
      <c r="J2669" s="57"/>
      <c r="K2669" s="55"/>
    </row>
    <row r="2670" spans="1:11" x14ac:dyDescent="0.25">
      <c r="A2670" s="55"/>
      <c r="C2670" s="56"/>
      <c r="D2670" s="55"/>
      <c r="E2670" s="55"/>
      <c r="H2670" s="55"/>
      <c r="I2670" s="57"/>
      <c r="J2670" s="57"/>
      <c r="K2670" s="55"/>
    </row>
    <row r="2671" spans="1:11" x14ac:dyDescent="0.25">
      <c r="A2671" s="55"/>
      <c r="C2671" s="56"/>
      <c r="D2671" s="55"/>
      <c r="E2671" s="55"/>
      <c r="H2671" s="55"/>
      <c r="I2671" s="57"/>
      <c r="J2671" s="57"/>
      <c r="K2671" s="55"/>
    </row>
    <row r="2672" spans="1:11" x14ac:dyDescent="0.25">
      <c r="A2672" s="55"/>
      <c r="C2672" s="56"/>
      <c r="D2672" s="55"/>
      <c r="E2672" s="55"/>
      <c r="H2672" s="55"/>
      <c r="I2672" s="57"/>
      <c r="J2672" s="57"/>
      <c r="K2672" s="55"/>
    </row>
    <row r="2673" spans="1:11" x14ac:dyDescent="0.25">
      <c r="A2673" s="55"/>
      <c r="C2673" s="56"/>
      <c r="D2673" s="55"/>
      <c r="E2673" s="55"/>
      <c r="H2673" s="55"/>
      <c r="I2673" s="57"/>
      <c r="J2673" s="57"/>
      <c r="K2673" s="55"/>
    </row>
    <row r="2674" spans="1:11" x14ac:dyDescent="0.25">
      <c r="A2674" s="55"/>
      <c r="C2674" s="56"/>
      <c r="D2674" s="55"/>
      <c r="E2674" s="55"/>
      <c r="H2674" s="55"/>
      <c r="I2674" s="57"/>
      <c r="J2674" s="57"/>
      <c r="K2674" s="55"/>
    </row>
    <row r="2675" spans="1:11" x14ac:dyDescent="0.25">
      <c r="A2675" s="55"/>
      <c r="C2675" s="56"/>
      <c r="D2675" s="55"/>
      <c r="E2675" s="55"/>
      <c r="H2675" s="55"/>
      <c r="I2675" s="57"/>
      <c r="J2675" s="57"/>
      <c r="K2675" s="55"/>
    </row>
    <row r="2676" spans="1:11" x14ac:dyDescent="0.25">
      <c r="A2676" s="55"/>
      <c r="C2676" s="56"/>
      <c r="D2676" s="55"/>
      <c r="E2676" s="55"/>
      <c r="H2676" s="55"/>
      <c r="I2676" s="57"/>
      <c r="J2676" s="57"/>
      <c r="K2676" s="55"/>
    </row>
    <row r="2677" spans="1:11" x14ac:dyDescent="0.25">
      <c r="A2677" s="55"/>
      <c r="C2677" s="56"/>
      <c r="D2677" s="55"/>
      <c r="E2677" s="55"/>
      <c r="H2677" s="55"/>
      <c r="I2677" s="57"/>
      <c r="J2677" s="57"/>
      <c r="K2677" s="55"/>
    </row>
    <row r="2678" spans="1:11" x14ac:dyDescent="0.25">
      <c r="A2678" s="55"/>
      <c r="C2678" s="56"/>
      <c r="D2678" s="55"/>
      <c r="E2678" s="55"/>
      <c r="H2678" s="55"/>
      <c r="I2678" s="57"/>
      <c r="J2678" s="57"/>
      <c r="K2678" s="55"/>
    </row>
    <row r="2679" spans="1:11" x14ac:dyDescent="0.25">
      <c r="A2679" s="55"/>
      <c r="C2679" s="56"/>
      <c r="D2679" s="55"/>
      <c r="E2679" s="55"/>
      <c r="H2679" s="55"/>
      <c r="I2679" s="57"/>
      <c r="J2679" s="57"/>
      <c r="K2679" s="55"/>
    </row>
    <row r="2680" spans="1:11" x14ac:dyDescent="0.25">
      <c r="A2680" s="55"/>
      <c r="C2680" s="56"/>
      <c r="D2680" s="55"/>
      <c r="E2680" s="55"/>
      <c r="H2680" s="55"/>
      <c r="I2680" s="57"/>
      <c r="J2680" s="57"/>
      <c r="K2680" s="55"/>
    </row>
    <row r="2681" spans="1:11" x14ac:dyDescent="0.25">
      <c r="A2681" s="55"/>
      <c r="C2681" s="56"/>
      <c r="D2681" s="55"/>
      <c r="E2681" s="55"/>
      <c r="H2681" s="55"/>
      <c r="I2681" s="57"/>
      <c r="J2681" s="57"/>
      <c r="K2681" s="55"/>
    </row>
    <row r="2682" spans="1:11" x14ac:dyDescent="0.25">
      <c r="A2682" s="55"/>
      <c r="C2682" s="56"/>
      <c r="D2682" s="55"/>
      <c r="E2682" s="55"/>
      <c r="H2682" s="55"/>
      <c r="I2682" s="57"/>
      <c r="J2682" s="57"/>
      <c r="K2682" s="55"/>
    </row>
    <row r="2683" spans="1:11" x14ac:dyDescent="0.25">
      <c r="A2683" s="55"/>
      <c r="C2683" s="56"/>
      <c r="D2683" s="55"/>
      <c r="E2683" s="55"/>
      <c r="H2683" s="55"/>
      <c r="I2683" s="57"/>
      <c r="J2683" s="57"/>
      <c r="K2683" s="55"/>
    </row>
    <row r="2684" spans="1:11" x14ac:dyDescent="0.25">
      <c r="A2684" s="55"/>
      <c r="C2684" s="56"/>
      <c r="D2684" s="55"/>
      <c r="E2684" s="55"/>
      <c r="H2684" s="55"/>
      <c r="I2684" s="57"/>
      <c r="J2684" s="57"/>
      <c r="K2684" s="55"/>
    </row>
    <row r="2685" spans="1:11" x14ac:dyDescent="0.25">
      <c r="A2685" s="55"/>
      <c r="C2685" s="56"/>
      <c r="D2685" s="55"/>
      <c r="E2685" s="55"/>
      <c r="H2685" s="55"/>
      <c r="I2685" s="57"/>
      <c r="J2685" s="57"/>
      <c r="K2685" s="55"/>
    </row>
    <row r="2686" spans="1:11" x14ac:dyDescent="0.25">
      <c r="A2686" s="55"/>
      <c r="C2686" s="56"/>
      <c r="D2686" s="55"/>
      <c r="E2686" s="55"/>
      <c r="H2686" s="55"/>
      <c r="I2686" s="57"/>
      <c r="J2686" s="57"/>
      <c r="K2686" s="55"/>
    </row>
    <row r="2687" spans="1:11" x14ac:dyDescent="0.25">
      <c r="A2687" s="55"/>
      <c r="C2687" s="56"/>
      <c r="D2687" s="55"/>
      <c r="E2687" s="55"/>
      <c r="H2687" s="55"/>
      <c r="I2687" s="57"/>
      <c r="J2687" s="57"/>
      <c r="K2687" s="55"/>
    </row>
    <row r="2688" spans="1:11" x14ac:dyDescent="0.25">
      <c r="A2688" s="55"/>
      <c r="C2688" s="56"/>
      <c r="D2688" s="55"/>
      <c r="E2688" s="55"/>
      <c r="H2688" s="55"/>
      <c r="I2688" s="57"/>
      <c r="J2688" s="57"/>
      <c r="K2688" s="55"/>
    </row>
    <row r="2689" spans="1:11" x14ac:dyDescent="0.25">
      <c r="A2689" s="55"/>
      <c r="C2689" s="56"/>
      <c r="D2689" s="55"/>
      <c r="E2689" s="55"/>
      <c r="H2689" s="55"/>
      <c r="I2689" s="57"/>
      <c r="J2689" s="57"/>
      <c r="K2689" s="55"/>
    </row>
    <row r="2690" spans="1:11" x14ac:dyDescent="0.25">
      <c r="A2690" s="55"/>
      <c r="C2690" s="56"/>
      <c r="D2690" s="55"/>
      <c r="E2690" s="55"/>
      <c r="H2690" s="55"/>
      <c r="I2690" s="57"/>
      <c r="J2690" s="57"/>
      <c r="K2690" s="55"/>
    </row>
    <row r="2691" spans="1:11" x14ac:dyDescent="0.25">
      <c r="A2691" s="55"/>
      <c r="C2691" s="56"/>
      <c r="D2691" s="55"/>
      <c r="E2691" s="55"/>
      <c r="H2691" s="55"/>
      <c r="I2691" s="57"/>
      <c r="J2691" s="57"/>
      <c r="K2691" s="55"/>
    </row>
    <row r="2692" spans="1:11" x14ac:dyDescent="0.25">
      <c r="A2692" s="55"/>
      <c r="C2692" s="56"/>
      <c r="D2692" s="55"/>
      <c r="E2692" s="55"/>
      <c r="H2692" s="55"/>
      <c r="I2692" s="57"/>
      <c r="J2692" s="57"/>
      <c r="K2692" s="55"/>
    </row>
    <row r="2693" spans="1:11" x14ac:dyDescent="0.25">
      <c r="A2693" s="55"/>
      <c r="C2693" s="56"/>
      <c r="D2693" s="55"/>
      <c r="E2693" s="55"/>
      <c r="H2693" s="55"/>
      <c r="I2693" s="57"/>
      <c r="J2693" s="57"/>
      <c r="K2693" s="55"/>
    </row>
    <row r="2694" spans="1:11" x14ac:dyDescent="0.25">
      <c r="A2694" s="55"/>
      <c r="C2694" s="56"/>
      <c r="D2694" s="55"/>
      <c r="E2694" s="55"/>
      <c r="H2694" s="55"/>
      <c r="I2694" s="57"/>
      <c r="J2694" s="57"/>
      <c r="K2694" s="55"/>
    </row>
    <row r="2695" spans="1:11" x14ac:dyDescent="0.25">
      <c r="A2695" s="55"/>
      <c r="C2695" s="56"/>
      <c r="D2695" s="55"/>
      <c r="E2695" s="55"/>
      <c r="H2695" s="55"/>
      <c r="I2695" s="57"/>
      <c r="J2695" s="57"/>
      <c r="K2695" s="55"/>
    </row>
    <row r="2696" spans="1:11" x14ac:dyDescent="0.25">
      <c r="A2696" s="55"/>
      <c r="C2696" s="56"/>
      <c r="D2696" s="55"/>
      <c r="E2696" s="55"/>
      <c r="H2696" s="55"/>
      <c r="I2696" s="57"/>
      <c r="J2696" s="57"/>
      <c r="K2696" s="55"/>
    </row>
    <row r="2697" spans="1:11" x14ac:dyDescent="0.25">
      <c r="A2697" s="55"/>
      <c r="C2697" s="56"/>
      <c r="D2697" s="55"/>
      <c r="E2697" s="55"/>
      <c r="H2697" s="55"/>
      <c r="I2697" s="57"/>
      <c r="J2697" s="57"/>
      <c r="K2697" s="55"/>
    </row>
    <row r="2698" spans="1:11" x14ac:dyDescent="0.25">
      <c r="A2698" s="55"/>
      <c r="C2698" s="56"/>
      <c r="D2698" s="55"/>
      <c r="E2698" s="55"/>
      <c r="H2698" s="55"/>
      <c r="I2698" s="57"/>
      <c r="J2698" s="57"/>
      <c r="K2698" s="55"/>
    </row>
    <row r="2699" spans="1:11" x14ac:dyDescent="0.25">
      <c r="A2699" s="55"/>
      <c r="C2699" s="56"/>
      <c r="D2699" s="55"/>
      <c r="E2699" s="55"/>
      <c r="H2699" s="55"/>
      <c r="I2699" s="57"/>
      <c r="J2699" s="57"/>
      <c r="K2699" s="55"/>
    </row>
    <row r="2700" spans="1:11" x14ac:dyDescent="0.25">
      <c r="A2700" s="55"/>
      <c r="C2700" s="56"/>
      <c r="D2700" s="55"/>
      <c r="E2700" s="55"/>
      <c r="H2700" s="55"/>
      <c r="I2700" s="57"/>
      <c r="J2700" s="57"/>
      <c r="K2700" s="55"/>
    </row>
    <row r="2701" spans="1:11" x14ac:dyDescent="0.25">
      <c r="A2701" s="55"/>
      <c r="C2701" s="56"/>
      <c r="D2701" s="55"/>
      <c r="E2701" s="55"/>
      <c r="H2701" s="55"/>
      <c r="I2701" s="57"/>
      <c r="J2701" s="57"/>
      <c r="K2701" s="55"/>
    </row>
    <row r="2702" spans="1:11" x14ac:dyDescent="0.25">
      <c r="A2702" s="55"/>
      <c r="C2702" s="56"/>
      <c r="D2702" s="55"/>
      <c r="E2702" s="55"/>
      <c r="H2702" s="55"/>
      <c r="I2702" s="57"/>
      <c r="J2702" s="57"/>
      <c r="K2702" s="55"/>
    </row>
    <row r="2703" spans="1:11" x14ac:dyDescent="0.25">
      <c r="A2703" s="55"/>
      <c r="C2703" s="56"/>
      <c r="D2703" s="55"/>
      <c r="E2703" s="55"/>
      <c r="H2703" s="55"/>
      <c r="I2703" s="57"/>
      <c r="J2703" s="57"/>
      <c r="K2703" s="55"/>
    </row>
    <row r="2704" spans="1:11" x14ac:dyDescent="0.25">
      <c r="A2704" s="55"/>
      <c r="C2704" s="56"/>
      <c r="D2704" s="55"/>
      <c r="E2704" s="55"/>
      <c r="H2704" s="55"/>
      <c r="I2704" s="57"/>
      <c r="J2704" s="57"/>
      <c r="K2704" s="55"/>
    </row>
    <row r="2705" spans="1:11" x14ac:dyDescent="0.25">
      <c r="A2705" s="55"/>
      <c r="C2705" s="56"/>
      <c r="D2705" s="55"/>
      <c r="E2705" s="55"/>
      <c r="H2705" s="55"/>
      <c r="I2705" s="57"/>
      <c r="J2705" s="57"/>
      <c r="K2705" s="55"/>
    </row>
    <row r="2706" spans="1:11" x14ac:dyDescent="0.25">
      <c r="A2706" s="55"/>
      <c r="C2706" s="56"/>
      <c r="D2706" s="55"/>
      <c r="E2706" s="55"/>
      <c r="H2706" s="55"/>
      <c r="I2706" s="57"/>
      <c r="J2706" s="57"/>
      <c r="K2706" s="55"/>
    </row>
    <row r="2707" spans="1:11" x14ac:dyDescent="0.25">
      <c r="A2707" s="55"/>
      <c r="C2707" s="56"/>
      <c r="D2707" s="55"/>
      <c r="E2707" s="55"/>
      <c r="H2707" s="55"/>
      <c r="I2707" s="57"/>
      <c r="J2707" s="57"/>
      <c r="K2707" s="55"/>
    </row>
    <row r="2708" spans="1:11" x14ac:dyDescent="0.25">
      <c r="A2708" s="55"/>
      <c r="C2708" s="56"/>
      <c r="D2708" s="55"/>
      <c r="E2708" s="55"/>
      <c r="H2708" s="55"/>
      <c r="I2708" s="57"/>
      <c r="J2708" s="57"/>
      <c r="K2708" s="55"/>
    </row>
    <row r="2709" spans="1:11" x14ac:dyDescent="0.25">
      <c r="A2709" s="55"/>
      <c r="C2709" s="56"/>
      <c r="D2709" s="55"/>
      <c r="E2709" s="55"/>
      <c r="H2709" s="55"/>
      <c r="I2709" s="57"/>
      <c r="J2709" s="57"/>
      <c r="K2709" s="55"/>
    </row>
    <row r="2710" spans="1:11" x14ac:dyDescent="0.25">
      <c r="A2710" s="55"/>
      <c r="C2710" s="56"/>
      <c r="D2710" s="55"/>
      <c r="E2710" s="55"/>
      <c r="H2710" s="55"/>
      <c r="I2710" s="57"/>
      <c r="J2710" s="57"/>
      <c r="K2710" s="55"/>
    </row>
    <row r="2711" spans="1:11" x14ac:dyDescent="0.25">
      <c r="A2711" s="55"/>
      <c r="C2711" s="56"/>
      <c r="D2711" s="55"/>
      <c r="E2711" s="55"/>
      <c r="H2711" s="55"/>
      <c r="I2711" s="57"/>
      <c r="J2711" s="57"/>
      <c r="K2711" s="55"/>
    </row>
    <row r="2712" spans="1:11" x14ac:dyDescent="0.25">
      <c r="A2712" s="55"/>
      <c r="C2712" s="56"/>
      <c r="D2712" s="55"/>
      <c r="E2712" s="55"/>
      <c r="H2712" s="55"/>
      <c r="I2712" s="57"/>
      <c r="J2712" s="57"/>
      <c r="K2712" s="55"/>
    </row>
    <row r="2713" spans="1:11" x14ac:dyDescent="0.25">
      <c r="A2713" s="55"/>
      <c r="C2713" s="56"/>
      <c r="D2713" s="55"/>
      <c r="E2713" s="55"/>
      <c r="H2713" s="55"/>
      <c r="I2713" s="57"/>
      <c r="J2713" s="57"/>
      <c r="K2713" s="55"/>
    </row>
    <row r="2714" spans="1:11" x14ac:dyDescent="0.25">
      <c r="A2714" s="55"/>
      <c r="C2714" s="56"/>
      <c r="D2714" s="55"/>
      <c r="E2714" s="55"/>
      <c r="H2714" s="55"/>
      <c r="I2714" s="57"/>
      <c r="J2714" s="57"/>
      <c r="K2714" s="55"/>
    </row>
    <row r="2715" spans="1:11" x14ac:dyDescent="0.25">
      <c r="A2715" s="55"/>
      <c r="C2715" s="56"/>
      <c r="D2715" s="55"/>
      <c r="E2715" s="55"/>
      <c r="H2715" s="55"/>
      <c r="I2715" s="57"/>
      <c r="J2715" s="57"/>
      <c r="K2715" s="55"/>
    </row>
    <row r="2716" spans="1:11" x14ac:dyDescent="0.25">
      <c r="A2716" s="55"/>
      <c r="C2716" s="56"/>
      <c r="D2716" s="55"/>
      <c r="E2716" s="55"/>
      <c r="H2716" s="55"/>
      <c r="I2716" s="57"/>
      <c r="J2716" s="57"/>
      <c r="K2716" s="55"/>
    </row>
    <row r="2717" spans="1:11" x14ac:dyDescent="0.25">
      <c r="A2717" s="55"/>
      <c r="C2717" s="56"/>
      <c r="D2717" s="55"/>
      <c r="E2717" s="55"/>
      <c r="H2717" s="55"/>
      <c r="I2717" s="57"/>
      <c r="J2717" s="57"/>
      <c r="K2717" s="55"/>
    </row>
    <row r="2718" spans="1:11" x14ac:dyDescent="0.25">
      <c r="A2718" s="55"/>
      <c r="C2718" s="56"/>
      <c r="D2718" s="55"/>
      <c r="E2718" s="55"/>
      <c r="H2718" s="55"/>
      <c r="I2718" s="57"/>
      <c r="J2718" s="57"/>
      <c r="K2718" s="55"/>
    </row>
    <row r="2719" spans="1:11" x14ac:dyDescent="0.25">
      <c r="A2719" s="55"/>
      <c r="C2719" s="56"/>
      <c r="D2719" s="55"/>
      <c r="E2719" s="55"/>
      <c r="H2719" s="55"/>
      <c r="I2719" s="57"/>
      <c r="J2719" s="57"/>
      <c r="K2719" s="55"/>
    </row>
    <row r="2720" spans="1:11" x14ac:dyDescent="0.25">
      <c r="A2720" s="55"/>
      <c r="C2720" s="56"/>
      <c r="D2720" s="55"/>
      <c r="E2720" s="55"/>
      <c r="H2720" s="55"/>
      <c r="I2720" s="57"/>
      <c r="J2720" s="57"/>
      <c r="K2720" s="55"/>
    </row>
    <row r="2721" spans="1:11" x14ac:dyDescent="0.25">
      <c r="A2721" s="55"/>
      <c r="C2721" s="56"/>
      <c r="D2721" s="55"/>
      <c r="E2721" s="55"/>
      <c r="H2721" s="55"/>
      <c r="I2721" s="57"/>
      <c r="J2721" s="57"/>
      <c r="K2721" s="55"/>
    </row>
    <row r="2722" spans="1:11" x14ac:dyDescent="0.25">
      <c r="A2722" s="55"/>
      <c r="C2722" s="56"/>
      <c r="D2722" s="55"/>
      <c r="E2722" s="55"/>
      <c r="H2722" s="55"/>
      <c r="I2722" s="57"/>
      <c r="J2722" s="57"/>
      <c r="K2722" s="55"/>
    </row>
    <row r="2723" spans="1:11" x14ac:dyDescent="0.25">
      <c r="A2723" s="55"/>
      <c r="C2723" s="56"/>
      <c r="D2723" s="55"/>
      <c r="E2723" s="55"/>
      <c r="H2723" s="55"/>
      <c r="I2723" s="57"/>
      <c r="J2723" s="57"/>
      <c r="K2723" s="55"/>
    </row>
    <row r="2724" spans="1:11" x14ac:dyDescent="0.25">
      <c r="A2724" s="55"/>
      <c r="C2724" s="56"/>
      <c r="D2724" s="55"/>
      <c r="E2724" s="55"/>
      <c r="H2724" s="55"/>
      <c r="I2724" s="57"/>
      <c r="J2724" s="57"/>
      <c r="K2724" s="55"/>
    </row>
    <row r="2725" spans="1:11" x14ac:dyDescent="0.25">
      <c r="A2725" s="55"/>
      <c r="C2725" s="56"/>
      <c r="D2725" s="55"/>
      <c r="E2725" s="55"/>
      <c r="H2725" s="55"/>
      <c r="I2725" s="57"/>
      <c r="J2725" s="57"/>
      <c r="K2725" s="55"/>
    </row>
    <row r="2726" spans="1:11" x14ac:dyDescent="0.25">
      <c r="A2726" s="55"/>
      <c r="C2726" s="56"/>
      <c r="D2726" s="55"/>
      <c r="E2726" s="55"/>
      <c r="H2726" s="55"/>
      <c r="I2726" s="57"/>
      <c r="J2726" s="57"/>
      <c r="K2726" s="55"/>
    </row>
    <row r="2727" spans="1:11" x14ac:dyDescent="0.25">
      <c r="A2727" s="55"/>
      <c r="C2727" s="56"/>
      <c r="D2727" s="55"/>
      <c r="E2727" s="55"/>
      <c r="H2727" s="55"/>
      <c r="I2727" s="57"/>
      <c r="J2727" s="57"/>
      <c r="K2727" s="55"/>
    </row>
    <row r="2728" spans="1:11" x14ac:dyDescent="0.25">
      <c r="A2728" s="55"/>
      <c r="C2728" s="56"/>
      <c r="D2728" s="55"/>
      <c r="E2728" s="55"/>
      <c r="H2728" s="55"/>
      <c r="I2728" s="57"/>
      <c r="J2728" s="57"/>
      <c r="K2728" s="55"/>
    </row>
    <row r="2729" spans="1:11" x14ac:dyDescent="0.25">
      <c r="A2729" s="55"/>
      <c r="C2729" s="56"/>
      <c r="D2729" s="55"/>
      <c r="E2729" s="55"/>
      <c r="H2729" s="55"/>
      <c r="I2729" s="57"/>
      <c r="J2729" s="57"/>
      <c r="K2729" s="55"/>
    </row>
    <row r="2730" spans="1:11" x14ac:dyDescent="0.25">
      <c r="A2730" s="55"/>
      <c r="C2730" s="56"/>
      <c r="D2730" s="55"/>
      <c r="E2730" s="55"/>
      <c r="H2730" s="55"/>
      <c r="I2730" s="57"/>
      <c r="J2730" s="57"/>
      <c r="K2730" s="55"/>
    </row>
    <row r="2731" spans="1:11" x14ac:dyDescent="0.25">
      <c r="A2731" s="55"/>
      <c r="C2731" s="56"/>
      <c r="D2731" s="55"/>
      <c r="E2731" s="55"/>
      <c r="H2731" s="55"/>
      <c r="I2731" s="57"/>
      <c r="J2731" s="57"/>
      <c r="K2731" s="55"/>
    </row>
    <row r="2732" spans="1:11" x14ac:dyDescent="0.25">
      <c r="A2732" s="55"/>
      <c r="C2732" s="56"/>
      <c r="D2732" s="55"/>
      <c r="E2732" s="55"/>
      <c r="H2732" s="55"/>
      <c r="I2732" s="57"/>
      <c r="J2732" s="57"/>
      <c r="K2732" s="55"/>
    </row>
    <row r="2733" spans="1:11" x14ac:dyDescent="0.25">
      <c r="A2733" s="55"/>
      <c r="C2733" s="56"/>
      <c r="D2733" s="55"/>
      <c r="E2733" s="55"/>
      <c r="H2733" s="55"/>
      <c r="I2733" s="57"/>
      <c r="J2733" s="57"/>
      <c r="K2733" s="55"/>
    </row>
    <row r="2734" spans="1:11" x14ac:dyDescent="0.25">
      <c r="A2734" s="55"/>
      <c r="C2734" s="56"/>
      <c r="D2734" s="55"/>
      <c r="E2734" s="55"/>
      <c r="H2734" s="55"/>
      <c r="I2734" s="57"/>
      <c r="J2734" s="57"/>
      <c r="K2734" s="55"/>
    </row>
    <row r="2735" spans="1:11" x14ac:dyDescent="0.25">
      <c r="A2735" s="55"/>
      <c r="C2735" s="56"/>
      <c r="D2735" s="55"/>
      <c r="E2735" s="55"/>
      <c r="H2735" s="55"/>
      <c r="I2735" s="57"/>
      <c r="J2735" s="57"/>
      <c r="K2735" s="55"/>
    </row>
    <row r="2736" spans="1:11" x14ac:dyDescent="0.25">
      <c r="A2736" s="55"/>
      <c r="C2736" s="56"/>
      <c r="D2736" s="55"/>
      <c r="E2736" s="55"/>
      <c r="H2736" s="55"/>
      <c r="I2736" s="57"/>
      <c r="J2736" s="57"/>
      <c r="K2736" s="55"/>
    </row>
    <row r="2737" spans="1:11" x14ac:dyDescent="0.25">
      <c r="A2737" s="55"/>
      <c r="C2737" s="56"/>
      <c r="D2737" s="55"/>
      <c r="E2737" s="55"/>
      <c r="H2737" s="55"/>
      <c r="I2737" s="57"/>
      <c r="J2737" s="57"/>
      <c r="K2737" s="55"/>
    </row>
    <row r="2738" spans="1:11" x14ac:dyDescent="0.25">
      <c r="A2738" s="55"/>
      <c r="C2738" s="56"/>
      <c r="D2738" s="55"/>
      <c r="E2738" s="55"/>
      <c r="H2738" s="55"/>
      <c r="I2738" s="57"/>
      <c r="J2738" s="57"/>
      <c r="K2738" s="55"/>
    </row>
    <row r="2739" spans="1:11" x14ac:dyDescent="0.25">
      <c r="A2739" s="55"/>
      <c r="C2739" s="56"/>
      <c r="D2739" s="55"/>
      <c r="E2739" s="55"/>
      <c r="H2739" s="55"/>
      <c r="I2739" s="57"/>
      <c r="J2739" s="57"/>
      <c r="K2739" s="55"/>
    </row>
    <row r="2740" spans="1:11" x14ac:dyDescent="0.25">
      <c r="A2740" s="55"/>
      <c r="C2740" s="56"/>
      <c r="D2740" s="55"/>
      <c r="E2740" s="55"/>
      <c r="H2740" s="55"/>
      <c r="I2740" s="57"/>
      <c r="J2740" s="57"/>
      <c r="K2740" s="55"/>
    </row>
    <row r="2741" spans="1:11" x14ac:dyDescent="0.25">
      <c r="A2741" s="55"/>
      <c r="C2741" s="56"/>
      <c r="D2741" s="55"/>
      <c r="E2741" s="55"/>
      <c r="H2741" s="55"/>
      <c r="I2741" s="57"/>
      <c r="J2741" s="57"/>
      <c r="K2741" s="55"/>
    </row>
    <row r="2742" spans="1:11" x14ac:dyDescent="0.25">
      <c r="A2742" s="55"/>
      <c r="C2742" s="56"/>
      <c r="D2742" s="55"/>
      <c r="E2742" s="55"/>
      <c r="H2742" s="55"/>
      <c r="I2742" s="57"/>
      <c r="J2742" s="57"/>
      <c r="K2742" s="55"/>
    </row>
    <row r="2743" spans="1:11" x14ac:dyDescent="0.25">
      <c r="A2743" s="55"/>
      <c r="C2743" s="56"/>
      <c r="D2743" s="55"/>
      <c r="E2743" s="55"/>
      <c r="H2743" s="55"/>
      <c r="I2743" s="57"/>
      <c r="J2743" s="57"/>
      <c r="K2743" s="55"/>
    </row>
    <row r="2744" spans="1:11" x14ac:dyDescent="0.25">
      <c r="A2744" s="55"/>
      <c r="C2744" s="56"/>
      <c r="D2744" s="55"/>
      <c r="E2744" s="55"/>
      <c r="H2744" s="55"/>
      <c r="I2744" s="57"/>
      <c r="J2744" s="57"/>
      <c r="K2744" s="55"/>
    </row>
    <row r="2745" spans="1:11" x14ac:dyDescent="0.25">
      <c r="A2745" s="55"/>
      <c r="C2745" s="56"/>
      <c r="D2745" s="55"/>
      <c r="E2745" s="55"/>
      <c r="H2745" s="55"/>
      <c r="I2745" s="57"/>
      <c r="J2745" s="57"/>
      <c r="K2745" s="55"/>
    </row>
    <row r="2746" spans="1:11" x14ac:dyDescent="0.25">
      <c r="A2746" s="55"/>
      <c r="C2746" s="56"/>
      <c r="D2746" s="55"/>
      <c r="E2746" s="55"/>
      <c r="H2746" s="55"/>
      <c r="I2746" s="57"/>
      <c r="J2746" s="57"/>
      <c r="K2746" s="55"/>
    </row>
    <row r="2747" spans="1:11" x14ac:dyDescent="0.25">
      <c r="A2747" s="55"/>
      <c r="C2747" s="56"/>
      <c r="D2747" s="55"/>
      <c r="E2747" s="55"/>
      <c r="H2747" s="55"/>
      <c r="I2747" s="57"/>
      <c r="J2747" s="57"/>
      <c r="K2747" s="55"/>
    </row>
    <row r="2748" spans="1:11" x14ac:dyDescent="0.25">
      <c r="A2748" s="55"/>
      <c r="C2748" s="56"/>
      <c r="D2748" s="55"/>
      <c r="E2748" s="55"/>
      <c r="H2748" s="55"/>
      <c r="I2748" s="57"/>
      <c r="J2748" s="57"/>
      <c r="K2748" s="55"/>
    </row>
    <row r="2749" spans="1:11" x14ac:dyDescent="0.25">
      <c r="A2749" s="55"/>
      <c r="C2749" s="56"/>
      <c r="D2749" s="55"/>
      <c r="E2749" s="55"/>
      <c r="H2749" s="55"/>
      <c r="I2749" s="57"/>
      <c r="J2749" s="57"/>
      <c r="K2749" s="55"/>
    </row>
    <row r="2750" spans="1:11" x14ac:dyDescent="0.25">
      <c r="A2750" s="55"/>
      <c r="C2750" s="56"/>
      <c r="D2750" s="55"/>
      <c r="E2750" s="55"/>
      <c r="H2750" s="55"/>
      <c r="I2750" s="57"/>
      <c r="J2750" s="57"/>
      <c r="K2750" s="55"/>
    </row>
    <row r="2751" spans="1:11" x14ac:dyDescent="0.25">
      <c r="A2751" s="55"/>
      <c r="C2751" s="56"/>
      <c r="D2751" s="55"/>
      <c r="E2751" s="55"/>
      <c r="H2751" s="55"/>
      <c r="I2751" s="57"/>
      <c r="J2751" s="57"/>
      <c r="K2751" s="55"/>
    </row>
    <row r="2752" spans="1:11" x14ac:dyDescent="0.25">
      <c r="A2752" s="55"/>
      <c r="C2752" s="56"/>
      <c r="D2752" s="55"/>
      <c r="E2752" s="55"/>
      <c r="H2752" s="55"/>
      <c r="I2752" s="57"/>
      <c r="J2752" s="57"/>
      <c r="K2752" s="55"/>
    </row>
    <row r="2753" spans="1:11" x14ac:dyDescent="0.25">
      <c r="A2753" s="55"/>
      <c r="C2753" s="56"/>
      <c r="D2753" s="55"/>
      <c r="E2753" s="55"/>
      <c r="H2753" s="55"/>
      <c r="I2753" s="57"/>
      <c r="J2753" s="57"/>
      <c r="K2753" s="55"/>
    </row>
    <row r="2754" spans="1:11" x14ac:dyDescent="0.25">
      <c r="A2754" s="55"/>
      <c r="C2754" s="56"/>
      <c r="D2754" s="55"/>
      <c r="E2754" s="55"/>
      <c r="H2754" s="55"/>
      <c r="I2754" s="57"/>
      <c r="J2754" s="57"/>
      <c r="K2754" s="55"/>
    </row>
    <row r="2755" spans="1:11" x14ac:dyDescent="0.25">
      <c r="A2755" s="55"/>
      <c r="C2755" s="56"/>
      <c r="D2755" s="55"/>
      <c r="E2755" s="55"/>
      <c r="H2755" s="55"/>
      <c r="I2755" s="57"/>
      <c r="J2755" s="57"/>
      <c r="K2755" s="55"/>
    </row>
    <row r="2756" spans="1:11" x14ac:dyDescent="0.25">
      <c r="A2756" s="55"/>
      <c r="C2756" s="56"/>
      <c r="D2756" s="55"/>
      <c r="E2756" s="55"/>
      <c r="H2756" s="55"/>
      <c r="I2756" s="57"/>
      <c r="J2756" s="57"/>
      <c r="K2756" s="55"/>
    </row>
    <row r="2757" spans="1:11" x14ac:dyDescent="0.25">
      <c r="A2757" s="55"/>
      <c r="C2757" s="56"/>
      <c r="D2757" s="55"/>
      <c r="E2757" s="55"/>
      <c r="H2757" s="55"/>
      <c r="I2757" s="57"/>
      <c r="J2757" s="57"/>
      <c r="K2757" s="55"/>
    </row>
    <row r="2758" spans="1:11" x14ac:dyDescent="0.25">
      <c r="A2758" s="55"/>
      <c r="C2758" s="56"/>
      <c r="D2758" s="55"/>
      <c r="E2758" s="55"/>
      <c r="H2758" s="55"/>
      <c r="I2758" s="57"/>
      <c r="J2758" s="57"/>
      <c r="K2758" s="55"/>
    </row>
    <row r="2759" spans="1:11" x14ac:dyDescent="0.25">
      <c r="A2759" s="55"/>
      <c r="C2759" s="56"/>
      <c r="D2759" s="55"/>
      <c r="E2759" s="55"/>
      <c r="H2759" s="55"/>
      <c r="I2759" s="57"/>
      <c r="J2759" s="57"/>
      <c r="K2759" s="55"/>
    </row>
    <row r="2760" spans="1:11" x14ac:dyDescent="0.25">
      <c r="A2760" s="55"/>
      <c r="C2760" s="56"/>
      <c r="D2760" s="55"/>
      <c r="E2760" s="55"/>
      <c r="H2760" s="55"/>
      <c r="I2760" s="57"/>
      <c r="J2760" s="57"/>
      <c r="K2760" s="55"/>
    </row>
    <row r="2761" spans="1:11" x14ac:dyDescent="0.25">
      <c r="A2761" s="55"/>
      <c r="C2761" s="56"/>
      <c r="D2761" s="55"/>
      <c r="E2761" s="55"/>
      <c r="H2761" s="55"/>
      <c r="I2761" s="57"/>
      <c r="J2761" s="57"/>
      <c r="K2761" s="55"/>
    </row>
    <row r="2762" spans="1:11" x14ac:dyDescent="0.25">
      <c r="A2762" s="55"/>
      <c r="C2762" s="56"/>
      <c r="D2762" s="55"/>
      <c r="E2762" s="55"/>
      <c r="H2762" s="55"/>
      <c r="I2762" s="57"/>
      <c r="J2762" s="57"/>
      <c r="K2762" s="55"/>
    </row>
    <row r="2763" spans="1:11" x14ac:dyDescent="0.25">
      <c r="A2763" s="55"/>
      <c r="C2763" s="56"/>
      <c r="D2763" s="55"/>
      <c r="E2763" s="55"/>
      <c r="H2763" s="55"/>
      <c r="I2763" s="57"/>
      <c r="J2763" s="57"/>
      <c r="K2763" s="55"/>
    </row>
    <row r="2764" spans="1:11" x14ac:dyDescent="0.25">
      <c r="A2764" s="55"/>
      <c r="C2764" s="56"/>
      <c r="D2764" s="55"/>
      <c r="E2764" s="55"/>
      <c r="H2764" s="55"/>
      <c r="I2764" s="57"/>
      <c r="J2764" s="57"/>
      <c r="K2764" s="55"/>
    </row>
    <row r="2765" spans="1:11" x14ac:dyDescent="0.25">
      <c r="A2765" s="55"/>
      <c r="C2765" s="56"/>
      <c r="D2765" s="55"/>
      <c r="E2765" s="55"/>
      <c r="H2765" s="55"/>
      <c r="I2765" s="57"/>
      <c r="J2765" s="57"/>
      <c r="K2765" s="55"/>
    </row>
    <row r="2766" spans="1:11" x14ac:dyDescent="0.25">
      <c r="A2766" s="55"/>
      <c r="C2766" s="56"/>
      <c r="D2766" s="55"/>
      <c r="E2766" s="55"/>
      <c r="H2766" s="55"/>
      <c r="I2766" s="57"/>
      <c r="J2766" s="57"/>
      <c r="K2766" s="55"/>
    </row>
    <row r="2767" spans="1:11" x14ac:dyDescent="0.25">
      <c r="A2767" s="55"/>
      <c r="C2767" s="56"/>
      <c r="D2767" s="55"/>
      <c r="E2767" s="55"/>
      <c r="H2767" s="55"/>
      <c r="I2767" s="57"/>
      <c r="J2767" s="57"/>
      <c r="K2767" s="55"/>
    </row>
    <row r="2768" spans="1:11" x14ac:dyDescent="0.25">
      <c r="A2768" s="55"/>
      <c r="C2768" s="56"/>
      <c r="D2768" s="55"/>
      <c r="E2768" s="55"/>
      <c r="H2768" s="55"/>
      <c r="I2768" s="57"/>
      <c r="J2768" s="57"/>
      <c r="K2768" s="55"/>
    </row>
    <row r="2769" spans="1:11" x14ac:dyDescent="0.25">
      <c r="A2769" s="55"/>
      <c r="C2769" s="56"/>
      <c r="D2769" s="55"/>
      <c r="E2769" s="55"/>
      <c r="H2769" s="55"/>
      <c r="I2769" s="57"/>
      <c r="J2769" s="57"/>
      <c r="K2769" s="55"/>
    </row>
    <row r="2770" spans="1:11" x14ac:dyDescent="0.25">
      <c r="A2770" s="55"/>
      <c r="C2770" s="56"/>
      <c r="D2770" s="55"/>
      <c r="E2770" s="55"/>
      <c r="H2770" s="55"/>
      <c r="I2770" s="57"/>
      <c r="J2770" s="57"/>
      <c r="K2770" s="55"/>
    </row>
    <row r="2771" spans="1:11" x14ac:dyDescent="0.25">
      <c r="A2771" s="55"/>
      <c r="C2771" s="56"/>
      <c r="D2771" s="55"/>
      <c r="E2771" s="55"/>
      <c r="H2771" s="55"/>
      <c r="I2771" s="57"/>
      <c r="J2771" s="57"/>
      <c r="K2771" s="55"/>
    </row>
    <row r="2772" spans="1:11" x14ac:dyDescent="0.25">
      <c r="A2772" s="55"/>
      <c r="C2772" s="56"/>
      <c r="D2772" s="55"/>
      <c r="E2772" s="55"/>
      <c r="H2772" s="55"/>
      <c r="I2772" s="57"/>
      <c r="J2772" s="57"/>
      <c r="K2772" s="55"/>
    </row>
    <row r="2773" spans="1:11" x14ac:dyDescent="0.25">
      <c r="A2773" s="55"/>
      <c r="C2773" s="56"/>
      <c r="D2773" s="55"/>
      <c r="E2773" s="55"/>
      <c r="H2773" s="55"/>
      <c r="I2773" s="57"/>
      <c r="J2773" s="57"/>
      <c r="K2773" s="55"/>
    </row>
    <row r="2774" spans="1:11" x14ac:dyDescent="0.25">
      <c r="A2774" s="55"/>
      <c r="C2774" s="56"/>
      <c r="D2774" s="55"/>
      <c r="E2774" s="55"/>
      <c r="H2774" s="55"/>
      <c r="I2774" s="57"/>
      <c r="J2774" s="57"/>
      <c r="K2774" s="55"/>
    </row>
    <row r="2775" spans="1:11" x14ac:dyDescent="0.25">
      <c r="A2775" s="55"/>
      <c r="C2775" s="56"/>
      <c r="D2775" s="55"/>
      <c r="E2775" s="55"/>
      <c r="H2775" s="55"/>
      <c r="I2775" s="57"/>
      <c r="J2775" s="57"/>
      <c r="K2775" s="55"/>
    </row>
    <row r="2776" spans="1:11" x14ac:dyDescent="0.25">
      <c r="A2776" s="55"/>
      <c r="C2776" s="56"/>
      <c r="D2776" s="55"/>
      <c r="E2776" s="55"/>
      <c r="H2776" s="55"/>
      <c r="I2776" s="57"/>
      <c r="J2776" s="57"/>
      <c r="K2776" s="55"/>
    </row>
    <row r="2777" spans="1:11" x14ac:dyDescent="0.25">
      <c r="A2777" s="55"/>
      <c r="C2777" s="56"/>
      <c r="D2777" s="55"/>
      <c r="E2777" s="55"/>
      <c r="H2777" s="55"/>
      <c r="I2777" s="57"/>
      <c r="J2777" s="57"/>
      <c r="K2777" s="55"/>
    </row>
    <row r="2778" spans="1:11" x14ac:dyDescent="0.25">
      <c r="A2778" s="55"/>
      <c r="C2778" s="56"/>
      <c r="D2778" s="55"/>
      <c r="E2778" s="55"/>
      <c r="H2778" s="55"/>
      <c r="I2778" s="57"/>
      <c r="J2778" s="57"/>
      <c r="K2778" s="55"/>
    </row>
    <row r="2779" spans="1:11" x14ac:dyDescent="0.25">
      <c r="A2779" s="55"/>
      <c r="C2779" s="56"/>
      <c r="D2779" s="55"/>
      <c r="E2779" s="55"/>
      <c r="H2779" s="55"/>
      <c r="I2779" s="57"/>
      <c r="J2779" s="57"/>
      <c r="K2779" s="55"/>
    </row>
    <row r="2780" spans="1:11" x14ac:dyDescent="0.25">
      <c r="A2780" s="55"/>
      <c r="C2780" s="56"/>
      <c r="D2780" s="55"/>
      <c r="E2780" s="55"/>
      <c r="H2780" s="55"/>
      <c r="I2780" s="57"/>
      <c r="J2780" s="57"/>
      <c r="K2780" s="55"/>
    </row>
    <row r="2781" spans="1:11" x14ac:dyDescent="0.25">
      <c r="A2781" s="55"/>
      <c r="C2781" s="56"/>
      <c r="D2781" s="55"/>
      <c r="E2781" s="55"/>
      <c r="H2781" s="55"/>
      <c r="I2781" s="57"/>
      <c r="J2781" s="57"/>
      <c r="K2781" s="55"/>
    </row>
    <row r="2782" spans="1:11" x14ac:dyDescent="0.25">
      <c r="A2782" s="55"/>
      <c r="C2782" s="56"/>
      <c r="D2782" s="55"/>
      <c r="E2782" s="55"/>
      <c r="H2782" s="55"/>
      <c r="I2782" s="57"/>
      <c r="J2782" s="57"/>
      <c r="K2782" s="55"/>
    </row>
    <row r="2783" spans="1:11" x14ac:dyDescent="0.25">
      <c r="A2783" s="55"/>
      <c r="C2783" s="56"/>
      <c r="D2783" s="55"/>
      <c r="E2783" s="55"/>
      <c r="H2783" s="55"/>
      <c r="I2783" s="57"/>
      <c r="J2783" s="57"/>
      <c r="K2783" s="55"/>
    </row>
    <row r="2784" spans="1:11" x14ac:dyDescent="0.25">
      <c r="A2784" s="55"/>
      <c r="C2784" s="56"/>
      <c r="D2784" s="55"/>
      <c r="E2784" s="55"/>
      <c r="H2784" s="55"/>
      <c r="I2784" s="57"/>
      <c r="J2784" s="57"/>
      <c r="K2784" s="55"/>
    </row>
    <row r="2785" spans="1:11" x14ac:dyDescent="0.25">
      <c r="A2785" s="55"/>
      <c r="C2785" s="56"/>
      <c r="D2785" s="55"/>
      <c r="E2785" s="55"/>
      <c r="H2785" s="55"/>
      <c r="I2785" s="57"/>
      <c r="J2785" s="57"/>
      <c r="K2785" s="55"/>
    </row>
    <row r="2786" spans="1:11" x14ac:dyDescent="0.25">
      <c r="A2786" s="55"/>
      <c r="C2786" s="56"/>
      <c r="D2786" s="55"/>
      <c r="E2786" s="55"/>
      <c r="H2786" s="55"/>
      <c r="I2786" s="57"/>
      <c r="J2786" s="57"/>
      <c r="K2786" s="55"/>
    </row>
    <row r="2787" spans="1:11" x14ac:dyDescent="0.25">
      <c r="A2787" s="55"/>
      <c r="C2787" s="56"/>
      <c r="D2787" s="55"/>
      <c r="E2787" s="55"/>
      <c r="H2787" s="55"/>
      <c r="I2787" s="57"/>
      <c r="J2787" s="57"/>
      <c r="K2787" s="55"/>
    </row>
    <row r="2788" spans="1:11" x14ac:dyDescent="0.25">
      <c r="A2788" s="55"/>
      <c r="C2788" s="56"/>
      <c r="D2788" s="55"/>
      <c r="E2788" s="55"/>
      <c r="H2788" s="55"/>
      <c r="I2788" s="57"/>
      <c r="J2788" s="57"/>
      <c r="K2788" s="55"/>
    </row>
    <row r="2789" spans="1:11" x14ac:dyDescent="0.25">
      <c r="A2789" s="55"/>
      <c r="C2789" s="56"/>
      <c r="D2789" s="55"/>
      <c r="E2789" s="55"/>
      <c r="H2789" s="55"/>
      <c r="I2789" s="57"/>
      <c r="J2789" s="57"/>
      <c r="K2789" s="55"/>
    </row>
    <row r="2790" spans="1:11" x14ac:dyDescent="0.25">
      <c r="A2790" s="55"/>
      <c r="C2790" s="56"/>
      <c r="D2790" s="55"/>
      <c r="E2790" s="55"/>
      <c r="H2790" s="55"/>
      <c r="I2790" s="57"/>
      <c r="J2790" s="57"/>
      <c r="K2790" s="55"/>
    </row>
    <row r="2791" spans="1:11" x14ac:dyDescent="0.25">
      <c r="A2791" s="55"/>
      <c r="C2791" s="56"/>
      <c r="D2791" s="55"/>
      <c r="E2791" s="55"/>
      <c r="H2791" s="55"/>
      <c r="I2791" s="57"/>
      <c r="J2791" s="57"/>
      <c r="K2791" s="55"/>
    </row>
    <row r="2792" spans="1:11" x14ac:dyDescent="0.25">
      <c r="A2792" s="55"/>
      <c r="C2792" s="56"/>
      <c r="D2792" s="55"/>
      <c r="E2792" s="55"/>
      <c r="H2792" s="55"/>
      <c r="I2792" s="57"/>
      <c r="J2792" s="57"/>
      <c r="K2792" s="55"/>
    </row>
    <row r="2793" spans="1:11" x14ac:dyDescent="0.25">
      <c r="A2793" s="55"/>
      <c r="C2793" s="56"/>
      <c r="D2793" s="55"/>
      <c r="E2793" s="55"/>
      <c r="H2793" s="55"/>
      <c r="I2793" s="57"/>
      <c r="J2793" s="57"/>
      <c r="K2793" s="55"/>
    </row>
    <row r="2794" spans="1:11" x14ac:dyDescent="0.25">
      <c r="A2794" s="55"/>
      <c r="C2794" s="56"/>
      <c r="D2794" s="55"/>
      <c r="E2794" s="55"/>
      <c r="H2794" s="55"/>
      <c r="I2794" s="57"/>
      <c r="J2794" s="57"/>
      <c r="K2794" s="55"/>
    </row>
    <row r="2795" spans="1:11" x14ac:dyDescent="0.25">
      <c r="A2795" s="55"/>
      <c r="C2795" s="56"/>
      <c r="D2795" s="55"/>
      <c r="E2795" s="55"/>
      <c r="H2795" s="55"/>
      <c r="I2795" s="57"/>
      <c r="J2795" s="57"/>
      <c r="K2795" s="55"/>
    </row>
    <row r="2796" spans="1:11" x14ac:dyDescent="0.25">
      <c r="A2796" s="55"/>
      <c r="C2796" s="56"/>
      <c r="D2796" s="55"/>
      <c r="E2796" s="55"/>
      <c r="H2796" s="55"/>
      <c r="I2796" s="57"/>
      <c r="J2796" s="57"/>
      <c r="K2796" s="55"/>
    </row>
    <row r="2797" spans="1:11" x14ac:dyDescent="0.25">
      <c r="A2797" s="55"/>
      <c r="C2797" s="56"/>
      <c r="D2797" s="55"/>
      <c r="E2797" s="55"/>
      <c r="H2797" s="55"/>
      <c r="I2797" s="57"/>
      <c r="J2797" s="57"/>
      <c r="K2797" s="55"/>
    </row>
    <row r="2798" spans="1:11" x14ac:dyDescent="0.25">
      <c r="A2798" s="55"/>
      <c r="C2798" s="56"/>
      <c r="D2798" s="55"/>
      <c r="E2798" s="55"/>
      <c r="H2798" s="55"/>
      <c r="I2798" s="57"/>
      <c r="J2798" s="57"/>
      <c r="K2798" s="55"/>
    </row>
    <row r="2799" spans="1:11" x14ac:dyDescent="0.25">
      <c r="A2799" s="55"/>
      <c r="C2799" s="56"/>
      <c r="D2799" s="55"/>
      <c r="E2799" s="55"/>
      <c r="H2799" s="55"/>
      <c r="I2799" s="57"/>
      <c r="J2799" s="57"/>
      <c r="K2799" s="55"/>
    </row>
    <row r="2800" spans="1:11" x14ac:dyDescent="0.25">
      <c r="A2800" s="55"/>
      <c r="C2800" s="56"/>
      <c r="D2800" s="55"/>
      <c r="E2800" s="55"/>
      <c r="H2800" s="55"/>
      <c r="I2800" s="57"/>
      <c r="J2800" s="57"/>
      <c r="K2800" s="55"/>
    </row>
    <row r="2801" spans="1:11" x14ac:dyDescent="0.25">
      <c r="A2801" s="55"/>
      <c r="C2801" s="56"/>
      <c r="D2801" s="55"/>
      <c r="E2801" s="55"/>
      <c r="H2801" s="55"/>
      <c r="I2801" s="57"/>
      <c r="J2801" s="57"/>
      <c r="K2801" s="55"/>
    </row>
    <row r="2802" spans="1:11" x14ac:dyDescent="0.25">
      <c r="A2802" s="55"/>
      <c r="C2802" s="56"/>
      <c r="D2802" s="55"/>
      <c r="E2802" s="55"/>
      <c r="H2802" s="55"/>
      <c r="I2802" s="57"/>
      <c r="J2802" s="57"/>
      <c r="K2802" s="55"/>
    </row>
    <row r="2803" spans="1:11" x14ac:dyDescent="0.25">
      <c r="A2803" s="55"/>
      <c r="C2803" s="56"/>
      <c r="D2803" s="55"/>
      <c r="E2803" s="55"/>
      <c r="H2803" s="55"/>
      <c r="I2803" s="57"/>
      <c r="J2803" s="57"/>
      <c r="K2803" s="55"/>
    </row>
    <row r="2804" spans="1:11" x14ac:dyDescent="0.25">
      <c r="A2804" s="55"/>
      <c r="C2804" s="56"/>
      <c r="D2804" s="55"/>
      <c r="E2804" s="55"/>
      <c r="H2804" s="55"/>
      <c r="I2804" s="57"/>
      <c r="J2804" s="57"/>
      <c r="K2804" s="55"/>
    </row>
    <row r="2805" spans="1:11" x14ac:dyDescent="0.25">
      <c r="A2805" s="55"/>
      <c r="C2805" s="56"/>
      <c r="D2805" s="55"/>
      <c r="E2805" s="55"/>
      <c r="H2805" s="55"/>
      <c r="I2805" s="57"/>
      <c r="J2805" s="57"/>
      <c r="K2805" s="55"/>
    </row>
    <row r="2806" spans="1:11" x14ac:dyDescent="0.25">
      <c r="A2806" s="55"/>
      <c r="C2806" s="56"/>
      <c r="D2806" s="55"/>
      <c r="E2806" s="55"/>
      <c r="H2806" s="55"/>
      <c r="I2806" s="57"/>
      <c r="J2806" s="57"/>
      <c r="K2806" s="55"/>
    </row>
    <row r="2807" spans="1:11" x14ac:dyDescent="0.25">
      <c r="A2807" s="55"/>
      <c r="C2807" s="56"/>
      <c r="D2807" s="55"/>
      <c r="E2807" s="55"/>
      <c r="H2807" s="55"/>
      <c r="I2807" s="57"/>
      <c r="J2807" s="57"/>
      <c r="K2807" s="55"/>
    </row>
    <row r="2808" spans="1:11" x14ac:dyDescent="0.25">
      <c r="A2808" s="55"/>
      <c r="C2808" s="56"/>
      <c r="D2808" s="55"/>
      <c r="E2808" s="55"/>
      <c r="H2808" s="55"/>
      <c r="I2808" s="57"/>
      <c r="J2808" s="57"/>
      <c r="K2808" s="55"/>
    </row>
    <row r="2809" spans="1:11" x14ac:dyDescent="0.25">
      <c r="A2809" s="55"/>
      <c r="C2809" s="56"/>
      <c r="D2809" s="55"/>
      <c r="E2809" s="55"/>
      <c r="H2809" s="55"/>
      <c r="I2809" s="57"/>
      <c r="J2809" s="57"/>
      <c r="K2809" s="55"/>
    </row>
    <row r="2810" spans="1:11" x14ac:dyDescent="0.25">
      <c r="A2810" s="55"/>
      <c r="C2810" s="56"/>
      <c r="D2810" s="55"/>
      <c r="E2810" s="55"/>
      <c r="H2810" s="55"/>
      <c r="I2810" s="57"/>
      <c r="J2810" s="57"/>
      <c r="K2810" s="55"/>
    </row>
    <row r="2811" spans="1:11" x14ac:dyDescent="0.25">
      <c r="A2811" s="55"/>
      <c r="C2811" s="56"/>
      <c r="D2811" s="55"/>
      <c r="E2811" s="55"/>
      <c r="H2811" s="55"/>
      <c r="I2811" s="57"/>
      <c r="J2811" s="57"/>
      <c r="K2811" s="55"/>
    </row>
    <row r="2812" spans="1:11" x14ac:dyDescent="0.25">
      <c r="A2812" s="55"/>
      <c r="C2812" s="56"/>
      <c r="D2812" s="55"/>
      <c r="E2812" s="55"/>
      <c r="H2812" s="55"/>
      <c r="I2812" s="57"/>
      <c r="J2812" s="57"/>
      <c r="K2812" s="55"/>
    </row>
    <row r="2813" spans="1:11" x14ac:dyDescent="0.25">
      <c r="A2813" s="55"/>
      <c r="C2813" s="56"/>
      <c r="D2813" s="55"/>
      <c r="E2813" s="55"/>
      <c r="H2813" s="55"/>
      <c r="I2813" s="57"/>
      <c r="J2813" s="57"/>
      <c r="K2813" s="55"/>
    </row>
    <row r="2814" spans="1:11" x14ac:dyDescent="0.25">
      <c r="A2814" s="55"/>
      <c r="C2814" s="56"/>
      <c r="D2814" s="55"/>
      <c r="E2814" s="55"/>
      <c r="H2814" s="55"/>
      <c r="I2814" s="57"/>
      <c r="J2814" s="57"/>
      <c r="K2814" s="55"/>
    </row>
    <row r="2815" spans="1:11" x14ac:dyDescent="0.25">
      <c r="A2815" s="55"/>
      <c r="C2815" s="56"/>
      <c r="D2815" s="55"/>
      <c r="E2815" s="55"/>
      <c r="H2815" s="55"/>
      <c r="I2815" s="57"/>
      <c r="J2815" s="57"/>
      <c r="K2815" s="55"/>
    </row>
    <row r="2816" spans="1:11" x14ac:dyDescent="0.25">
      <c r="A2816" s="55"/>
      <c r="C2816" s="56"/>
      <c r="D2816" s="55"/>
      <c r="E2816" s="55"/>
      <c r="H2816" s="55"/>
      <c r="I2816" s="57"/>
      <c r="J2816" s="57"/>
      <c r="K2816" s="55"/>
    </row>
    <row r="2817" spans="1:11" x14ac:dyDescent="0.25">
      <c r="A2817" s="55"/>
      <c r="C2817" s="56"/>
      <c r="D2817" s="55"/>
      <c r="E2817" s="55"/>
      <c r="H2817" s="55"/>
      <c r="I2817" s="57"/>
      <c r="J2817" s="57"/>
      <c r="K2817" s="55"/>
    </row>
    <row r="2818" spans="1:11" x14ac:dyDescent="0.25">
      <c r="A2818" s="55"/>
      <c r="C2818" s="56"/>
      <c r="D2818" s="55"/>
      <c r="E2818" s="55"/>
      <c r="H2818" s="55"/>
      <c r="I2818" s="57"/>
      <c r="J2818" s="57"/>
      <c r="K2818" s="55"/>
    </row>
    <row r="2819" spans="1:11" x14ac:dyDescent="0.25">
      <c r="A2819" s="55"/>
      <c r="C2819" s="56"/>
      <c r="D2819" s="55"/>
      <c r="E2819" s="55"/>
      <c r="H2819" s="55"/>
      <c r="I2819" s="57"/>
      <c r="J2819" s="57"/>
      <c r="K2819" s="55"/>
    </row>
    <row r="2820" spans="1:11" x14ac:dyDescent="0.25">
      <c r="A2820" s="55"/>
      <c r="C2820" s="56"/>
      <c r="D2820" s="55"/>
      <c r="E2820" s="55"/>
      <c r="H2820" s="55"/>
      <c r="I2820" s="57"/>
      <c r="J2820" s="57"/>
      <c r="K2820" s="55"/>
    </row>
    <row r="2821" spans="1:11" x14ac:dyDescent="0.25">
      <c r="A2821" s="55"/>
      <c r="C2821" s="56"/>
      <c r="D2821" s="55"/>
      <c r="E2821" s="55"/>
      <c r="H2821" s="55"/>
      <c r="I2821" s="57"/>
      <c r="J2821" s="57"/>
      <c r="K2821" s="55"/>
    </row>
    <row r="2822" spans="1:11" x14ac:dyDescent="0.25">
      <c r="A2822" s="55"/>
      <c r="C2822" s="56"/>
      <c r="D2822" s="55"/>
      <c r="E2822" s="55"/>
      <c r="H2822" s="55"/>
      <c r="I2822" s="57"/>
      <c r="J2822" s="57"/>
      <c r="K2822" s="55"/>
    </row>
    <row r="2823" spans="1:11" x14ac:dyDescent="0.25">
      <c r="A2823" s="55"/>
      <c r="C2823" s="56"/>
      <c r="D2823" s="55"/>
      <c r="E2823" s="55"/>
      <c r="H2823" s="55"/>
      <c r="I2823" s="57"/>
      <c r="J2823" s="57"/>
      <c r="K2823" s="55"/>
    </row>
    <row r="2824" spans="1:11" x14ac:dyDescent="0.25">
      <c r="A2824" s="55"/>
      <c r="C2824" s="56"/>
      <c r="D2824" s="55"/>
      <c r="E2824" s="55"/>
      <c r="H2824" s="55"/>
      <c r="I2824" s="57"/>
      <c r="J2824" s="57"/>
      <c r="K2824" s="55"/>
    </row>
    <row r="2825" spans="1:11" x14ac:dyDescent="0.25">
      <c r="A2825" s="55"/>
      <c r="C2825" s="56"/>
      <c r="D2825" s="55"/>
      <c r="E2825" s="55"/>
      <c r="H2825" s="55"/>
      <c r="I2825" s="57"/>
      <c r="J2825" s="57"/>
      <c r="K2825" s="55"/>
    </row>
    <row r="2826" spans="1:11" x14ac:dyDescent="0.25">
      <c r="A2826" s="55"/>
      <c r="C2826" s="56"/>
      <c r="D2826" s="55"/>
      <c r="E2826" s="55"/>
      <c r="H2826" s="55"/>
      <c r="I2826" s="57"/>
      <c r="J2826" s="57"/>
      <c r="K2826" s="55"/>
    </row>
    <row r="2827" spans="1:11" x14ac:dyDescent="0.25">
      <c r="A2827" s="55"/>
      <c r="C2827" s="56"/>
      <c r="D2827" s="55"/>
      <c r="E2827" s="55"/>
      <c r="H2827" s="55"/>
      <c r="I2827" s="57"/>
      <c r="J2827" s="57"/>
      <c r="K2827" s="55"/>
    </row>
    <row r="2828" spans="1:11" x14ac:dyDescent="0.25">
      <c r="A2828" s="55"/>
      <c r="C2828" s="56"/>
      <c r="D2828" s="55"/>
      <c r="E2828" s="55"/>
      <c r="H2828" s="55"/>
      <c r="I2828" s="57"/>
      <c r="J2828" s="57"/>
      <c r="K2828" s="55"/>
    </row>
    <row r="2829" spans="1:11" x14ac:dyDescent="0.25">
      <c r="A2829" s="55"/>
      <c r="C2829" s="56"/>
      <c r="D2829" s="55"/>
      <c r="E2829" s="55"/>
      <c r="H2829" s="55"/>
      <c r="I2829" s="57"/>
      <c r="J2829" s="57"/>
      <c r="K2829" s="55"/>
    </row>
    <row r="2830" spans="1:11" x14ac:dyDescent="0.25">
      <c r="A2830" s="55"/>
      <c r="C2830" s="56"/>
      <c r="D2830" s="55"/>
      <c r="E2830" s="55"/>
      <c r="H2830" s="55"/>
      <c r="I2830" s="57"/>
      <c r="J2830" s="57"/>
      <c r="K2830" s="55"/>
    </row>
    <row r="2831" spans="1:11" x14ac:dyDescent="0.25">
      <c r="A2831" s="55"/>
      <c r="C2831" s="56"/>
      <c r="D2831" s="55"/>
      <c r="E2831" s="55"/>
      <c r="H2831" s="55"/>
      <c r="I2831" s="57"/>
      <c r="J2831" s="57"/>
      <c r="K2831" s="55"/>
    </row>
    <row r="2832" spans="1:11" x14ac:dyDescent="0.25">
      <c r="A2832" s="55"/>
      <c r="C2832" s="56"/>
      <c r="D2832" s="55"/>
      <c r="E2832" s="55"/>
      <c r="H2832" s="55"/>
      <c r="I2832" s="57"/>
      <c r="J2832" s="57"/>
      <c r="K2832" s="55"/>
    </row>
    <row r="2833" spans="1:11" x14ac:dyDescent="0.25">
      <c r="A2833" s="55"/>
      <c r="C2833" s="56"/>
      <c r="D2833" s="55"/>
      <c r="E2833" s="55"/>
      <c r="H2833" s="55"/>
      <c r="I2833" s="57"/>
      <c r="J2833" s="57"/>
      <c r="K2833" s="55"/>
    </row>
    <row r="2834" spans="1:11" x14ac:dyDescent="0.25">
      <c r="A2834" s="55"/>
      <c r="C2834" s="56"/>
      <c r="D2834" s="55"/>
      <c r="E2834" s="55"/>
      <c r="H2834" s="55"/>
      <c r="I2834" s="57"/>
      <c r="J2834" s="57"/>
      <c r="K2834" s="55"/>
    </row>
    <row r="2835" spans="1:11" x14ac:dyDescent="0.25">
      <c r="A2835" s="55"/>
      <c r="C2835" s="56"/>
      <c r="D2835" s="55"/>
      <c r="E2835" s="55"/>
      <c r="H2835" s="55"/>
      <c r="I2835" s="57"/>
      <c r="J2835" s="57"/>
      <c r="K2835" s="55"/>
    </row>
    <row r="2836" spans="1:11" x14ac:dyDescent="0.25">
      <c r="A2836" s="55"/>
      <c r="C2836" s="56"/>
      <c r="D2836" s="55"/>
      <c r="E2836" s="55"/>
      <c r="H2836" s="55"/>
      <c r="I2836" s="57"/>
      <c r="J2836" s="57"/>
      <c r="K2836" s="55"/>
    </row>
    <row r="2837" spans="1:11" x14ac:dyDescent="0.25">
      <c r="A2837" s="55"/>
      <c r="C2837" s="56"/>
      <c r="D2837" s="55"/>
      <c r="E2837" s="55"/>
      <c r="H2837" s="55"/>
      <c r="I2837" s="57"/>
      <c r="J2837" s="57"/>
      <c r="K2837" s="55"/>
    </row>
    <row r="2838" spans="1:11" x14ac:dyDescent="0.25">
      <c r="A2838" s="55"/>
      <c r="C2838" s="56"/>
      <c r="D2838" s="55"/>
      <c r="E2838" s="55"/>
      <c r="H2838" s="55"/>
      <c r="I2838" s="57"/>
      <c r="J2838" s="57"/>
      <c r="K2838" s="55"/>
    </row>
    <row r="2839" spans="1:11" x14ac:dyDescent="0.25">
      <c r="A2839" s="55"/>
      <c r="C2839" s="56"/>
      <c r="D2839" s="55"/>
      <c r="E2839" s="55"/>
      <c r="H2839" s="55"/>
      <c r="I2839" s="57"/>
      <c r="J2839" s="57"/>
      <c r="K2839" s="55"/>
    </row>
    <row r="2840" spans="1:11" x14ac:dyDescent="0.25">
      <c r="A2840" s="55"/>
      <c r="C2840" s="56"/>
      <c r="D2840" s="55"/>
      <c r="E2840" s="55"/>
      <c r="H2840" s="55"/>
      <c r="I2840" s="57"/>
      <c r="J2840" s="57"/>
      <c r="K2840" s="55"/>
    </row>
    <row r="2841" spans="1:11" x14ac:dyDescent="0.25">
      <c r="A2841" s="55"/>
      <c r="C2841" s="56"/>
      <c r="D2841" s="55"/>
      <c r="E2841" s="55"/>
      <c r="H2841" s="55"/>
      <c r="I2841" s="57"/>
      <c r="J2841" s="57"/>
      <c r="K2841" s="55"/>
    </row>
    <row r="2842" spans="1:11" x14ac:dyDescent="0.25">
      <c r="A2842" s="55"/>
      <c r="C2842" s="56"/>
      <c r="D2842" s="55"/>
      <c r="E2842" s="55"/>
      <c r="H2842" s="55"/>
      <c r="I2842" s="57"/>
      <c r="J2842" s="57"/>
      <c r="K2842" s="55"/>
    </row>
    <row r="2843" spans="1:11" x14ac:dyDescent="0.25">
      <c r="A2843" s="55"/>
      <c r="C2843" s="56"/>
      <c r="D2843" s="55"/>
      <c r="E2843" s="55"/>
      <c r="H2843" s="55"/>
      <c r="I2843" s="57"/>
      <c r="J2843" s="57"/>
      <c r="K2843" s="55"/>
    </row>
    <row r="2844" spans="1:11" x14ac:dyDescent="0.25">
      <c r="A2844" s="55"/>
      <c r="C2844" s="56"/>
      <c r="D2844" s="55"/>
      <c r="E2844" s="55"/>
      <c r="H2844" s="55"/>
      <c r="I2844" s="57"/>
      <c r="J2844" s="57"/>
      <c r="K2844" s="55"/>
    </row>
    <row r="2845" spans="1:11" x14ac:dyDescent="0.25">
      <c r="A2845" s="55"/>
      <c r="C2845" s="56"/>
      <c r="D2845" s="55"/>
      <c r="E2845" s="55"/>
      <c r="H2845" s="55"/>
      <c r="I2845" s="57"/>
      <c r="J2845" s="57"/>
      <c r="K2845" s="55"/>
    </row>
    <row r="2846" spans="1:11" x14ac:dyDescent="0.25">
      <c r="A2846" s="55"/>
      <c r="C2846" s="56"/>
      <c r="D2846" s="55"/>
      <c r="E2846" s="55"/>
      <c r="H2846" s="55"/>
      <c r="I2846" s="57"/>
      <c r="J2846" s="57"/>
      <c r="K2846" s="55"/>
    </row>
    <row r="2847" spans="1:11" x14ac:dyDescent="0.25">
      <c r="A2847" s="55"/>
      <c r="C2847" s="56"/>
      <c r="D2847" s="55"/>
      <c r="E2847" s="55"/>
      <c r="H2847" s="55"/>
      <c r="I2847" s="57"/>
      <c r="J2847" s="57"/>
      <c r="K2847" s="55"/>
    </row>
    <row r="2848" spans="1:11" x14ac:dyDescent="0.25">
      <c r="A2848" s="55"/>
      <c r="C2848" s="56"/>
      <c r="D2848" s="55"/>
      <c r="E2848" s="55"/>
      <c r="H2848" s="55"/>
      <c r="I2848" s="57"/>
      <c r="J2848" s="57"/>
      <c r="K2848" s="55"/>
    </row>
    <row r="2849" spans="1:11" x14ac:dyDescent="0.25">
      <c r="A2849" s="55"/>
      <c r="C2849" s="56"/>
      <c r="D2849" s="55"/>
      <c r="E2849" s="55"/>
      <c r="H2849" s="55"/>
      <c r="I2849" s="57"/>
      <c r="J2849" s="57"/>
      <c r="K2849" s="55"/>
    </row>
    <row r="2850" spans="1:11" x14ac:dyDescent="0.25">
      <c r="A2850" s="55"/>
      <c r="C2850" s="56"/>
      <c r="D2850" s="55"/>
      <c r="E2850" s="55"/>
      <c r="H2850" s="55"/>
      <c r="I2850" s="57"/>
      <c r="J2850" s="57"/>
      <c r="K2850" s="55"/>
    </row>
    <row r="2851" spans="1:11" x14ac:dyDescent="0.25">
      <c r="A2851" s="55"/>
      <c r="C2851" s="56"/>
      <c r="D2851" s="55"/>
      <c r="E2851" s="55"/>
      <c r="H2851" s="55"/>
      <c r="I2851" s="57"/>
      <c r="J2851" s="57"/>
      <c r="K2851" s="55"/>
    </row>
    <row r="2852" spans="1:11" x14ac:dyDescent="0.25">
      <c r="A2852" s="55"/>
      <c r="C2852" s="56"/>
      <c r="D2852" s="55"/>
      <c r="E2852" s="55"/>
      <c r="H2852" s="55"/>
      <c r="I2852" s="57"/>
      <c r="J2852" s="57"/>
      <c r="K2852" s="55"/>
    </row>
    <row r="2853" spans="1:11" x14ac:dyDescent="0.25">
      <c r="A2853" s="55"/>
      <c r="C2853" s="56"/>
      <c r="D2853" s="55"/>
      <c r="E2853" s="55"/>
      <c r="H2853" s="55"/>
      <c r="I2853" s="57"/>
      <c r="J2853" s="57"/>
      <c r="K2853" s="55"/>
    </row>
    <row r="2854" spans="1:11" x14ac:dyDescent="0.25">
      <c r="A2854" s="55"/>
      <c r="C2854" s="56"/>
      <c r="D2854" s="55"/>
      <c r="E2854" s="55"/>
      <c r="H2854" s="55"/>
      <c r="I2854" s="57"/>
      <c r="J2854" s="57"/>
      <c r="K2854" s="55"/>
    </row>
    <row r="2855" spans="1:11" x14ac:dyDescent="0.25">
      <c r="A2855" s="55"/>
      <c r="C2855" s="56"/>
      <c r="D2855" s="55"/>
      <c r="E2855" s="55"/>
      <c r="H2855" s="55"/>
      <c r="I2855" s="57"/>
      <c r="J2855" s="57"/>
      <c r="K2855" s="55"/>
    </row>
    <row r="2856" spans="1:11" x14ac:dyDescent="0.25">
      <c r="A2856" s="55"/>
      <c r="C2856" s="56"/>
      <c r="D2856" s="55"/>
      <c r="E2856" s="55"/>
      <c r="H2856" s="55"/>
      <c r="I2856" s="57"/>
      <c r="J2856" s="57"/>
      <c r="K2856" s="55"/>
    </row>
    <row r="2857" spans="1:11" x14ac:dyDescent="0.25">
      <c r="A2857" s="55"/>
      <c r="C2857" s="56"/>
      <c r="D2857" s="55"/>
      <c r="E2857" s="55"/>
      <c r="H2857" s="55"/>
      <c r="I2857" s="57"/>
      <c r="J2857" s="57"/>
      <c r="K2857" s="55"/>
    </row>
    <row r="2858" spans="1:11" x14ac:dyDescent="0.25">
      <c r="A2858" s="55"/>
      <c r="C2858" s="56"/>
      <c r="D2858" s="55"/>
      <c r="E2858" s="55"/>
      <c r="H2858" s="55"/>
      <c r="I2858" s="57"/>
      <c r="J2858" s="57"/>
      <c r="K2858" s="55"/>
    </row>
    <row r="2859" spans="1:11" x14ac:dyDescent="0.25">
      <c r="A2859" s="55"/>
      <c r="C2859" s="56"/>
      <c r="D2859" s="55"/>
      <c r="E2859" s="55"/>
      <c r="H2859" s="55"/>
      <c r="I2859" s="57"/>
      <c r="J2859" s="57"/>
      <c r="K2859" s="55"/>
    </row>
    <row r="2860" spans="1:11" x14ac:dyDescent="0.25">
      <c r="A2860" s="55"/>
      <c r="C2860" s="56"/>
      <c r="D2860" s="55"/>
      <c r="E2860" s="55"/>
      <c r="H2860" s="55"/>
      <c r="I2860" s="57"/>
      <c r="J2860" s="57"/>
      <c r="K2860" s="55"/>
    </row>
    <row r="2861" spans="1:11" x14ac:dyDescent="0.25">
      <c r="A2861" s="55"/>
      <c r="C2861" s="56"/>
      <c r="D2861" s="55"/>
      <c r="E2861" s="55"/>
      <c r="H2861" s="55"/>
      <c r="I2861" s="57"/>
      <c r="J2861" s="57"/>
      <c r="K2861" s="55"/>
    </row>
    <row r="2862" spans="1:11" x14ac:dyDescent="0.25">
      <c r="A2862" s="55"/>
      <c r="C2862" s="56"/>
      <c r="D2862" s="55"/>
      <c r="E2862" s="55"/>
      <c r="H2862" s="55"/>
      <c r="I2862" s="57"/>
      <c r="J2862" s="57"/>
      <c r="K2862" s="55"/>
    </row>
    <row r="2863" spans="1:11" x14ac:dyDescent="0.25">
      <c r="A2863" s="55"/>
      <c r="C2863" s="56"/>
      <c r="D2863" s="55"/>
      <c r="E2863" s="55"/>
      <c r="H2863" s="55"/>
      <c r="I2863" s="57"/>
      <c r="J2863" s="57"/>
      <c r="K2863" s="55"/>
    </row>
    <row r="2864" spans="1:11" x14ac:dyDescent="0.25">
      <c r="A2864" s="55"/>
      <c r="C2864" s="56"/>
      <c r="D2864" s="55"/>
      <c r="E2864" s="55"/>
      <c r="H2864" s="55"/>
      <c r="I2864" s="57"/>
      <c r="J2864" s="57"/>
      <c r="K2864" s="55"/>
    </row>
    <row r="2865" spans="1:11" x14ac:dyDescent="0.25">
      <c r="A2865" s="55"/>
      <c r="C2865" s="56"/>
      <c r="D2865" s="55"/>
      <c r="E2865" s="55"/>
      <c r="H2865" s="55"/>
      <c r="I2865" s="57"/>
      <c r="J2865" s="57"/>
      <c r="K2865" s="55"/>
    </row>
    <row r="2866" spans="1:11" x14ac:dyDescent="0.25">
      <c r="A2866" s="55"/>
      <c r="C2866" s="56"/>
      <c r="D2866" s="55"/>
      <c r="E2866" s="55"/>
      <c r="H2866" s="55"/>
      <c r="I2866" s="57"/>
      <c r="J2866" s="57"/>
      <c r="K2866" s="55"/>
    </row>
    <row r="2867" spans="1:11" x14ac:dyDescent="0.25">
      <c r="A2867" s="55"/>
      <c r="C2867" s="56"/>
      <c r="D2867" s="55"/>
      <c r="E2867" s="55"/>
      <c r="H2867" s="55"/>
      <c r="I2867" s="57"/>
      <c r="J2867" s="57"/>
      <c r="K2867" s="55"/>
    </row>
    <row r="2868" spans="1:11" x14ac:dyDescent="0.25">
      <c r="A2868" s="55"/>
      <c r="C2868" s="56"/>
      <c r="D2868" s="55"/>
      <c r="E2868" s="55"/>
      <c r="H2868" s="55"/>
      <c r="I2868" s="57"/>
      <c r="J2868" s="57"/>
      <c r="K2868" s="55"/>
    </row>
    <row r="2869" spans="1:11" x14ac:dyDescent="0.25">
      <c r="A2869" s="55"/>
      <c r="C2869" s="56"/>
      <c r="D2869" s="55"/>
      <c r="E2869" s="55"/>
      <c r="H2869" s="55"/>
      <c r="I2869" s="57"/>
      <c r="J2869" s="57"/>
      <c r="K2869" s="55"/>
    </row>
    <row r="2870" spans="1:11" x14ac:dyDescent="0.25">
      <c r="A2870" s="55"/>
      <c r="C2870" s="56"/>
      <c r="D2870" s="55"/>
      <c r="E2870" s="55"/>
      <c r="H2870" s="55"/>
      <c r="I2870" s="57"/>
      <c r="J2870" s="57"/>
      <c r="K2870" s="55"/>
    </row>
    <row r="2871" spans="1:11" x14ac:dyDescent="0.25">
      <c r="A2871" s="55"/>
      <c r="C2871" s="56"/>
      <c r="D2871" s="55"/>
      <c r="E2871" s="55"/>
      <c r="H2871" s="55"/>
      <c r="I2871" s="57"/>
      <c r="J2871" s="57"/>
      <c r="K2871" s="55"/>
    </row>
    <row r="2872" spans="1:11" x14ac:dyDescent="0.25">
      <c r="A2872" s="55"/>
      <c r="C2872" s="56"/>
      <c r="D2872" s="55"/>
      <c r="E2872" s="55"/>
      <c r="H2872" s="55"/>
      <c r="I2872" s="57"/>
      <c r="J2872" s="57"/>
      <c r="K2872" s="55"/>
    </row>
    <row r="2873" spans="1:11" x14ac:dyDescent="0.25">
      <c r="A2873" s="55"/>
      <c r="C2873" s="56"/>
      <c r="D2873" s="55"/>
      <c r="E2873" s="55"/>
      <c r="H2873" s="55"/>
      <c r="I2873" s="57"/>
      <c r="J2873" s="57"/>
      <c r="K2873" s="55"/>
    </row>
    <row r="2874" spans="1:11" x14ac:dyDescent="0.25">
      <c r="A2874" s="55"/>
      <c r="C2874" s="56"/>
      <c r="D2874" s="55"/>
      <c r="E2874" s="55"/>
      <c r="H2874" s="55"/>
      <c r="I2874" s="57"/>
      <c r="J2874" s="57"/>
      <c r="K2874" s="55"/>
    </row>
    <row r="2875" spans="1:11" x14ac:dyDescent="0.25">
      <c r="A2875" s="55"/>
      <c r="C2875" s="56"/>
      <c r="D2875" s="55"/>
      <c r="E2875" s="55"/>
      <c r="H2875" s="55"/>
      <c r="I2875" s="57"/>
      <c r="J2875" s="57"/>
      <c r="K2875" s="55"/>
    </row>
    <row r="2876" spans="1:11" x14ac:dyDescent="0.25">
      <c r="A2876" s="55"/>
      <c r="C2876" s="56"/>
      <c r="D2876" s="55"/>
      <c r="E2876" s="55"/>
      <c r="H2876" s="55"/>
      <c r="I2876" s="57"/>
      <c r="J2876" s="57"/>
      <c r="K2876" s="55"/>
    </row>
    <row r="2877" spans="1:11" x14ac:dyDescent="0.25">
      <c r="A2877" s="55"/>
      <c r="C2877" s="56"/>
      <c r="D2877" s="55"/>
      <c r="E2877" s="55"/>
      <c r="H2877" s="55"/>
      <c r="I2877" s="57"/>
      <c r="J2877" s="57"/>
      <c r="K2877" s="55"/>
    </row>
    <row r="2878" spans="1:11" x14ac:dyDescent="0.25">
      <c r="A2878" s="55"/>
      <c r="C2878" s="56"/>
      <c r="D2878" s="55"/>
      <c r="E2878" s="55"/>
      <c r="H2878" s="55"/>
      <c r="I2878" s="57"/>
      <c r="J2878" s="57"/>
      <c r="K2878" s="55"/>
    </row>
    <row r="2879" spans="1:11" x14ac:dyDescent="0.25">
      <c r="A2879" s="55"/>
      <c r="C2879" s="56"/>
      <c r="D2879" s="55"/>
      <c r="E2879" s="55"/>
      <c r="H2879" s="55"/>
      <c r="I2879" s="57"/>
      <c r="J2879" s="57"/>
      <c r="K2879" s="55"/>
    </row>
    <row r="2880" spans="1:11" x14ac:dyDescent="0.25">
      <c r="A2880" s="55"/>
      <c r="C2880" s="56"/>
      <c r="D2880" s="55"/>
      <c r="E2880" s="55"/>
      <c r="H2880" s="55"/>
      <c r="I2880" s="57"/>
      <c r="J2880" s="57"/>
      <c r="K2880" s="55"/>
    </row>
    <row r="2881" spans="1:11" x14ac:dyDescent="0.25">
      <c r="A2881" s="55"/>
      <c r="C2881" s="56"/>
      <c r="D2881" s="55"/>
      <c r="E2881" s="55"/>
      <c r="H2881" s="55"/>
      <c r="I2881" s="57"/>
      <c r="J2881" s="57"/>
      <c r="K2881" s="55"/>
    </row>
    <row r="2882" spans="1:11" x14ac:dyDescent="0.25">
      <c r="A2882" s="55"/>
      <c r="C2882" s="56"/>
      <c r="D2882" s="55"/>
      <c r="E2882" s="55"/>
      <c r="H2882" s="55"/>
      <c r="I2882" s="57"/>
      <c r="J2882" s="57"/>
      <c r="K2882" s="55"/>
    </row>
    <row r="2883" spans="1:11" x14ac:dyDescent="0.25">
      <c r="A2883" s="55"/>
      <c r="C2883" s="56"/>
      <c r="D2883" s="55"/>
      <c r="E2883" s="55"/>
      <c r="H2883" s="55"/>
      <c r="I2883" s="57"/>
      <c r="J2883" s="57"/>
      <c r="K2883" s="55"/>
    </row>
    <row r="2884" spans="1:11" x14ac:dyDescent="0.25">
      <c r="A2884" s="55"/>
      <c r="C2884" s="56"/>
      <c r="D2884" s="55"/>
      <c r="E2884" s="55"/>
      <c r="H2884" s="55"/>
      <c r="I2884" s="57"/>
      <c r="J2884" s="57"/>
      <c r="K2884" s="55"/>
    </row>
    <row r="2885" spans="1:11" x14ac:dyDescent="0.25">
      <c r="A2885" s="55"/>
      <c r="C2885" s="56"/>
      <c r="D2885" s="55"/>
      <c r="E2885" s="55"/>
      <c r="H2885" s="55"/>
      <c r="I2885" s="57"/>
      <c r="J2885" s="57"/>
      <c r="K2885" s="55"/>
    </row>
    <row r="2886" spans="1:11" x14ac:dyDescent="0.25">
      <c r="A2886" s="55"/>
      <c r="C2886" s="56"/>
      <c r="D2886" s="55"/>
      <c r="E2886" s="55"/>
      <c r="H2886" s="55"/>
      <c r="I2886" s="57"/>
      <c r="J2886" s="57"/>
      <c r="K2886" s="55"/>
    </row>
    <row r="2887" spans="1:11" x14ac:dyDescent="0.25">
      <c r="A2887" s="55"/>
      <c r="C2887" s="56"/>
      <c r="D2887" s="55"/>
      <c r="E2887" s="55"/>
      <c r="H2887" s="55"/>
      <c r="I2887" s="57"/>
      <c r="J2887" s="57"/>
      <c r="K2887" s="55"/>
    </row>
    <row r="2888" spans="1:11" x14ac:dyDescent="0.25">
      <c r="A2888" s="55"/>
      <c r="C2888" s="56"/>
      <c r="D2888" s="55"/>
      <c r="E2888" s="55"/>
      <c r="H2888" s="55"/>
      <c r="I2888" s="57"/>
      <c r="J2888" s="57"/>
      <c r="K2888" s="55"/>
    </row>
    <row r="2889" spans="1:11" x14ac:dyDescent="0.25">
      <c r="A2889" s="55"/>
      <c r="C2889" s="56"/>
      <c r="D2889" s="55"/>
      <c r="E2889" s="55"/>
      <c r="H2889" s="55"/>
      <c r="I2889" s="57"/>
      <c r="J2889" s="57"/>
      <c r="K2889" s="55"/>
    </row>
    <row r="2890" spans="1:11" x14ac:dyDescent="0.25">
      <c r="A2890" s="55"/>
      <c r="C2890" s="56"/>
      <c r="D2890" s="55"/>
      <c r="E2890" s="55"/>
      <c r="H2890" s="55"/>
      <c r="I2890" s="57"/>
      <c r="J2890" s="57"/>
      <c r="K2890" s="55"/>
    </row>
    <row r="2891" spans="1:11" x14ac:dyDescent="0.25">
      <c r="A2891" s="55"/>
      <c r="C2891" s="56"/>
      <c r="D2891" s="55"/>
      <c r="E2891" s="55"/>
      <c r="H2891" s="55"/>
      <c r="I2891" s="57"/>
      <c r="J2891" s="57"/>
      <c r="K2891" s="55"/>
    </row>
    <row r="2892" spans="1:11" x14ac:dyDescent="0.25">
      <c r="A2892" s="55"/>
      <c r="C2892" s="56"/>
      <c r="D2892" s="55"/>
      <c r="E2892" s="55"/>
      <c r="H2892" s="55"/>
      <c r="I2892" s="57"/>
      <c r="J2892" s="57"/>
      <c r="K2892" s="55"/>
    </row>
    <row r="2893" spans="1:11" x14ac:dyDescent="0.25">
      <c r="A2893" s="55"/>
      <c r="C2893" s="56"/>
      <c r="D2893" s="55"/>
      <c r="E2893" s="55"/>
      <c r="H2893" s="55"/>
      <c r="I2893" s="57"/>
      <c r="J2893" s="57"/>
      <c r="K2893" s="55"/>
    </row>
    <row r="2894" spans="1:11" x14ac:dyDescent="0.25">
      <c r="A2894" s="55"/>
      <c r="C2894" s="56"/>
      <c r="D2894" s="55"/>
      <c r="E2894" s="55"/>
      <c r="H2894" s="55"/>
      <c r="I2894" s="57"/>
      <c r="J2894" s="57"/>
      <c r="K2894" s="55"/>
    </row>
    <row r="2895" spans="1:11" x14ac:dyDescent="0.25">
      <c r="A2895" s="55"/>
      <c r="C2895" s="56"/>
      <c r="D2895" s="55"/>
      <c r="E2895" s="55"/>
      <c r="H2895" s="55"/>
      <c r="I2895" s="57"/>
      <c r="J2895" s="57"/>
      <c r="K2895" s="55"/>
    </row>
    <row r="2896" spans="1:11" x14ac:dyDescent="0.25">
      <c r="A2896" s="55"/>
      <c r="C2896" s="56"/>
      <c r="D2896" s="55"/>
      <c r="E2896" s="55"/>
      <c r="H2896" s="55"/>
      <c r="I2896" s="57"/>
      <c r="J2896" s="57"/>
      <c r="K2896" s="55"/>
    </row>
    <row r="2897" spans="1:11" x14ac:dyDescent="0.25">
      <c r="A2897" s="55"/>
      <c r="C2897" s="56"/>
      <c r="D2897" s="55"/>
      <c r="E2897" s="55"/>
      <c r="H2897" s="55"/>
      <c r="I2897" s="57"/>
      <c r="J2897" s="57"/>
      <c r="K2897" s="55"/>
    </row>
    <row r="2898" spans="1:11" x14ac:dyDescent="0.25">
      <c r="A2898" s="55"/>
      <c r="C2898" s="56"/>
      <c r="D2898" s="55"/>
      <c r="E2898" s="55"/>
      <c r="H2898" s="55"/>
      <c r="I2898" s="57"/>
      <c r="J2898" s="57"/>
      <c r="K2898" s="55"/>
    </row>
    <row r="2899" spans="1:11" x14ac:dyDescent="0.25">
      <c r="A2899" s="55"/>
      <c r="C2899" s="56"/>
      <c r="D2899" s="55"/>
      <c r="E2899" s="55"/>
      <c r="H2899" s="55"/>
      <c r="I2899" s="57"/>
      <c r="J2899" s="57"/>
      <c r="K2899" s="55"/>
    </row>
    <row r="2900" spans="1:11" x14ac:dyDescent="0.25">
      <c r="A2900" s="55"/>
      <c r="C2900" s="56"/>
      <c r="D2900" s="55"/>
      <c r="E2900" s="55"/>
      <c r="H2900" s="55"/>
      <c r="I2900" s="57"/>
      <c r="J2900" s="57"/>
      <c r="K2900" s="55"/>
    </row>
    <row r="2901" spans="1:11" x14ac:dyDescent="0.25">
      <c r="A2901" s="55"/>
      <c r="C2901" s="56"/>
      <c r="D2901" s="55"/>
      <c r="E2901" s="55"/>
      <c r="H2901" s="55"/>
      <c r="I2901" s="57"/>
      <c r="J2901" s="57"/>
      <c r="K2901" s="55"/>
    </row>
    <row r="2902" spans="1:11" x14ac:dyDescent="0.25">
      <c r="A2902" s="55"/>
      <c r="C2902" s="56"/>
      <c r="D2902" s="55"/>
      <c r="E2902" s="55"/>
      <c r="H2902" s="55"/>
      <c r="I2902" s="57"/>
      <c r="J2902" s="57"/>
      <c r="K2902" s="55"/>
    </row>
    <row r="2903" spans="1:11" x14ac:dyDescent="0.25">
      <c r="A2903" s="55"/>
      <c r="C2903" s="56"/>
      <c r="D2903" s="55"/>
      <c r="E2903" s="55"/>
      <c r="H2903" s="55"/>
      <c r="I2903" s="57"/>
      <c r="J2903" s="57"/>
      <c r="K2903" s="55"/>
    </row>
    <row r="2904" spans="1:11" x14ac:dyDescent="0.25">
      <c r="A2904" s="55"/>
      <c r="C2904" s="56"/>
      <c r="D2904" s="55"/>
      <c r="E2904" s="55"/>
      <c r="H2904" s="55"/>
      <c r="I2904" s="57"/>
      <c r="J2904" s="57"/>
      <c r="K2904" s="55"/>
    </row>
    <row r="2905" spans="1:11" x14ac:dyDescent="0.25">
      <c r="A2905" s="55"/>
      <c r="C2905" s="56"/>
      <c r="D2905" s="55"/>
      <c r="E2905" s="55"/>
      <c r="H2905" s="55"/>
      <c r="I2905" s="57"/>
      <c r="J2905" s="57"/>
      <c r="K2905" s="55"/>
    </row>
    <row r="2906" spans="1:11" x14ac:dyDescent="0.25">
      <c r="A2906" s="55"/>
      <c r="C2906" s="56"/>
      <c r="D2906" s="55"/>
      <c r="E2906" s="55"/>
      <c r="H2906" s="55"/>
      <c r="I2906" s="57"/>
      <c r="J2906" s="57"/>
      <c r="K2906" s="55"/>
    </row>
    <row r="2907" spans="1:11" x14ac:dyDescent="0.25">
      <c r="A2907" s="55"/>
      <c r="C2907" s="56"/>
      <c r="D2907" s="55"/>
      <c r="E2907" s="55"/>
      <c r="H2907" s="55"/>
      <c r="I2907" s="57"/>
      <c r="J2907" s="57"/>
      <c r="K2907" s="55"/>
    </row>
    <row r="2908" spans="1:11" x14ac:dyDescent="0.25">
      <c r="A2908" s="55"/>
      <c r="C2908" s="56"/>
      <c r="D2908" s="55"/>
      <c r="E2908" s="55"/>
      <c r="H2908" s="55"/>
      <c r="I2908" s="57"/>
      <c r="J2908" s="57"/>
      <c r="K2908" s="55"/>
    </row>
    <row r="2909" spans="1:11" x14ac:dyDescent="0.25">
      <c r="A2909" s="55"/>
      <c r="C2909" s="56"/>
      <c r="D2909" s="55"/>
      <c r="E2909" s="55"/>
      <c r="H2909" s="55"/>
      <c r="I2909" s="57"/>
      <c r="J2909" s="57"/>
      <c r="K2909" s="55"/>
    </row>
    <row r="2910" spans="1:11" x14ac:dyDescent="0.25">
      <c r="A2910" s="55"/>
      <c r="C2910" s="56"/>
      <c r="D2910" s="55"/>
      <c r="E2910" s="55"/>
      <c r="H2910" s="55"/>
      <c r="I2910" s="57"/>
      <c r="J2910" s="57"/>
      <c r="K2910" s="55"/>
    </row>
    <row r="2911" spans="1:11" x14ac:dyDescent="0.25">
      <c r="A2911" s="55"/>
      <c r="C2911" s="56"/>
      <c r="D2911" s="55"/>
      <c r="E2911" s="55"/>
      <c r="H2911" s="55"/>
      <c r="I2911" s="57"/>
      <c r="J2911" s="57"/>
      <c r="K2911" s="55"/>
    </row>
    <row r="2912" spans="1:11" x14ac:dyDescent="0.25">
      <c r="A2912" s="55"/>
      <c r="C2912" s="56"/>
      <c r="D2912" s="55"/>
      <c r="E2912" s="55"/>
      <c r="H2912" s="55"/>
      <c r="I2912" s="57"/>
      <c r="J2912" s="57"/>
      <c r="K2912" s="55"/>
    </row>
    <row r="2913" spans="1:11" x14ac:dyDescent="0.25">
      <c r="A2913" s="55"/>
      <c r="C2913" s="56"/>
      <c r="D2913" s="55"/>
      <c r="E2913" s="55"/>
      <c r="H2913" s="55"/>
      <c r="I2913" s="57"/>
      <c r="J2913" s="57"/>
      <c r="K2913" s="55"/>
    </row>
    <row r="2914" spans="1:11" x14ac:dyDescent="0.25">
      <c r="A2914" s="55"/>
      <c r="C2914" s="56"/>
      <c r="D2914" s="55"/>
      <c r="E2914" s="55"/>
      <c r="H2914" s="55"/>
      <c r="I2914" s="57"/>
      <c r="J2914" s="57"/>
      <c r="K2914" s="55"/>
    </row>
    <row r="2915" spans="1:11" x14ac:dyDescent="0.25">
      <c r="A2915" s="55"/>
      <c r="C2915" s="56"/>
      <c r="D2915" s="55"/>
      <c r="E2915" s="55"/>
      <c r="H2915" s="55"/>
      <c r="I2915" s="57"/>
      <c r="J2915" s="57"/>
      <c r="K2915" s="55"/>
    </row>
    <row r="2916" spans="1:11" x14ac:dyDescent="0.25">
      <c r="A2916" s="55"/>
      <c r="C2916" s="56"/>
      <c r="D2916" s="55"/>
      <c r="E2916" s="55"/>
      <c r="H2916" s="55"/>
      <c r="I2916" s="57"/>
      <c r="J2916" s="57"/>
      <c r="K2916" s="55"/>
    </row>
    <row r="2917" spans="1:11" x14ac:dyDescent="0.25">
      <c r="A2917" s="55"/>
      <c r="C2917" s="56"/>
      <c r="D2917" s="55"/>
      <c r="E2917" s="55"/>
      <c r="H2917" s="55"/>
      <c r="I2917" s="57"/>
      <c r="J2917" s="57"/>
      <c r="K2917" s="55"/>
    </row>
    <row r="2918" spans="1:11" x14ac:dyDescent="0.25">
      <c r="A2918" s="55"/>
      <c r="C2918" s="56"/>
      <c r="D2918" s="55"/>
      <c r="E2918" s="55"/>
      <c r="H2918" s="55"/>
      <c r="I2918" s="57"/>
      <c r="J2918" s="57"/>
      <c r="K2918" s="55"/>
    </row>
    <row r="2919" spans="1:11" x14ac:dyDescent="0.25">
      <c r="A2919" s="55"/>
      <c r="C2919" s="56"/>
      <c r="D2919" s="55"/>
      <c r="E2919" s="55"/>
      <c r="H2919" s="55"/>
      <c r="I2919" s="57"/>
      <c r="J2919" s="57"/>
      <c r="K2919" s="55"/>
    </row>
    <row r="2920" spans="1:11" x14ac:dyDescent="0.25">
      <c r="A2920" s="55"/>
      <c r="C2920" s="56"/>
      <c r="D2920" s="55"/>
      <c r="E2920" s="55"/>
      <c r="H2920" s="55"/>
      <c r="I2920" s="57"/>
      <c r="J2920" s="57"/>
      <c r="K2920" s="55"/>
    </row>
    <row r="2921" spans="1:11" x14ac:dyDescent="0.25">
      <c r="A2921" s="55"/>
      <c r="C2921" s="56"/>
      <c r="D2921" s="55"/>
      <c r="E2921" s="55"/>
      <c r="H2921" s="55"/>
      <c r="I2921" s="57"/>
      <c r="J2921" s="57"/>
      <c r="K2921" s="55"/>
    </row>
    <row r="2922" spans="1:11" x14ac:dyDescent="0.25">
      <c r="A2922" s="55"/>
      <c r="C2922" s="56"/>
      <c r="D2922" s="55"/>
      <c r="E2922" s="55"/>
      <c r="H2922" s="55"/>
      <c r="I2922" s="57"/>
      <c r="J2922" s="57"/>
      <c r="K2922" s="55"/>
    </row>
    <row r="2923" spans="1:11" x14ac:dyDescent="0.25">
      <c r="A2923" s="55"/>
      <c r="C2923" s="56"/>
      <c r="D2923" s="55"/>
      <c r="E2923" s="55"/>
      <c r="H2923" s="55"/>
      <c r="I2923" s="57"/>
      <c r="J2923" s="57"/>
      <c r="K2923" s="55"/>
    </row>
    <row r="2924" spans="1:11" x14ac:dyDescent="0.25">
      <c r="A2924" s="55"/>
      <c r="C2924" s="56"/>
      <c r="D2924" s="55"/>
      <c r="E2924" s="55"/>
      <c r="H2924" s="55"/>
      <c r="I2924" s="57"/>
      <c r="J2924" s="57"/>
      <c r="K2924" s="55"/>
    </row>
    <row r="2925" spans="1:11" x14ac:dyDescent="0.25">
      <c r="A2925" s="55"/>
      <c r="C2925" s="56"/>
      <c r="D2925" s="55"/>
      <c r="E2925" s="55"/>
      <c r="H2925" s="55"/>
      <c r="I2925" s="57"/>
      <c r="J2925" s="57"/>
      <c r="K2925" s="55"/>
    </row>
    <row r="2926" spans="1:11" x14ac:dyDescent="0.25">
      <c r="A2926" s="55"/>
      <c r="C2926" s="56"/>
      <c r="D2926" s="55"/>
      <c r="E2926" s="55"/>
      <c r="H2926" s="55"/>
      <c r="I2926" s="57"/>
      <c r="J2926" s="57"/>
      <c r="K2926" s="55"/>
    </row>
    <row r="2927" spans="1:11" x14ac:dyDescent="0.25">
      <c r="A2927" s="55"/>
      <c r="C2927" s="56"/>
      <c r="D2927" s="55"/>
      <c r="E2927" s="55"/>
      <c r="H2927" s="55"/>
      <c r="I2927" s="57"/>
      <c r="J2927" s="57"/>
      <c r="K2927" s="55"/>
    </row>
    <row r="2928" spans="1:11" x14ac:dyDescent="0.25">
      <c r="A2928" s="55"/>
      <c r="C2928" s="56"/>
      <c r="D2928" s="55"/>
      <c r="E2928" s="55"/>
      <c r="H2928" s="55"/>
      <c r="I2928" s="57"/>
      <c r="J2928" s="57"/>
      <c r="K2928" s="55"/>
    </row>
    <row r="2929" spans="1:11" x14ac:dyDescent="0.25">
      <c r="A2929" s="55"/>
      <c r="C2929" s="56"/>
      <c r="D2929" s="55"/>
      <c r="E2929" s="55"/>
      <c r="H2929" s="55"/>
      <c r="I2929" s="57"/>
      <c r="J2929" s="57"/>
      <c r="K2929" s="55"/>
    </row>
    <row r="2930" spans="1:11" x14ac:dyDescent="0.25">
      <c r="A2930" s="55"/>
      <c r="C2930" s="56"/>
      <c r="D2930" s="55"/>
      <c r="E2930" s="55"/>
      <c r="H2930" s="55"/>
      <c r="I2930" s="57"/>
      <c r="J2930" s="57"/>
      <c r="K2930" s="55"/>
    </row>
    <row r="2931" spans="1:11" x14ac:dyDescent="0.25">
      <c r="A2931" s="55"/>
      <c r="C2931" s="56"/>
      <c r="D2931" s="55"/>
      <c r="E2931" s="55"/>
      <c r="H2931" s="55"/>
      <c r="I2931" s="57"/>
      <c r="J2931" s="57"/>
      <c r="K2931" s="55"/>
    </row>
    <row r="2932" spans="1:11" x14ac:dyDescent="0.25">
      <c r="A2932" s="55"/>
      <c r="C2932" s="56"/>
      <c r="D2932" s="55"/>
      <c r="E2932" s="55"/>
      <c r="H2932" s="55"/>
      <c r="I2932" s="57"/>
      <c r="J2932" s="57"/>
      <c r="K2932" s="55"/>
    </row>
    <row r="2933" spans="1:11" x14ac:dyDescent="0.25">
      <c r="A2933" s="55"/>
      <c r="C2933" s="56"/>
      <c r="D2933" s="55"/>
      <c r="E2933" s="55"/>
      <c r="H2933" s="55"/>
      <c r="I2933" s="57"/>
      <c r="J2933" s="57"/>
      <c r="K2933" s="55"/>
    </row>
    <row r="2934" spans="1:11" x14ac:dyDescent="0.25">
      <c r="A2934" s="55"/>
      <c r="C2934" s="56"/>
      <c r="D2934" s="55"/>
      <c r="E2934" s="55"/>
      <c r="H2934" s="55"/>
      <c r="I2934" s="57"/>
      <c r="J2934" s="57"/>
      <c r="K2934" s="55"/>
    </row>
    <row r="2935" spans="1:11" x14ac:dyDescent="0.25">
      <c r="A2935" s="55"/>
      <c r="C2935" s="56"/>
      <c r="D2935" s="55"/>
      <c r="E2935" s="55"/>
      <c r="H2935" s="55"/>
      <c r="I2935" s="57"/>
      <c r="J2935" s="57"/>
      <c r="K2935" s="55"/>
    </row>
    <row r="2936" spans="1:11" x14ac:dyDescent="0.25">
      <c r="A2936" s="55"/>
      <c r="C2936" s="56"/>
      <c r="D2936" s="55"/>
      <c r="E2936" s="55"/>
      <c r="H2936" s="55"/>
      <c r="I2936" s="57"/>
      <c r="J2936" s="57"/>
      <c r="K2936" s="55"/>
    </row>
    <row r="2937" spans="1:11" x14ac:dyDescent="0.25">
      <c r="A2937" s="55"/>
      <c r="C2937" s="56"/>
      <c r="D2937" s="55"/>
      <c r="E2937" s="55"/>
      <c r="H2937" s="55"/>
      <c r="I2937" s="57"/>
      <c r="J2937" s="57"/>
      <c r="K2937" s="55"/>
    </row>
    <row r="2938" spans="1:11" x14ac:dyDescent="0.25">
      <c r="A2938" s="55"/>
      <c r="C2938" s="56"/>
      <c r="D2938" s="55"/>
      <c r="E2938" s="55"/>
      <c r="H2938" s="55"/>
      <c r="I2938" s="57"/>
      <c r="J2938" s="57"/>
      <c r="K2938" s="55"/>
    </row>
    <row r="2939" spans="1:11" x14ac:dyDescent="0.25">
      <c r="A2939" s="55"/>
      <c r="C2939" s="56"/>
      <c r="D2939" s="55"/>
      <c r="E2939" s="55"/>
      <c r="H2939" s="55"/>
      <c r="I2939" s="57"/>
      <c r="J2939" s="57"/>
      <c r="K2939" s="55"/>
    </row>
    <row r="2940" spans="1:11" x14ac:dyDescent="0.25">
      <c r="A2940" s="55"/>
      <c r="C2940" s="56"/>
      <c r="D2940" s="55"/>
      <c r="E2940" s="55"/>
      <c r="H2940" s="55"/>
      <c r="I2940" s="57"/>
      <c r="J2940" s="57"/>
      <c r="K2940" s="55"/>
    </row>
    <row r="2941" spans="1:11" x14ac:dyDescent="0.25">
      <c r="A2941" s="55"/>
      <c r="C2941" s="56"/>
      <c r="D2941" s="55"/>
      <c r="E2941" s="55"/>
      <c r="H2941" s="55"/>
      <c r="I2941" s="57"/>
      <c r="J2941" s="57"/>
      <c r="K2941" s="55"/>
    </row>
    <row r="2942" spans="1:11" x14ac:dyDescent="0.25">
      <c r="A2942" s="55"/>
      <c r="C2942" s="56"/>
      <c r="D2942" s="55"/>
      <c r="E2942" s="55"/>
      <c r="H2942" s="55"/>
      <c r="I2942" s="57"/>
      <c r="J2942" s="57"/>
      <c r="K2942" s="55"/>
    </row>
    <row r="2943" spans="1:11" x14ac:dyDescent="0.25">
      <c r="A2943" s="55"/>
      <c r="C2943" s="56"/>
      <c r="D2943" s="55"/>
      <c r="E2943" s="55"/>
      <c r="H2943" s="55"/>
      <c r="I2943" s="57"/>
      <c r="J2943" s="57"/>
      <c r="K2943" s="55"/>
    </row>
    <row r="2944" spans="1:11" x14ac:dyDescent="0.25">
      <c r="A2944" s="55"/>
      <c r="C2944" s="56"/>
      <c r="D2944" s="55"/>
      <c r="E2944" s="55"/>
      <c r="H2944" s="55"/>
      <c r="I2944" s="57"/>
      <c r="J2944" s="57"/>
      <c r="K2944" s="55"/>
    </row>
    <row r="2945" spans="1:11" x14ac:dyDescent="0.25">
      <c r="A2945" s="55"/>
      <c r="C2945" s="56"/>
      <c r="D2945" s="55"/>
      <c r="E2945" s="55"/>
      <c r="H2945" s="55"/>
      <c r="I2945" s="57"/>
      <c r="J2945" s="57"/>
      <c r="K2945" s="55"/>
    </row>
    <row r="2946" spans="1:11" x14ac:dyDescent="0.25">
      <c r="A2946" s="55"/>
      <c r="C2946" s="56"/>
      <c r="D2946" s="55"/>
      <c r="E2946" s="55"/>
      <c r="H2946" s="55"/>
      <c r="I2946" s="57"/>
      <c r="J2946" s="57"/>
      <c r="K2946" s="55"/>
    </row>
    <row r="2947" spans="1:11" x14ac:dyDescent="0.25">
      <c r="A2947" s="55"/>
      <c r="C2947" s="56"/>
      <c r="D2947" s="55"/>
      <c r="E2947" s="55"/>
      <c r="H2947" s="55"/>
      <c r="I2947" s="57"/>
      <c r="J2947" s="57"/>
      <c r="K2947" s="55"/>
    </row>
    <row r="2948" spans="1:11" x14ac:dyDescent="0.25">
      <c r="A2948" s="55"/>
      <c r="C2948" s="56"/>
      <c r="D2948" s="55"/>
      <c r="E2948" s="55"/>
      <c r="H2948" s="55"/>
      <c r="I2948" s="57"/>
      <c r="J2948" s="57"/>
      <c r="K2948" s="55"/>
    </row>
    <row r="2949" spans="1:11" x14ac:dyDescent="0.25">
      <c r="A2949" s="55"/>
      <c r="C2949" s="56"/>
      <c r="D2949" s="55"/>
      <c r="E2949" s="55"/>
      <c r="H2949" s="55"/>
      <c r="I2949" s="57"/>
      <c r="J2949" s="57"/>
      <c r="K2949" s="55"/>
    </row>
    <row r="2950" spans="1:11" x14ac:dyDescent="0.25">
      <c r="A2950" s="55"/>
      <c r="C2950" s="56"/>
      <c r="D2950" s="55"/>
      <c r="E2950" s="55"/>
      <c r="H2950" s="55"/>
      <c r="I2950" s="57"/>
      <c r="J2950" s="57"/>
      <c r="K2950" s="55"/>
    </row>
    <row r="2951" spans="1:11" x14ac:dyDescent="0.25">
      <c r="A2951" s="55"/>
      <c r="C2951" s="56"/>
      <c r="D2951" s="55"/>
      <c r="E2951" s="55"/>
      <c r="H2951" s="55"/>
      <c r="I2951" s="57"/>
      <c r="J2951" s="57"/>
      <c r="K2951" s="55"/>
    </row>
    <row r="2952" spans="1:11" x14ac:dyDescent="0.25">
      <c r="A2952" s="55"/>
      <c r="C2952" s="56"/>
      <c r="D2952" s="55"/>
      <c r="E2952" s="55"/>
      <c r="H2952" s="55"/>
      <c r="I2952" s="57"/>
      <c r="J2952" s="57"/>
      <c r="K2952" s="55"/>
    </row>
    <row r="2953" spans="1:11" x14ac:dyDescent="0.25">
      <c r="A2953" s="55"/>
      <c r="C2953" s="56"/>
      <c r="D2953" s="55"/>
      <c r="E2953" s="55"/>
      <c r="H2953" s="55"/>
      <c r="I2953" s="57"/>
      <c r="J2953" s="57"/>
      <c r="K2953" s="55"/>
    </row>
    <row r="2954" spans="1:11" x14ac:dyDescent="0.25">
      <c r="A2954" s="55"/>
      <c r="C2954" s="56"/>
      <c r="D2954" s="55"/>
      <c r="E2954" s="55"/>
      <c r="H2954" s="55"/>
      <c r="I2954" s="57"/>
      <c r="J2954" s="57"/>
      <c r="K2954" s="55"/>
    </row>
    <row r="2955" spans="1:11" x14ac:dyDescent="0.25">
      <c r="A2955" s="55"/>
      <c r="C2955" s="56"/>
      <c r="D2955" s="55"/>
      <c r="E2955" s="55"/>
      <c r="H2955" s="55"/>
      <c r="I2955" s="57"/>
      <c r="J2955" s="57"/>
      <c r="K2955" s="55"/>
    </row>
    <row r="2956" spans="1:11" x14ac:dyDescent="0.25">
      <c r="A2956" s="55"/>
      <c r="C2956" s="56"/>
      <c r="D2956" s="55"/>
      <c r="E2956" s="55"/>
      <c r="H2956" s="55"/>
      <c r="I2956" s="57"/>
      <c r="J2956" s="57"/>
      <c r="K2956" s="55"/>
    </row>
    <row r="2957" spans="1:11" x14ac:dyDescent="0.25">
      <c r="A2957" s="55"/>
      <c r="C2957" s="56"/>
      <c r="D2957" s="55"/>
      <c r="E2957" s="55"/>
      <c r="H2957" s="55"/>
      <c r="I2957" s="57"/>
      <c r="J2957" s="57"/>
      <c r="K2957" s="55"/>
    </row>
    <row r="2958" spans="1:11" x14ac:dyDescent="0.25">
      <c r="A2958" s="55"/>
      <c r="C2958" s="56"/>
      <c r="D2958" s="55"/>
      <c r="E2958" s="55"/>
      <c r="H2958" s="55"/>
      <c r="I2958" s="57"/>
      <c r="J2958" s="57"/>
      <c r="K2958" s="55"/>
    </row>
    <row r="2959" spans="1:11" x14ac:dyDescent="0.25">
      <c r="A2959" s="55"/>
      <c r="C2959" s="56"/>
      <c r="D2959" s="55"/>
      <c r="E2959" s="55"/>
      <c r="H2959" s="55"/>
      <c r="I2959" s="57"/>
      <c r="J2959" s="57"/>
      <c r="K2959" s="55"/>
    </row>
    <row r="2960" spans="1:11" x14ac:dyDescent="0.25">
      <c r="A2960" s="55"/>
      <c r="C2960" s="56"/>
      <c r="D2960" s="55"/>
      <c r="E2960" s="55"/>
      <c r="H2960" s="55"/>
      <c r="I2960" s="57"/>
      <c r="J2960" s="57"/>
      <c r="K2960" s="55"/>
    </row>
    <row r="2961" spans="1:11" x14ac:dyDescent="0.25">
      <c r="A2961" s="55"/>
      <c r="C2961" s="56"/>
      <c r="D2961" s="55"/>
      <c r="E2961" s="55"/>
      <c r="H2961" s="55"/>
      <c r="I2961" s="57"/>
      <c r="J2961" s="57"/>
      <c r="K2961" s="55"/>
    </row>
    <row r="2962" spans="1:11" x14ac:dyDescent="0.25">
      <c r="A2962" s="55"/>
      <c r="C2962" s="56"/>
      <c r="D2962" s="55"/>
      <c r="E2962" s="55"/>
      <c r="H2962" s="55"/>
      <c r="I2962" s="57"/>
      <c r="J2962" s="57"/>
      <c r="K2962" s="55"/>
    </row>
    <row r="2963" spans="1:11" x14ac:dyDescent="0.25">
      <c r="A2963" s="55"/>
      <c r="C2963" s="56"/>
      <c r="D2963" s="55"/>
      <c r="E2963" s="55"/>
      <c r="H2963" s="55"/>
      <c r="I2963" s="57"/>
      <c r="J2963" s="57"/>
      <c r="K2963" s="55"/>
    </row>
    <row r="2964" spans="1:11" x14ac:dyDescent="0.25">
      <c r="A2964" s="55"/>
      <c r="C2964" s="56"/>
      <c r="D2964" s="55"/>
      <c r="E2964" s="55"/>
      <c r="H2964" s="55"/>
      <c r="I2964" s="57"/>
      <c r="J2964" s="57"/>
      <c r="K2964" s="55"/>
    </row>
    <row r="2965" spans="1:11" x14ac:dyDescent="0.25">
      <c r="A2965" s="55"/>
      <c r="C2965" s="56"/>
      <c r="D2965" s="55"/>
      <c r="E2965" s="55"/>
      <c r="H2965" s="55"/>
      <c r="I2965" s="57"/>
      <c r="J2965" s="57"/>
      <c r="K2965" s="55"/>
    </row>
    <row r="2966" spans="1:11" x14ac:dyDescent="0.25">
      <c r="A2966" s="55"/>
      <c r="C2966" s="56"/>
      <c r="D2966" s="55"/>
      <c r="E2966" s="55"/>
      <c r="H2966" s="55"/>
      <c r="I2966" s="57"/>
      <c r="J2966" s="57"/>
      <c r="K2966" s="55"/>
    </row>
    <row r="2967" spans="1:11" x14ac:dyDescent="0.25">
      <c r="A2967" s="55"/>
      <c r="C2967" s="56"/>
      <c r="D2967" s="55"/>
      <c r="E2967" s="55"/>
      <c r="H2967" s="55"/>
      <c r="I2967" s="57"/>
      <c r="J2967" s="57"/>
      <c r="K2967" s="55"/>
    </row>
    <row r="2968" spans="1:11" x14ac:dyDescent="0.25">
      <c r="A2968" s="55"/>
      <c r="C2968" s="56"/>
      <c r="D2968" s="55"/>
      <c r="E2968" s="55"/>
      <c r="H2968" s="55"/>
      <c r="I2968" s="57"/>
      <c r="J2968" s="57"/>
      <c r="K2968" s="55"/>
    </row>
    <row r="2969" spans="1:11" x14ac:dyDescent="0.25">
      <c r="A2969" s="55"/>
      <c r="C2969" s="56"/>
      <c r="D2969" s="55"/>
      <c r="E2969" s="55"/>
      <c r="H2969" s="55"/>
      <c r="I2969" s="57"/>
      <c r="J2969" s="57"/>
      <c r="K2969" s="55"/>
    </row>
    <row r="2970" spans="1:11" x14ac:dyDescent="0.25">
      <c r="A2970" s="55"/>
      <c r="C2970" s="56"/>
      <c r="D2970" s="55"/>
      <c r="E2970" s="55"/>
      <c r="H2970" s="55"/>
      <c r="I2970" s="57"/>
      <c r="J2970" s="57"/>
      <c r="K2970" s="55"/>
    </row>
    <row r="2971" spans="1:11" x14ac:dyDescent="0.25">
      <c r="A2971" s="55"/>
      <c r="C2971" s="56"/>
      <c r="D2971" s="55"/>
      <c r="E2971" s="55"/>
      <c r="H2971" s="55"/>
      <c r="I2971" s="57"/>
      <c r="J2971" s="57"/>
      <c r="K2971" s="55"/>
    </row>
    <row r="2972" spans="1:11" x14ac:dyDescent="0.25">
      <c r="A2972" s="55"/>
      <c r="C2972" s="56"/>
      <c r="D2972" s="55"/>
      <c r="E2972" s="55"/>
      <c r="H2972" s="55"/>
      <c r="I2972" s="57"/>
      <c r="J2972" s="57"/>
      <c r="K2972" s="55"/>
    </row>
    <row r="2973" spans="1:11" x14ac:dyDescent="0.25">
      <c r="A2973" s="55"/>
      <c r="C2973" s="56"/>
      <c r="D2973" s="55"/>
      <c r="E2973" s="55"/>
      <c r="H2973" s="55"/>
      <c r="I2973" s="57"/>
      <c r="J2973" s="57"/>
      <c r="K2973" s="55"/>
    </row>
    <row r="2974" spans="1:11" x14ac:dyDescent="0.25">
      <c r="A2974" s="55"/>
      <c r="C2974" s="56"/>
      <c r="D2974" s="55"/>
      <c r="E2974" s="55"/>
      <c r="H2974" s="55"/>
      <c r="I2974" s="57"/>
      <c r="J2974" s="57"/>
      <c r="K2974" s="55"/>
    </row>
    <row r="2975" spans="1:11" x14ac:dyDescent="0.25">
      <c r="A2975" s="55"/>
      <c r="C2975" s="56"/>
      <c r="D2975" s="55"/>
      <c r="E2975" s="55"/>
      <c r="H2975" s="55"/>
      <c r="I2975" s="57"/>
      <c r="J2975" s="57"/>
      <c r="K2975" s="55"/>
    </row>
    <row r="2976" spans="1:11" x14ac:dyDescent="0.25">
      <c r="A2976" s="55"/>
      <c r="C2976" s="56"/>
      <c r="D2976" s="55"/>
      <c r="E2976" s="55"/>
      <c r="H2976" s="55"/>
      <c r="I2976" s="57"/>
      <c r="J2976" s="57"/>
      <c r="K2976" s="55"/>
    </row>
    <row r="2977" spans="1:11" x14ac:dyDescent="0.25">
      <c r="A2977" s="55"/>
      <c r="C2977" s="56"/>
      <c r="D2977" s="55"/>
      <c r="E2977" s="55"/>
      <c r="H2977" s="55"/>
      <c r="I2977" s="57"/>
      <c r="J2977" s="57"/>
      <c r="K2977" s="55"/>
    </row>
    <row r="2978" spans="1:11" x14ac:dyDescent="0.25">
      <c r="A2978" s="55"/>
      <c r="C2978" s="56"/>
      <c r="D2978" s="55"/>
      <c r="E2978" s="55"/>
      <c r="H2978" s="55"/>
      <c r="I2978" s="57"/>
      <c r="J2978" s="57"/>
      <c r="K2978" s="55"/>
    </row>
    <row r="2979" spans="1:11" x14ac:dyDescent="0.25">
      <c r="A2979" s="55"/>
      <c r="C2979" s="56"/>
      <c r="D2979" s="55"/>
      <c r="E2979" s="55"/>
      <c r="H2979" s="55"/>
      <c r="I2979" s="57"/>
      <c r="J2979" s="57"/>
      <c r="K2979" s="55"/>
    </row>
    <row r="2980" spans="1:11" x14ac:dyDescent="0.25">
      <c r="A2980" s="55"/>
      <c r="C2980" s="56"/>
      <c r="D2980" s="55"/>
      <c r="E2980" s="55"/>
      <c r="H2980" s="55"/>
      <c r="I2980" s="57"/>
      <c r="J2980" s="57"/>
      <c r="K2980" s="55"/>
    </row>
    <row r="2981" spans="1:11" x14ac:dyDescent="0.25">
      <c r="A2981" s="55"/>
      <c r="C2981" s="56"/>
      <c r="D2981" s="55"/>
      <c r="E2981" s="55"/>
      <c r="H2981" s="55"/>
      <c r="I2981" s="57"/>
      <c r="J2981" s="57"/>
      <c r="K2981" s="55"/>
    </row>
    <row r="2982" spans="1:11" x14ac:dyDescent="0.25">
      <c r="A2982" s="55"/>
      <c r="C2982" s="56"/>
      <c r="D2982" s="55"/>
      <c r="E2982" s="55"/>
      <c r="H2982" s="55"/>
      <c r="I2982" s="57"/>
      <c r="J2982" s="57"/>
      <c r="K2982" s="55"/>
    </row>
    <row r="2983" spans="1:11" x14ac:dyDescent="0.25">
      <c r="A2983" s="55"/>
      <c r="C2983" s="56"/>
      <c r="D2983" s="55"/>
      <c r="E2983" s="55"/>
      <c r="H2983" s="55"/>
      <c r="I2983" s="57"/>
      <c r="J2983" s="57"/>
      <c r="K2983" s="55"/>
    </row>
    <row r="2984" spans="1:11" x14ac:dyDescent="0.25">
      <c r="A2984" s="55"/>
      <c r="C2984" s="56"/>
      <c r="D2984" s="55"/>
      <c r="E2984" s="55"/>
      <c r="H2984" s="55"/>
      <c r="I2984" s="57"/>
      <c r="J2984" s="57"/>
      <c r="K2984" s="55"/>
    </row>
    <row r="2985" spans="1:11" x14ac:dyDescent="0.25">
      <c r="A2985" s="55"/>
      <c r="C2985" s="56"/>
      <c r="D2985" s="55"/>
      <c r="E2985" s="55"/>
      <c r="H2985" s="55"/>
      <c r="I2985" s="57"/>
      <c r="J2985" s="57"/>
      <c r="K2985" s="55"/>
    </row>
    <row r="2986" spans="1:11" x14ac:dyDescent="0.25">
      <c r="A2986" s="55"/>
      <c r="C2986" s="56"/>
      <c r="D2986" s="55"/>
      <c r="E2986" s="55"/>
      <c r="H2986" s="55"/>
      <c r="I2986" s="57"/>
      <c r="J2986" s="57"/>
      <c r="K2986" s="55"/>
    </row>
    <row r="2987" spans="1:11" x14ac:dyDescent="0.25">
      <c r="A2987" s="55"/>
      <c r="C2987" s="56"/>
      <c r="D2987" s="55"/>
      <c r="E2987" s="55"/>
      <c r="H2987" s="55"/>
      <c r="I2987" s="57"/>
      <c r="J2987" s="57"/>
      <c r="K2987" s="55"/>
    </row>
    <row r="2988" spans="1:11" x14ac:dyDescent="0.25">
      <c r="A2988" s="55"/>
      <c r="C2988" s="56"/>
      <c r="D2988" s="55"/>
      <c r="E2988" s="55"/>
      <c r="H2988" s="55"/>
      <c r="I2988" s="57"/>
      <c r="J2988" s="57"/>
      <c r="K2988" s="55"/>
    </row>
    <row r="2989" spans="1:11" x14ac:dyDescent="0.25">
      <c r="A2989" s="55"/>
      <c r="C2989" s="56"/>
      <c r="D2989" s="55"/>
      <c r="E2989" s="55"/>
      <c r="H2989" s="55"/>
      <c r="I2989" s="57"/>
      <c r="J2989" s="57"/>
      <c r="K2989" s="55"/>
    </row>
    <row r="2990" spans="1:11" x14ac:dyDescent="0.25">
      <c r="A2990" s="55"/>
      <c r="C2990" s="56"/>
      <c r="D2990" s="55"/>
      <c r="E2990" s="55"/>
      <c r="H2990" s="55"/>
      <c r="I2990" s="57"/>
      <c r="J2990" s="57"/>
      <c r="K2990" s="55"/>
    </row>
    <row r="2991" spans="1:11" x14ac:dyDescent="0.25">
      <c r="A2991" s="55"/>
      <c r="C2991" s="56"/>
      <c r="D2991" s="55"/>
      <c r="E2991" s="55"/>
      <c r="H2991" s="55"/>
      <c r="I2991" s="57"/>
      <c r="J2991" s="57"/>
      <c r="K2991" s="55"/>
    </row>
    <row r="2992" spans="1:11" x14ac:dyDescent="0.25">
      <c r="A2992" s="55"/>
      <c r="C2992" s="56"/>
      <c r="D2992" s="55"/>
      <c r="E2992" s="55"/>
      <c r="H2992" s="55"/>
      <c r="I2992" s="57"/>
      <c r="J2992" s="57"/>
      <c r="K2992" s="55"/>
    </row>
    <row r="2993" spans="1:11" x14ac:dyDescent="0.25">
      <c r="A2993" s="55"/>
      <c r="C2993" s="56"/>
      <c r="D2993" s="55"/>
      <c r="E2993" s="55"/>
      <c r="H2993" s="55"/>
      <c r="I2993" s="57"/>
      <c r="J2993" s="57"/>
      <c r="K2993" s="55"/>
    </row>
    <row r="2994" spans="1:11" x14ac:dyDescent="0.25">
      <c r="A2994" s="55"/>
      <c r="C2994" s="56"/>
      <c r="D2994" s="55"/>
      <c r="E2994" s="55"/>
      <c r="H2994" s="55"/>
      <c r="I2994" s="57"/>
      <c r="J2994" s="57"/>
      <c r="K2994" s="55"/>
    </row>
    <row r="2995" spans="1:11" x14ac:dyDescent="0.25">
      <c r="A2995" s="55"/>
      <c r="C2995" s="56"/>
      <c r="D2995" s="55"/>
      <c r="E2995" s="55"/>
      <c r="H2995" s="55"/>
      <c r="I2995" s="57"/>
      <c r="J2995" s="57"/>
      <c r="K2995" s="55"/>
    </row>
    <row r="2996" spans="1:11" x14ac:dyDescent="0.25">
      <c r="A2996" s="55"/>
      <c r="C2996" s="56"/>
      <c r="D2996" s="55"/>
      <c r="E2996" s="55"/>
      <c r="H2996" s="55"/>
      <c r="I2996" s="57"/>
      <c r="J2996" s="57"/>
      <c r="K2996" s="55"/>
    </row>
    <row r="2997" spans="1:11" x14ac:dyDescent="0.25">
      <c r="A2997" s="55"/>
      <c r="C2997" s="56"/>
      <c r="D2997" s="55"/>
      <c r="E2997" s="55"/>
      <c r="H2997" s="55"/>
      <c r="I2997" s="57"/>
      <c r="J2997" s="57"/>
      <c r="K2997" s="55"/>
    </row>
    <row r="2998" spans="1:11" x14ac:dyDescent="0.25">
      <c r="A2998" s="55"/>
      <c r="C2998" s="56"/>
      <c r="D2998" s="55"/>
      <c r="E2998" s="55"/>
      <c r="H2998" s="55"/>
      <c r="I2998" s="57"/>
      <c r="J2998" s="57"/>
      <c r="K2998" s="55"/>
    </row>
    <row r="2999" spans="1:11" x14ac:dyDescent="0.25">
      <c r="A2999" s="55"/>
      <c r="C2999" s="56"/>
      <c r="D2999" s="55"/>
      <c r="E2999" s="55"/>
      <c r="H2999" s="55"/>
      <c r="I2999" s="57"/>
      <c r="J2999" s="57"/>
      <c r="K2999" s="55"/>
    </row>
    <row r="3000" spans="1:11" x14ac:dyDescent="0.25">
      <c r="A3000" s="55"/>
      <c r="C3000" s="56"/>
      <c r="D3000" s="55"/>
      <c r="E3000" s="55"/>
      <c r="H3000" s="55"/>
      <c r="I3000" s="57"/>
      <c r="J3000" s="57"/>
      <c r="K3000" s="55"/>
    </row>
    <row r="3001" spans="1:11" x14ac:dyDescent="0.25">
      <c r="A3001" s="55"/>
      <c r="C3001" s="56"/>
      <c r="D3001" s="55"/>
      <c r="E3001" s="55"/>
      <c r="H3001" s="55"/>
      <c r="I3001" s="57"/>
      <c r="J3001" s="57"/>
      <c r="K3001" s="55"/>
    </row>
    <row r="3002" spans="1:11" x14ac:dyDescent="0.25">
      <c r="A3002" s="55"/>
      <c r="C3002" s="56"/>
      <c r="D3002" s="55"/>
      <c r="E3002" s="55"/>
      <c r="H3002" s="55"/>
      <c r="I3002" s="57"/>
      <c r="J3002" s="57"/>
      <c r="K3002" s="55"/>
    </row>
    <row r="3003" spans="1:11" x14ac:dyDescent="0.25">
      <c r="A3003" s="55"/>
      <c r="C3003" s="56"/>
      <c r="D3003" s="55"/>
      <c r="E3003" s="55"/>
      <c r="H3003" s="55"/>
      <c r="I3003" s="57"/>
      <c r="J3003" s="57"/>
      <c r="K3003" s="55"/>
    </row>
    <row r="3004" spans="1:11" x14ac:dyDescent="0.25">
      <c r="A3004" s="55"/>
      <c r="C3004" s="56"/>
      <c r="D3004" s="55"/>
      <c r="E3004" s="55"/>
      <c r="H3004" s="55"/>
      <c r="I3004" s="57"/>
      <c r="J3004" s="57"/>
      <c r="K3004" s="55"/>
    </row>
    <row r="3005" spans="1:11" x14ac:dyDescent="0.25">
      <c r="A3005" s="55"/>
      <c r="C3005" s="56"/>
      <c r="D3005" s="55"/>
      <c r="E3005" s="55"/>
      <c r="H3005" s="55"/>
      <c r="I3005" s="57"/>
      <c r="J3005" s="57"/>
      <c r="K3005" s="55"/>
    </row>
    <row r="3006" spans="1:11" x14ac:dyDescent="0.25">
      <c r="A3006" s="55"/>
      <c r="C3006" s="56"/>
      <c r="D3006" s="55"/>
      <c r="E3006" s="55"/>
      <c r="H3006" s="55"/>
      <c r="I3006" s="57"/>
      <c r="J3006" s="57"/>
      <c r="K3006" s="55"/>
    </row>
    <row r="3007" spans="1:11" x14ac:dyDescent="0.25">
      <c r="A3007" s="55"/>
      <c r="C3007" s="56"/>
      <c r="D3007" s="55"/>
      <c r="E3007" s="55"/>
      <c r="H3007" s="55"/>
      <c r="I3007" s="57"/>
      <c r="J3007" s="57"/>
      <c r="K3007" s="55"/>
    </row>
    <row r="3008" spans="1:11" x14ac:dyDescent="0.25">
      <c r="A3008" s="55"/>
      <c r="C3008" s="56"/>
      <c r="D3008" s="55"/>
      <c r="E3008" s="55"/>
      <c r="H3008" s="55"/>
      <c r="I3008" s="57"/>
      <c r="J3008" s="57"/>
      <c r="K3008" s="55"/>
    </row>
    <row r="3009" spans="1:11" x14ac:dyDescent="0.25">
      <c r="A3009" s="55"/>
      <c r="C3009" s="56"/>
      <c r="D3009" s="55"/>
      <c r="E3009" s="55"/>
      <c r="H3009" s="55"/>
      <c r="I3009" s="57"/>
      <c r="J3009" s="57"/>
      <c r="K3009" s="55"/>
    </row>
    <row r="3010" spans="1:11" x14ac:dyDescent="0.25">
      <c r="A3010" s="55"/>
      <c r="C3010" s="56"/>
      <c r="D3010" s="55"/>
      <c r="E3010" s="55"/>
      <c r="H3010" s="55"/>
      <c r="I3010" s="57"/>
      <c r="J3010" s="57"/>
      <c r="K3010" s="55"/>
    </row>
    <row r="3011" spans="1:11" x14ac:dyDescent="0.25">
      <c r="A3011" s="55"/>
      <c r="C3011" s="56"/>
      <c r="D3011" s="55"/>
      <c r="E3011" s="55"/>
      <c r="H3011" s="55"/>
      <c r="I3011" s="57"/>
      <c r="J3011" s="57"/>
      <c r="K3011" s="55"/>
    </row>
    <row r="3012" spans="1:11" x14ac:dyDescent="0.25">
      <c r="A3012" s="55"/>
      <c r="C3012" s="56"/>
      <c r="D3012" s="55"/>
      <c r="E3012" s="55"/>
      <c r="H3012" s="55"/>
      <c r="I3012" s="57"/>
      <c r="J3012" s="57"/>
      <c r="K3012" s="55"/>
    </row>
    <row r="3013" spans="1:11" x14ac:dyDescent="0.25">
      <c r="A3013" s="55"/>
      <c r="C3013" s="56"/>
      <c r="D3013" s="55"/>
      <c r="E3013" s="55"/>
      <c r="H3013" s="55"/>
      <c r="I3013" s="57"/>
      <c r="J3013" s="57"/>
      <c r="K3013" s="55"/>
    </row>
    <row r="3014" spans="1:11" x14ac:dyDescent="0.25">
      <c r="A3014" s="55"/>
      <c r="C3014" s="56"/>
      <c r="D3014" s="55"/>
      <c r="E3014" s="55"/>
      <c r="H3014" s="55"/>
      <c r="I3014" s="57"/>
      <c r="J3014" s="57"/>
      <c r="K3014" s="55"/>
    </row>
    <row r="3015" spans="1:11" x14ac:dyDescent="0.25">
      <c r="A3015" s="55"/>
      <c r="C3015" s="56"/>
      <c r="D3015" s="55"/>
      <c r="E3015" s="55"/>
      <c r="H3015" s="55"/>
      <c r="I3015" s="57"/>
      <c r="J3015" s="57"/>
      <c r="K3015" s="55"/>
    </row>
    <row r="3016" spans="1:11" x14ac:dyDescent="0.25">
      <c r="A3016" s="55"/>
      <c r="C3016" s="56"/>
      <c r="D3016" s="55"/>
      <c r="E3016" s="55"/>
      <c r="H3016" s="55"/>
      <c r="I3016" s="57"/>
      <c r="J3016" s="57"/>
      <c r="K3016" s="55"/>
    </row>
    <row r="3017" spans="1:11" x14ac:dyDescent="0.25">
      <c r="A3017" s="55"/>
      <c r="C3017" s="56"/>
      <c r="D3017" s="55"/>
      <c r="E3017" s="55"/>
      <c r="H3017" s="55"/>
      <c r="I3017" s="57"/>
      <c r="J3017" s="57"/>
      <c r="K3017" s="55"/>
    </row>
    <row r="3018" spans="1:11" x14ac:dyDescent="0.25">
      <c r="A3018" s="55"/>
      <c r="C3018" s="56"/>
      <c r="D3018" s="55"/>
      <c r="E3018" s="55"/>
      <c r="H3018" s="55"/>
      <c r="I3018" s="57"/>
      <c r="J3018" s="57"/>
      <c r="K3018" s="55"/>
    </row>
    <row r="3019" spans="1:11" x14ac:dyDescent="0.25">
      <c r="A3019" s="55"/>
      <c r="C3019" s="56"/>
      <c r="D3019" s="55"/>
      <c r="E3019" s="55"/>
      <c r="H3019" s="55"/>
      <c r="I3019" s="57"/>
      <c r="J3019" s="57"/>
      <c r="K3019" s="55"/>
    </row>
    <row r="3020" spans="1:11" x14ac:dyDescent="0.25">
      <c r="A3020" s="55"/>
      <c r="C3020" s="56"/>
      <c r="D3020" s="55"/>
      <c r="E3020" s="55"/>
      <c r="H3020" s="55"/>
      <c r="I3020" s="57"/>
      <c r="J3020" s="57"/>
      <c r="K3020" s="55"/>
    </row>
    <row r="3021" spans="1:11" x14ac:dyDescent="0.25">
      <c r="A3021" s="55"/>
      <c r="C3021" s="56"/>
      <c r="D3021" s="55"/>
      <c r="E3021" s="55"/>
      <c r="H3021" s="55"/>
      <c r="I3021" s="57"/>
      <c r="J3021" s="57"/>
      <c r="K3021" s="55"/>
    </row>
    <row r="3022" spans="1:11" x14ac:dyDescent="0.25">
      <c r="A3022" s="55"/>
      <c r="C3022" s="56"/>
      <c r="D3022" s="55"/>
      <c r="E3022" s="55"/>
      <c r="H3022" s="55"/>
      <c r="I3022" s="57"/>
      <c r="J3022" s="57"/>
      <c r="K3022" s="55"/>
    </row>
    <row r="3023" spans="1:11" x14ac:dyDescent="0.25">
      <c r="A3023" s="55"/>
      <c r="C3023" s="56"/>
      <c r="D3023" s="55"/>
      <c r="E3023" s="55"/>
      <c r="H3023" s="55"/>
      <c r="I3023" s="57"/>
      <c r="J3023" s="57"/>
      <c r="K3023" s="55"/>
    </row>
    <row r="3024" spans="1:11" x14ac:dyDescent="0.25">
      <c r="A3024" s="55"/>
      <c r="C3024" s="56"/>
      <c r="D3024" s="55"/>
      <c r="E3024" s="55"/>
      <c r="H3024" s="55"/>
      <c r="I3024" s="57"/>
      <c r="J3024" s="57"/>
      <c r="K3024" s="55"/>
    </row>
    <row r="3025" spans="1:11" x14ac:dyDescent="0.25">
      <c r="A3025" s="55"/>
      <c r="C3025" s="56"/>
      <c r="D3025" s="55"/>
      <c r="E3025" s="55"/>
      <c r="H3025" s="55"/>
      <c r="I3025" s="57"/>
      <c r="J3025" s="57"/>
      <c r="K3025" s="55"/>
    </row>
    <row r="3026" spans="1:11" x14ac:dyDescent="0.25">
      <c r="A3026" s="55"/>
      <c r="C3026" s="56"/>
      <c r="D3026" s="55"/>
      <c r="E3026" s="55"/>
      <c r="H3026" s="55"/>
      <c r="I3026" s="57"/>
      <c r="J3026" s="57"/>
      <c r="K3026" s="55"/>
    </row>
    <row r="3027" spans="1:11" x14ac:dyDescent="0.25">
      <c r="A3027" s="55"/>
      <c r="C3027" s="56"/>
      <c r="D3027" s="55"/>
      <c r="E3027" s="55"/>
      <c r="H3027" s="55"/>
      <c r="I3027" s="57"/>
      <c r="J3027" s="57"/>
      <c r="K3027" s="55"/>
    </row>
    <row r="3028" spans="1:11" x14ac:dyDescent="0.25">
      <c r="A3028" s="55"/>
      <c r="C3028" s="56"/>
      <c r="D3028" s="55"/>
      <c r="E3028" s="55"/>
      <c r="H3028" s="55"/>
      <c r="I3028" s="57"/>
      <c r="J3028" s="57"/>
      <c r="K3028" s="55"/>
    </row>
    <row r="3029" spans="1:11" x14ac:dyDescent="0.25">
      <c r="A3029" s="55"/>
      <c r="C3029" s="56"/>
      <c r="D3029" s="55"/>
      <c r="E3029" s="55"/>
      <c r="H3029" s="55"/>
      <c r="I3029" s="57"/>
      <c r="J3029" s="57"/>
      <c r="K3029" s="55"/>
    </row>
    <row r="3030" spans="1:11" x14ac:dyDescent="0.25">
      <c r="A3030" s="55"/>
      <c r="C3030" s="56"/>
      <c r="D3030" s="55"/>
      <c r="E3030" s="55"/>
      <c r="H3030" s="55"/>
      <c r="I3030" s="57"/>
      <c r="J3030" s="57"/>
      <c r="K3030" s="55"/>
    </row>
    <row r="3031" spans="1:11" x14ac:dyDescent="0.25">
      <c r="A3031" s="55"/>
      <c r="C3031" s="56"/>
      <c r="D3031" s="55"/>
      <c r="E3031" s="55"/>
      <c r="H3031" s="55"/>
      <c r="I3031" s="57"/>
      <c r="J3031" s="57"/>
      <c r="K3031" s="55"/>
    </row>
    <row r="3032" spans="1:11" x14ac:dyDescent="0.25">
      <c r="A3032" s="55"/>
      <c r="C3032" s="56"/>
      <c r="D3032" s="55"/>
      <c r="E3032" s="55"/>
      <c r="H3032" s="55"/>
      <c r="I3032" s="57"/>
      <c r="J3032" s="57"/>
      <c r="K3032" s="55"/>
    </row>
    <row r="3033" spans="1:11" x14ac:dyDescent="0.25">
      <c r="A3033" s="55"/>
      <c r="C3033" s="56"/>
      <c r="D3033" s="55"/>
      <c r="E3033" s="55"/>
      <c r="H3033" s="55"/>
      <c r="I3033" s="57"/>
      <c r="J3033" s="57"/>
      <c r="K3033" s="55"/>
    </row>
    <row r="3034" spans="1:11" x14ac:dyDescent="0.25">
      <c r="A3034" s="55"/>
      <c r="C3034" s="56"/>
      <c r="D3034" s="55"/>
      <c r="E3034" s="55"/>
      <c r="H3034" s="55"/>
      <c r="I3034" s="57"/>
      <c r="J3034" s="57"/>
      <c r="K3034" s="55"/>
    </row>
    <row r="3035" spans="1:11" x14ac:dyDescent="0.25">
      <c r="A3035" s="55"/>
      <c r="C3035" s="56"/>
      <c r="D3035" s="55"/>
      <c r="E3035" s="55"/>
      <c r="H3035" s="55"/>
      <c r="I3035" s="57"/>
      <c r="J3035" s="57"/>
      <c r="K3035" s="55"/>
    </row>
    <row r="3036" spans="1:11" x14ac:dyDescent="0.25">
      <c r="A3036" s="55"/>
      <c r="C3036" s="56"/>
      <c r="D3036" s="55"/>
      <c r="E3036" s="55"/>
      <c r="H3036" s="55"/>
      <c r="I3036" s="57"/>
      <c r="J3036" s="57"/>
      <c r="K3036" s="55"/>
    </row>
    <row r="3037" spans="1:11" x14ac:dyDescent="0.25">
      <c r="A3037" s="55"/>
      <c r="C3037" s="56"/>
      <c r="D3037" s="55"/>
      <c r="E3037" s="55"/>
      <c r="H3037" s="55"/>
      <c r="I3037" s="57"/>
      <c r="J3037" s="57"/>
      <c r="K3037" s="55"/>
    </row>
    <row r="3038" spans="1:11" x14ac:dyDescent="0.25">
      <c r="A3038" s="55"/>
      <c r="C3038" s="56"/>
      <c r="D3038" s="55"/>
      <c r="E3038" s="55"/>
      <c r="H3038" s="55"/>
      <c r="I3038" s="57"/>
      <c r="J3038" s="57"/>
      <c r="K3038" s="55"/>
    </row>
    <row r="3039" spans="1:11" x14ac:dyDescent="0.25">
      <c r="A3039" s="55"/>
      <c r="C3039" s="56"/>
      <c r="D3039" s="55"/>
      <c r="E3039" s="55"/>
      <c r="H3039" s="55"/>
      <c r="I3039" s="57"/>
      <c r="J3039" s="57"/>
      <c r="K3039" s="55"/>
    </row>
    <row r="3040" spans="1:11" x14ac:dyDescent="0.25">
      <c r="A3040" s="55"/>
      <c r="C3040" s="56"/>
      <c r="D3040" s="55"/>
      <c r="E3040" s="55"/>
      <c r="H3040" s="55"/>
      <c r="I3040" s="57"/>
      <c r="J3040" s="57"/>
      <c r="K3040" s="55"/>
    </row>
    <row r="3041" spans="1:11" x14ac:dyDescent="0.25">
      <c r="A3041" s="55"/>
      <c r="C3041" s="56"/>
      <c r="D3041" s="55"/>
      <c r="E3041" s="55"/>
      <c r="H3041" s="55"/>
      <c r="I3041" s="57"/>
      <c r="J3041" s="57"/>
      <c r="K3041" s="55"/>
    </row>
    <row r="3042" spans="1:11" x14ac:dyDescent="0.25">
      <c r="A3042" s="55"/>
      <c r="C3042" s="56"/>
      <c r="D3042" s="55"/>
      <c r="E3042" s="55"/>
      <c r="H3042" s="55"/>
      <c r="I3042" s="57"/>
      <c r="J3042" s="57"/>
      <c r="K3042" s="55"/>
    </row>
    <row r="3043" spans="1:11" x14ac:dyDescent="0.25">
      <c r="A3043" s="55"/>
      <c r="C3043" s="56"/>
      <c r="D3043" s="55"/>
      <c r="E3043" s="55"/>
      <c r="H3043" s="55"/>
      <c r="I3043" s="57"/>
      <c r="J3043" s="57"/>
      <c r="K3043" s="55"/>
    </row>
    <row r="3044" spans="1:11" x14ac:dyDescent="0.25">
      <c r="A3044" s="55"/>
      <c r="C3044" s="56"/>
      <c r="D3044" s="55"/>
      <c r="E3044" s="55"/>
      <c r="H3044" s="55"/>
      <c r="I3044" s="57"/>
      <c r="J3044" s="57"/>
      <c r="K3044" s="55"/>
    </row>
    <row r="3045" spans="1:11" x14ac:dyDescent="0.25">
      <c r="A3045" s="55"/>
      <c r="C3045" s="56"/>
      <c r="D3045" s="55"/>
      <c r="E3045" s="55"/>
      <c r="H3045" s="55"/>
      <c r="I3045" s="57"/>
      <c r="J3045" s="57"/>
      <c r="K3045" s="55"/>
    </row>
    <row r="3046" spans="1:11" x14ac:dyDescent="0.25">
      <c r="A3046" s="55"/>
      <c r="C3046" s="56"/>
      <c r="D3046" s="55"/>
      <c r="E3046" s="55"/>
      <c r="H3046" s="55"/>
      <c r="I3046" s="57"/>
      <c r="J3046" s="57"/>
      <c r="K3046" s="55"/>
    </row>
    <row r="3047" spans="1:11" x14ac:dyDescent="0.25">
      <c r="A3047" s="55"/>
      <c r="C3047" s="56"/>
      <c r="D3047" s="55"/>
      <c r="E3047" s="55"/>
      <c r="H3047" s="55"/>
      <c r="I3047" s="57"/>
      <c r="J3047" s="57"/>
      <c r="K3047" s="55"/>
    </row>
    <row r="3048" spans="1:11" x14ac:dyDescent="0.25">
      <c r="A3048" s="55"/>
      <c r="C3048" s="56"/>
      <c r="D3048" s="55"/>
      <c r="E3048" s="55"/>
      <c r="H3048" s="55"/>
      <c r="I3048" s="57"/>
      <c r="J3048" s="57"/>
      <c r="K3048" s="55"/>
    </row>
    <row r="3049" spans="1:11" x14ac:dyDescent="0.25">
      <c r="A3049" s="55"/>
      <c r="C3049" s="56"/>
      <c r="D3049" s="55"/>
      <c r="E3049" s="55"/>
      <c r="H3049" s="55"/>
      <c r="I3049" s="57"/>
      <c r="J3049" s="57"/>
      <c r="K3049" s="55"/>
    </row>
    <row r="3050" spans="1:11" x14ac:dyDescent="0.25">
      <c r="A3050" s="55"/>
      <c r="C3050" s="56"/>
      <c r="D3050" s="55"/>
      <c r="E3050" s="55"/>
      <c r="H3050" s="55"/>
      <c r="I3050" s="57"/>
      <c r="J3050" s="57"/>
      <c r="K3050" s="55"/>
    </row>
    <row r="3051" spans="1:11" x14ac:dyDescent="0.25">
      <c r="A3051" s="55"/>
      <c r="C3051" s="56"/>
      <c r="D3051" s="55"/>
      <c r="E3051" s="55"/>
      <c r="H3051" s="55"/>
      <c r="I3051" s="57"/>
      <c r="J3051" s="57"/>
      <c r="K3051" s="55"/>
    </row>
    <row r="3052" spans="1:11" x14ac:dyDescent="0.25">
      <c r="A3052" s="55"/>
      <c r="C3052" s="56"/>
      <c r="D3052" s="55"/>
      <c r="E3052" s="55"/>
      <c r="H3052" s="55"/>
      <c r="I3052" s="57"/>
      <c r="J3052" s="57"/>
      <c r="K3052" s="55"/>
    </row>
    <row r="3053" spans="1:11" x14ac:dyDescent="0.25">
      <c r="A3053" s="55"/>
      <c r="C3053" s="56"/>
      <c r="D3053" s="55"/>
      <c r="E3053" s="55"/>
      <c r="H3053" s="55"/>
      <c r="I3053" s="57"/>
      <c r="J3053" s="57"/>
      <c r="K3053" s="55"/>
    </row>
    <row r="3054" spans="1:11" x14ac:dyDescent="0.25">
      <c r="A3054" s="55"/>
      <c r="C3054" s="56"/>
      <c r="D3054" s="55"/>
      <c r="E3054" s="55"/>
      <c r="H3054" s="55"/>
      <c r="I3054" s="57"/>
      <c r="J3054" s="57"/>
      <c r="K3054" s="55"/>
    </row>
    <row r="3055" spans="1:11" x14ac:dyDescent="0.25">
      <c r="A3055" s="55"/>
      <c r="C3055" s="56"/>
      <c r="D3055" s="55"/>
      <c r="E3055" s="55"/>
      <c r="H3055" s="55"/>
      <c r="I3055" s="57"/>
      <c r="J3055" s="57"/>
      <c r="K3055" s="55"/>
    </row>
    <row r="3056" spans="1:11" x14ac:dyDescent="0.25">
      <c r="A3056" s="55"/>
      <c r="C3056" s="56"/>
      <c r="D3056" s="55"/>
      <c r="E3056" s="55"/>
      <c r="H3056" s="55"/>
      <c r="I3056" s="57"/>
      <c r="J3056" s="57"/>
      <c r="K3056" s="55"/>
    </row>
    <row r="3057" spans="1:11" x14ac:dyDescent="0.25">
      <c r="A3057" s="55"/>
      <c r="C3057" s="56"/>
      <c r="D3057" s="55"/>
      <c r="E3057" s="55"/>
      <c r="H3057" s="55"/>
      <c r="I3057" s="57"/>
      <c r="J3057" s="57"/>
      <c r="K3057" s="55"/>
    </row>
    <row r="3058" spans="1:11" x14ac:dyDescent="0.25">
      <c r="A3058" s="55"/>
      <c r="C3058" s="56"/>
      <c r="D3058" s="55"/>
      <c r="E3058" s="55"/>
      <c r="H3058" s="55"/>
      <c r="I3058" s="57"/>
      <c r="J3058" s="57"/>
      <c r="K3058" s="55"/>
    </row>
    <row r="3059" spans="1:11" x14ac:dyDescent="0.25">
      <c r="A3059" s="55"/>
      <c r="C3059" s="56"/>
      <c r="D3059" s="55"/>
      <c r="E3059" s="55"/>
      <c r="H3059" s="55"/>
      <c r="I3059" s="57"/>
      <c r="J3059" s="57"/>
      <c r="K3059" s="55"/>
    </row>
    <row r="3060" spans="1:11" x14ac:dyDescent="0.25">
      <c r="A3060" s="55"/>
      <c r="C3060" s="56"/>
      <c r="D3060" s="55"/>
      <c r="E3060" s="55"/>
      <c r="H3060" s="55"/>
      <c r="I3060" s="57"/>
      <c r="J3060" s="57"/>
      <c r="K3060" s="55"/>
    </row>
    <row r="3061" spans="1:11" x14ac:dyDescent="0.25">
      <c r="A3061" s="55"/>
      <c r="C3061" s="56"/>
      <c r="D3061" s="55"/>
      <c r="E3061" s="55"/>
      <c r="H3061" s="55"/>
      <c r="I3061" s="57"/>
      <c r="J3061" s="57"/>
      <c r="K3061" s="55"/>
    </row>
    <row r="3062" spans="1:11" x14ac:dyDescent="0.25">
      <c r="A3062" s="55"/>
      <c r="C3062" s="56"/>
      <c r="D3062" s="55"/>
      <c r="E3062" s="55"/>
      <c r="H3062" s="55"/>
      <c r="I3062" s="57"/>
      <c r="J3062" s="57"/>
      <c r="K3062" s="55"/>
    </row>
    <row r="3063" spans="1:11" x14ac:dyDescent="0.25">
      <c r="A3063" s="55"/>
      <c r="C3063" s="56"/>
      <c r="D3063" s="55"/>
      <c r="E3063" s="55"/>
      <c r="H3063" s="55"/>
      <c r="I3063" s="57"/>
      <c r="J3063" s="57"/>
      <c r="K3063" s="55"/>
    </row>
    <row r="3064" spans="1:11" x14ac:dyDescent="0.25">
      <c r="A3064" s="55"/>
      <c r="C3064" s="56"/>
      <c r="D3064" s="55"/>
      <c r="E3064" s="55"/>
      <c r="H3064" s="55"/>
      <c r="I3064" s="57"/>
      <c r="J3064" s="57"/>
      <c r="K3064" s="55"/>
    </row>
    <row r="3065" spans="1:11" x14ac:dyDescent="0.25">
      <c r="A3065" s="55"/>
      <c r="C3065" s="56"/>
      <c r="D3065" s="55"/>
      <c r="E3065" s="55"/>
      <c r="H3065" s="55"/>
      <c r="I3065" s="57"/>
      <c r="J3065" s="57"/>
      <c r="K3065" s="55"/>
    </row>
    <row r="3066" spans="1:11" x14ac:dyDescent="0.25">
      <c r="A3066" s="55"/>
      <c r="C3066" s="56"/>
      <c r="D3066" s="55"/>
      <c r="E3066" s="55"/>
      <c r="H3066" s="55"/>
      <c r="I3066" s="57"/>
      <c r="J3066" s="57"/>
      <c r="K3066" s="55"/>
    </row>
    <row r="3067" spans="1:11" x14ac:dyDescent="0.25">
      <c r="A3067" s="55"/>
      <c r="C3067" s="56"/>
      <c r="D3067" s="55"/>
      <c r="E3067" s="55"/>
      <c r="H3067" s="55"/>
      <c r="I3067" s="57"/>
      <c r="J3067" s="57"/>
      <c r="K3067" s="55"/>
    </row>
    <row r="3068" spans="1:11" x14ac:dyDescent="0.25">
      <c r="A3068" s="55"/>
      <c r="C3068" s="56"/>
      <c r="D3068" s="55"/>
      <c r="E3068" s="55"/>
      <c r="H3068" s="55"/>
      <c r="I3068" s="57"/>
      <c r="J3068" s="57"/>
      <c r="K3068" s="55"/>
    </row>
    <row r="3069" spans="1:11" x14ac:dyDescent="0.25">
      <c r="A3069" s="55"/>
      <c r="C3069" s="56"/>
      <c r="D3069" s="55"/>
      <c r="E3069" s="55"/>
      <c r="H3069" s="55"/>
      <c r="I3069" s="57"/>
      <c r="J3069" s="57"/>
      <c r="K3069" s="55"/>
    </row>
    <row r="3070" spans="1:11" x14ac:dyDescent="0.25">
      <c r="A3070" s="55"/>
      <c r="C3070" s="56"/>
      <c r="D3070" s="55"/>
      <c r="E3070" s="55"/>
      <c r="H3070" s="55"/>
      <c r="I3070" s="57"/>
      <c r="J3070" s="57"/>
      <c r="K3070" s="55"/>
    </row>
    <row r="3071" spans="1:11" x14ac:dyDescent="0.25">
      <c r="A3071" s="55"/>
      <c r="C3071" s="56"/>
      <c r="D3071" s="55"/>
      <c r="E3071" s="55"/>
      <c r="H3071" s="55"/>
      <c r="I3071" s="57"/>
      <c r="J3071" s="57"/>
      <c r="K3071" s="55"/>
    </row>
    <row r="3072" spans="1:11" x14ac:dyDescent="0.25">
      <c r="A3072" s="55"/>
      <c r="C3072" s="56"/>
      <c r="D3072" s="55"/>
      <c r="E3072" s="55"/>
      <c r="H3072" s="55"/>
      <c r="I3072" s="57"/>
      <c r="J3072" s="57"/>
      <c r="K3072" s="55"/>
    </row>
    <row r="3073" spans="1:11" x14ac:dyDescent="0.25">
      <c r="A3073" s="55"/>
      <c r="C3073" s="56"/>
      <c r="D3073" s="55"/>
      <c r="E3073" s="55"/>
      <c r="H3073" s="55"/>
      <c r="I3073" s="57"/>
      <c r="J3073" s="57"/>
      <c r="K3073" s="55"/>
    </row>
    <row r="3074" spans="1:11" x14ac:dyDescent="0.25">
      <c r="A3074" s="55"/>
      <c r="C3074" s="56"/>
      <c r="D3074" s="55"/>
      <c r="E3074" s="55"/>
      <c r="H3074" s="55"/>
      <c r="I3074" s="57"/>
      <c r="J3074" s="57"/>
      <c r="K3074" s="55"/>
    </row>
    <row r="3075" spans="1:11" x14ac:dyDescent="0.25">
      <c r="A3075" s="55"/>
      <c r="C3075" s="56"/>
      <c r="D3075" s="55"/>
      <c r="E3075" s="55"/>
      <c r="H3075" s="55"/>
      <c r="I3075" s="57"/>
      <c r="J3075" s="57"/>
      <c r="K3075" s="55"/>
    </row>
    <row r="3076" spans="1:11" x14ac:dyDescent="0.25">
      <c r="A3076" s="55"/>
      <c r="C3076" s="56"/>
      <c r="D3076" s="55"/>
      <c r="E3076" s="55"/>
      <c r="H3076" s="55"/>
      <c r="I3076" s="57"/>
      <c r="J3076" s="57"/>
      <c r="K3076" s="55"/>
    </row>
    <row r="3077" spans="1:11" x14ac:dyDescent="0.25">
      <c r="A3077" s="55"/>
      <c r="C3077" s="56"/>
      <c r="D3077" s="55"/>
      <c r="E3077" s="55"/>
      <c r="H3077" s="55"/>
      <c r="I3077" s="57"/>
      <c r="J3077" s="57"/>
      <c r="K3077" s="55"/>
    </row>
    <row r="3078" spans="1:11" x14ac:dyDescent="0.25">
      <c r="A3078" s="55"/>
      <c r="C3078" s="56"/>
      <c r="D3078" s="55"/>
      <c r="E3078" s="55"/>
      <c r="H3078" s="55"/>
      <c r="I3078" s="57"/>
      <c r="J3078" s="57"/>
      <c r="K3078" s="55"/>
    </row>
    <row r="3079" spans="1:11" x14ac:dyDescent="0.25">
      <c r="A3079" s="55"/>
      <c r="C3079" s="56"/>
      <c r="D3079" s="55"/>
      <c r="E3079" s="55"/>
      <c r="H3079" s="55"/>
      <c r="I3079" s="57"/>
      <c r="J3079" s="57"/>
      <c r="K3079" s="55"/>
    </row>
    <row r="3080" spans="1:11" x14ac:dyDescent="0.25">
      <c r="A3080" s="55"/>
      <c r="C3080" s="56"/>
      <c r="D3080" s="55"/>
      <c r="E3080" s="55"/>
      <c r="H3080" s="55"/>
      <c r="I3080" s="57"/>
      <c r="J3080" s="57"/>
      <c r="K3080" s="55"/>
    </row>
    <row r="3081" spans="1:11" x14ac:dyDescent="0.25">
      <c r="A3081" s="55"/>
      <c r="C3081" s="56"/>
      <c r="D3081" s="55"/>
      <c r="E3081" s="55"/>
      <c r="H3081" s="55"/>
      <c r="I3081" s="57"/>
      <c r="J3081" s="57"/>
      <c r="K3081" s="55"/>
    </row>
    <row r="3082" spans="1:11" x14ac:dyDescent="0.25">
      <c r="A3082" s="55"/>
      <c r="C3082" s="56"/>
      <c r="D3082" s="55"/>
      <c r="E3082" s="55"/>
      <c r="H3082" s="55"/>
      <c r="I3082" s="57"/>
      <c r="J3082" s="57"/>
      <c r="K3082" s="55"/>
    </row>
    <row r="3083" spans="1:11" x14ac:dyDescent="0.25">
      <c r="A3083" s="55"/>
      <c r="C3083" s="56"/>
      <c r="D3083" s="55"/>
      <c r="E3083" s="55"/>
      <c r="H3083" s="55"/>
      <c r="I3083" s="57"/>
      <c r="J3083" s="57"/>
      <c r="K3083" s="55"/>
    </row>
    <row r="3084" spans="1:11" x14ac:dyDescent="0.25">
      <c r="A3084" s="55"/>
      <c r="C3084" s="56"/>
      <c r="D3084" s="55"/>
      <c r="E3084" s="55"/>
      <c r="H3084" s="55"/>
      <c r="I3084" s="57"/>
      <c r="J3084" s="57"/>
      <c r="K3084" s="55"/>
    </row>
    <row r="3085" spans="1:11" x14ac:dyDescent="0.25">
      <c r="A3085" s="55"/>
      <c r="C3085" s="56"/>
      <c r="D3085" s="55"/>
      <c r="E3085" s="55"/>
      <c r="H3085" s="55"/>
      <c r="I3085" s="57"/>
      <c r="J3085" s="57"/>
      <c r="K3085" s="55"/>
    </row>
    <row r="3086" spans="1:11" x14ac:dyDescent="0.25">
      <c r="A3086" s="55"/>
      <c r="C3086" s="56"/>
      <c r="D3086" s="55"/>
      <c r="E3086" s="55"/>
      <c r="H3086" s="55"/>
      <c r="I3086" s="57"/>
      <c r="J3086" s="57"/>
      <c r="K3086" s="55"/>
    </row>
    <row r="3087" spans="1:11" x14ac:dyDescent="0.25">
      <c r="A3087" s="55"/>
      <c r="C3087" s="56"/>
      <c r="D3087" s="55"/>
      <c r="E3087" s="55"/>
      <c r="H3087" s="55"/>
      <c r="I3087" s="57"/>
      <c r="J3087" s="57"/>
      <c r="K3087" s="55"/>
    </row>
    <row r="3088" spans="1:11" x14ac:dyDescent="0.25">
      <c r="A3088" s="55"/>
      <c r="C3088" s="56"/>
      <c r="D3088" s="55"/>
      <c r="E3088" s="55"/>
      <c r="H3088" s="55"/>
      <c r="I3088" s="57"/>
      <c r="J3088" s="57"/>
      <c r="K3088" s="55"/>
    </row>
    <row r="3089" spans="1:11" x14ac:dyDescent="0.25">
      <c r="A3089" s="55"/>
      <c r="C3089" s="56"/>
      <c r="D3089" s="55"/>
      <c r="E3089" s="55"/>
      <c r="H3089" s="55"/>
      <c r="I3089" s="57"/>
      <c r="J3089" s="57"/>
      <c r="K3089" s="55"/>
    </row>
    <row r="3090" spans="1:11" x14ac:dyDescent="0.25">
      <c r="A3090" s="55"/>
      <c r="C3090" s="56"/>
      <c r="D3090" s="55"/>
      <c r="E3090" s="55"/>
      <c r="H3090" s="55"/>
      <c r="I3090" s="57"/>
      <c r="J3090" s="57"/>
      <c r="K3090" s="55"/>
    </row>
    <row r="3091" spans="1:11" x14ac:dyDescent="0.25">
      <c r="A3091" s="55"/>
      <c r="C3091" s="56"/>
      <c r="D3091" s="55"/>
      <c r="E3091" s="55"/>
      <c r="H3091" s="55"/>
      <c r="I3091" s="57"/>
      <c r="J3091" s="57"/>
      <c r="K3091" s="55"/>
    </row>
    <row r="3092" spans="1:11" x14ac:dyDescent="0.25">
      <c r="A3092" s="55"/>
      <c r="C3092" s="56"/>
      <c r="D3092" s="55"/>
      <c r="E3092" s="55"/>
      <c r="H3092" s="55"/>
      <c r="I3092" s="57"/>
      <c r="J3092" s="57"/>
      <c r="K3092" s="55"/>
    </row>
    <row r="3093" spans="1:11" x14ac:dyDescent="0.25">
      <c r="A3093" s="55"/>
      <c r="C3093" s="56"/>
      <c r="D3093" s="55"/>
      <c r="E3093" s="55"/>
      <c r="H3093" s="55"/>
      <c r="I3093" s="57"/>
      <c r="J3093" s="57"/>
      <c r="K3093" s="55"/>
    </row>
    <row r="3094" spans="1:11" x14ac:dyDescent="0.25">
      <c r="A3094" s="55"/>
      <c r="C3094" s="56"/>
      <c r="D3094" s="55"/>
      <c r="E3094" s="55"/>
      <c r="H3094" s="55"/>
      <c r="I3094" s="57"/>
      <c r="J3094" s="57"/>
      <c r="K3094" s="55"/>
    </row>
    <row r="3095" spans="1:11" x14ac:dyDescent="0.25">
      <c r="A3095" s="55"/>
      <c r="C3095" s="56"/>
      <c r="D3095" s="55"/>
      <c r="E3095" s="55"/>
      <c r="H3095" s="55"/>
      <c r="I3095" s="57"/>
      <c r="J3095" s="57"/>
      <c r="K3095" s="55"/>
    </row>
    <row r="3096" spans="1:11" x14ac:dyDescent="0.25">
      <c r="A3096" s="55"/>
      <c r="C3096" s="56"/>
      <c r="D3096" s="55"/>
      <c r="E3096" s="55"/>
      <c r="H3096" s="55"/>
      <c r="I3096" s="57"/>
      <c r="J3096" s="57"/>
      <c r="K3096" s="55"/>
    </row>
    <row r="3097" spans="1:11" x14ac:dyDescent="0.25">
      <c r="A3097" s="55"/>
      <c r="C3097" s="56"/>
      <c r="D3097" s="55"/>
      <c r="E3097" s="55"/>
      <c r="H3097" s="55"/>
      <c r="I3097" s="57"/>
      <c r="J3097" s="57"/>
      <c r="K3097" s="55"/>
    </row>
    <row r="3098" spans="1:11" x14ac:dyDescent="0.25">
      <c r="A3098" s="55"/>
      <c r="C3098" s="56"/>
      <c r="D3098" s="55"/>
      <c r="E3098" s="55"/>
      <c r="H3098" s="55"/>
      <c r="I3098" s="57"/>
      <c r="J3098" s="57"/>
      <c r="K3098" s="55"/>
    </row>
    <row r="3099" spans="1:11" x14ac:dyDescent="0.25">
      <c r="A3099" s="55"/>
      <c r="C3099" s="56"/>
      <c r="D3099" s="55"/>
      <c r="E3099" s="55"/>
      <c r="H3099" s="55"/>
      <c r="I3099" s="57"/>
      <c r="J3099" s="57"/>
      <c r="K3099" s="55"/>
    </row>
    <row r="3100" spans="1:11" x14ac:dyDescent="0.25">
      <c r="A3100" s="55"/>
      <c r="C3100" s="56"/>
      <c r="D3100" s="55"/>
      <c r="E3100" s="55"/>
      <c r="H3100" s="55"/>
      <c r="I3100" s="57"/>
      <c r="J3100" s="57"/>
      <c r="K3100" s="55"/>
    </row>
    <row r="3101" spans="1:11" x14ac:dyDescent="0.25">
      <c r="A3101" s="55"/>
      <c r="C3101" s="56"/>
      <c r="D3101" s="55"/>
      <c r="E3101" s="55"/>
      <c r="H3101" s="55"/>
      <c r="I3101" s="57"/>
      <c r="J3101" s="57"/>
      <c r="K3101" s="55"/>
    </row>
    <row r="3102" spans="1:11" x14ac:dyDescent="0.25">
      <c r="A3102" s="55"/>
      <c r="C3102" s="56"/>
      <c r="D3102" s="55"/>
      <c r="E3102" s="55"/>
      <c r="H3102" s="55"/>
      <c r="I3102" s="57"/>
      <c r="J3102" s="57"/>
      <c r="K3102" s="55"/>
    </row>
    <row r="3103" spans="1:11" x14ac:dyDescent="0.25">
      <c r="A3103" s="55"/>
      <c r="C3103" s="56"/>
      <c r="D3103" s="55"/>
      <c r="E3103" s="55"/>
      <c r="H3103" s="55"/>
      <c r="I3103" s="57"/>
      <c r="J3103" s="57"/>
      <c r="K3103" s="55"/>
    </row>
    <row r="3104" spans="1:11" x14ac:dyDescent="0.25">
      <c r="A3104" s="55"/>
      <c r="C3104" s="56"/>
      <c r="D3104" s="55"/>
      <c r="E3104" s="55"/>
      <c r="H3104" s="55"/>
      <c r="I3104" s="57"/>
      <c r="J3104" s="57"/>
      <c r="K3104" s="55"/>
    </row>
    <row r="3105" spans="1:11" x14ac:dyDescent="0.25">
      <c r="A3105" s="55"/>
      <c r="C3105" s="56"/>
      <c r="D3105" s="55"/>
      <c r="E3105" s="55"/>
      <c r="H3105" s="55"/>
      <c r="I3105" s="57"/>
      <c r="J3105" s="57"/>
      <c r="K3105" s="55"/>
    </row>
    <row r="3106" spans="1:11" x14ac:dyDescent="0.25">
      <c r="A3106" s="55"/>
      <c r="C3106" s="56"/>
      <c r="D3106" s="55"/>
      <c r="E3106" s="55"/>
      <c r="H3106" s="55"/>
      <c r="I3106" s="57"/>
      <c r="J3106" s="57"/>
      <c r="K3106" s="55"/>
    </row>
    <row r="3107" spans="1:11" x14ac:dyDescent="0.25">
      <c r="A3107" s="55"/>
      <c r="C3107" s="56"/>
      <c r="D3107" s="55"/>
      <c r="E3107" s="55"/>
      <c r="H3107" s="55"/>
      <c r="I3107" s="57"/>
      <c r="J3107" s="57"/>
      <c r="K3107" s="55"/>
    </row>
    <row r="3108" spans="1:11" x14ac:dyDescent="0.25">
      <c r="A3108" s="55"/>
      <c r="C3108" s="56"/>
      <c r="D3108" s="55"/>
      <c r="E3108" s="55"/>
      <c r="H3108" s="55"/>
      <c r="I3108" s="57"/>
      <c r="J3108" s="57"/>
      <c r="K3108" s="55"/>
    </row>
    <row r="3109" spans="1:11" x14ac:dyDescent="0.25">
      <c r="A3109" s="55"/>
      <c r="C3109" s="56"/>
      <c r="D3109" s="55"/>
      <c r="E3109" s="55"/>
      <c r="H3109" s="55"/>
      <c r="I3109" s="57"/>
      <c r="J3109" s="57"/>
      <c r="K3109" s="55"/>
    </row>
    <row r="3110" spans="1:11" x14ac:dyDescent="0.25">
      <c r="A3110" s="55"/>
      <c r="C3110" s="56"/>
      <c r="D3110" s="55"/>
      <c r="E3110" s="55"/>
      <c r="H3110" s="55"/>
      <c r="I3110" s="57"/>
      <c r="J3110" s="57"/>
      <c r="K3110" s="55"/>
    </row>
    <row r="3111" spans="1:11" x14ac:dyDescent="0.25">
      <c r="A3111" s="55"/>
      <c r="C3111" s="56"/>
      <c r="D3111" s="55"/>
      <c r="E3111" s="55"/>
      <c r="H3111" s="55"/>
      <c r="I3111" s="57"/>
      <c r="J3111" s="57"/>
      <c r="K3111" s="55"/>
    </row>
    <row r="3112" spans="1:11" x14ac:dyDescent="0.25">
      <c r="A3112" s="55"/>
      <c r="C3112" s="56"/>
      <c r="D3112" s="55"/>
      <c r="E3112" s="55"/>
      <c r="H3112" s="55"/>
      <c r="I3112" s="57"/>
      <c r="J3112" s="57"/>
      <c r="K3112" s="55"/>
    </row>
    <row r="3113" spans="1:11" x14ac:dyDescent="0.25">
      <c r="A3113" s="55"/>
      <c r="C3113" s="56"/>
      <c r="D3113" s="55"/>
      <c r="E3113" s="55"/>
      <c r="H3113" s="55"/>
      <c r="I3113" s="57"/>
      <c r="J3113" s="57"/>
      <c r="K3113" s="55"/>
    </row>
    <row r="3114" spans="1:11" x14ac:dyDescent="0.25">
      <c r="A3114" s="55"/>
      <c r="C3114" s="56"/>
      <c r="D3114" s="55"/>
      <c r="E3114" s="55"/>
      <c r="H3114" s="55"/>
      <c r="I3114" s="57"/>
      <c r="J3114" s="57"/>
      <c r="K3114" s="55"/>
    </row>
    <row r="3115" spans="1:11" x14ac:dyDescent="0.25">
      <c r="A3115" s="55"/>
      <c r="C3115" s="56"/>
      <c r="D3115" s="55"/>
      <c r="E3115" s="55"/>
      <c r="H3115" s="55"/>
      <c r="I3115" s="57"/>
      <c r="J3115" s="57"/>
      <c r="K3115" s="55"/>
    </row>
    <row r="3116" spans="1:11" x14ac:dyDescent="0.25">
      <c r="A3116" s="55"/>
      <c r="C3116" s="56"/>
      <c r="D3116" s="55"/>
      <c r="E3116" s="55"/>
      <c r="H3116" s="55"/>
      <c r="I3116" s="57"/>
      <c r="J3116" s="57"/>
      <c r="K3116" s="55"/>
    </row>
    <row r="3117" spans="1:11" x14ac:dyDescent="0.25">
      <c r="A3117" s="55"/>
      <c r="C3117" s="56"/>
      <c r="D3117" s="55"/>
      <c r="E3117" s="55"/>
      <c r="H3117" s="55"/>
      <c r="I3117" s="57"/>
      <c r="J3117" s="57"/>
      <c r="K3117" s="55"/>
    </row>
    <row r="3118" spans="1:11" x14ac:dyDescent="0.25">
      <c r="A3118" s="55"/>
      <c r="C3118" s="56"/>
      <c r="D3118" s="55"/>
      <c r="E3118" s="55"/>
      <c r="H3118" s="55"/>
      <c r="I3118" s="57"/>
      <c r="J3118" s="57"/>
      <c r="K3118" s="55"/>
    </row>
    <row r="3119" spans="1:11" x14ac:dyDescent="0.25">
      <c r="A3119" s="55"/>
      <c r="C3119" s="56"/>
      <c r="D3119" s="55"/>
      <c r="E3119" s="55"/>
      <c r="H3119" s="55"/>
      <c r="I3119" s="57"/>
      <c r="J3119" s="57"/>
      <c r="K3119" s="55"/>
    </row>
    <row r="3120" spans="1:11" x14ac:dyDescent="0.25">
      <c r="A3120" s="55"/>
      <c r="C3120" s="56"/>
      <c r="D3120" s="55"/>
      <c r="E3120" s="55"/>
      <c r="H3120" s="55"/>
      <c r="I3120" s="57"/>
      <c r="J3120" s="57"/>
      <c r="K3120" s="55"/>
    </row>
    <row r="3121" spans="1:11" x14ac:dyDescent="0.25">
      <c r="A3121" s="55"/>
      <c r="C3121" s="56"/>
      <c r="D3121" s="55"/>
      <c r="E3121" s="55"/>
      <c r="H3121" s="55"/>
      <c r="I3121" s="57"/>
      <c r="J3121" s="57"/>
      <c r="K3121" s="55"/>
    </row>
    <row r="3122" spans="1:11" x14ac:dyDescent="0.25">
      <c r="A3122" s="55"/>
      <c r="C3122" s="56"/>
      <c r="D3122" s="55"/>
      <c r="E3122" s="55"/>
      <c r="H3122" s="55"/>
      <c r="I3122" s="57"/>
      <c r="J3122" s="57"/>
      <c r="K3122" s="55"/>
    </row>
    <row r="3123" spans="1:11" x14ac:dyDescent="0.25">
      <c r="A3123" s="55"/>
      <c r="C3123" s="56"/>
      <c r="D3123" s="55"/>
      <c r="E3123" s="55"/>
      <c r="H3123" s="55"/>
      <c r="I3123" s="57"/>
      <c r="J3123" s="57"/>
      <c r="K3123" s="55"/>
    </row>
    <row r="3124" spans="1:11" x14ac:dyDescent="0.25">
      <c r="A3124" s="55"/>
      <c r="C3124" s="56"/>
      <c r="D3124" s="55"/>
      <c r="E3124" s="55"/>
      <c r="H3124" s="55"/>
      <c r="I3124" s="57"/>
      <c r="J3124" s="57"/>
      <c r="K3124" s="55"/>
    </row>
    <row r="3125" spans="1:11" x14ac:dyDescent="0.25">
      <c r="A3125" s="55"/>
      <c r="C3125" s="56"/>
      <c r="D3125" s="55"/>
      <c r="E3125" s="55"/>
      <c r="H3125" s="55"/>
      <c r="I3125" s="57"/>
      <c r="J3125" s="57"/>
      <c r="K3125" s="55"/>
    </row>
    <row r="3126" spans="1:11" x14ac:dyDescent="0.25">
      <c r="A3126" s="55"/>
      <c r="C3126" s="56"/>
      <c r="D3126" s="55"/>
      <c r="E3126" s="55"/>
      <c r="H3126" s="55"/>
      <c r="I3126" s="57"/>
      <c r="J3126" s="57"/>
      <c r="K3126" s="55"/>
    </row>
    <row r="3127" spans="1:11" x14ac:dyDescent="0.25">
      <c r="A3127" s="55"/>
      <c r="C3127" s="56"/>
      <c r="D3127" s="55"/>
      <c r="E3127" s="55"/>
      <c r="H3127" s="55"/>
      <c r="I3127" s="57"/>
      <c r="J3127" s="57"/>
      <c r="K3127" s="55"/>
    </row>
    <row r="3128" spans="1:11" x14ac:dyDescent="0.25">
      <c r="A3128" s="55"/>
      <c r="C3128" s="56"/>
      <c r="D3128" s="55"/>
      <c r="E3128" s="55"/>
      <c r="H3128" s="55"/>
      <c r="I3128" s="57"/>
      <c r="J3128" s="57"/>
      <c r="K3128" s="55"/>
    </row>
    <row r="3129" spans="1:11" x14ac:dyDescent="0.25">
      <c r="A3129" s="55"/>
      <c r="C3129" s="56"/>
      <c r="D3129" s="55"/>
      <c r="E3129" s="55"/>
      <c r="H3129" s="55"/>
      <c r="I3129" s="57"/>
      <c r="J3129" s="57"/>
      <c r="K3129" s="55"/>
    </row>
    <row r="3130" spans="1:11" x14ac:dyDescent="0.25">
      <c r="A3130" s="55"/>
      <c r="C3130" s="56"/>
      <c r="D3130" s="55"/>
      <c r="E3130" s="55"/>
      <c r="H3130" s="55"/>
      <c r="I3130" s="57"/>
      <c r="J3130" s="57"/>
      <c r="K3130" s="55"/>
    </row>
    <row r="3131" spans="1:11" x14ac:dyDescent="0.25">
      <c r="A3131" s="55"/>
      <c r="C3131" s="56"/>
      <c r="D3131" s="55"/>
      <c r="E3131" s="55"/>
      <c r="H3131" s="55"/>
      <c r="I3131" s="57"/>
      <c r="J3131" s="57"/>
      <c r="K3131" s="55"/>
    </row>
    <row r="3132" spans="1:11" x14ac:dyDescent="0.25">
      <c r="A3132" s="55"/>
      <c r="C3132" s="56"/>
      <c r="D3132" s="55"/>
      <c r="E3132" s="55"/>
      <c r="H3132" s="55"/>
      <c r="I3132" s="57"/>
      <c r="J3132" s="57"/>
      <c r="K3132" s="55"/>
    </row>
    <row r="3133" spans="1:11" x14ac:dyDescent="0.25">
      <c r="A3133" s="55"/>
      <c r="C3133" s="56"/>
      <c r="D3133" s="55"/>
      <c r="E3133" s="55"/>
      <c r="H3133" s="55"/>
      <c r="I3133" s="57"/>
      <c r="J3133" s="57"/>
      <c r="K3133" s="55"/>
    </row>
    <row r="3134" spans="1:11" x14ac:dyDescent="0.25">
      <c r="A3134" s="55"/>
      <c r="C3134" s="56"/>
      <c r="D3134" s="55"/>
      <c r="E3134" s="55"/>
      <c r="H3134" s="55"/>
      <c r="I3134" s="57"/>
      <c r="J3134" s="57"/>
      <c r="K3134" s="55"/>
    </row>
    <row r="3135" spans="1:11" x14ac:dyDescent="0.25">
      <c r="A3135" s="55"/>
      <c r="C3135" s="56"/>
      <c r="D3135" s="55"/>
      <c r="E3135" s="55"/>
      <c r="H3135" s="55"/>
      <c r="I3135" s="57"/>
      <c r="J3135" s="57"/>
      <c r="K3135" s="55"/>
    </row>
    <row r="3136" spans="1:11" x14ac:dyDescent="0.25">
      <c r="A3136" s="55"/>
      <c r="C3136" s="56"/>
      <c r="D3136" s="55"/>
      <c r="E3136" s="55"/>
      <c r="H3136" s="55"/>
      <c r="I3136" s="57"/>
      <c r="J3136" s="57"/>
      <c r="K3136" s="55"/>
    </row>
    <row r="3137" spans="1:11" x14ac:dyDescent="0.25">
      <c r="A3137" s="55"/>
      <c r="C3137" s="56"/>
      <c r="D3137" s="55"/>
      <c r="E3137" s="55"/>
      <c r="H3137" s="55"/>
      <c r="I3137" s="57"/>
      <c r="J3137" s="57"/>
      <c r="K3137" s="55"/>
    </row>
    <row r="3138" spans="1:11" x14ac:dyDescent="0.25">
      <c r="A3138" s="55"/>
      <c r="C3138" s="56"/>
      <c r="D3138" s="55"/>
      <c r="E3138" s="55"/>
      <c r="H3138" s="55"/>
      <c r="I3138" s="57"/>
      <c r="J3138" s="57"/>
      <c r="K3138" s="55"/>
    </row>
    <row r="3139" spans="1:11" x14ac:dyDescent="0.25">
      <c r="A3139" s="55"/>
      <c r="C3139" s="56"/>
      <c r="D3139" s="55"/>
      <c r="E3139" s="55"/>
      <c r="H3139" s="55"/>
      <c r="I3139" s="57"/>
      <c r="J3139" s="57"/>
      <c r="K3139" s="55"/>
    </row>
    <row r="3140" spans="1:11" x14ac:dyDescent="0.25">
      <c r="A3140" s="55"/>
      <c r="C3140" s="56"/>
      <c r="D3140" s="55"/>
      <c r="E3140" s="55"/>
      <c r="H3140" s="55"/>
      <c r="I3140" s="57"/>
      <c r="J3140" s="57"/>
      <c r="K3140" s="55"/>
    </row>
    <row r="3141" spans="1:11" x14ac:dyDescent="0.25">
      <c r="A3141" s="55"/>
      <c r="C3141" s="56"/>
      <c r="D3141" s="55"/>
      <c r="E3141" s="55"/>
      <c r="H3141" s="55"/>
      <c r="I3141" s="57"/>
      <c r="J3141" s="57"/>
      <c r="K3141" s="55"/>
    </row>
    <row r="3142" spans="1:11" x14ac:dyDescent="0.25">
      <c r="A3142" s="55"/>
      <c r="C3142" s="56"/>
      <c r="D3142" s="55"/>
      <c r="E3142" s="55"/>
      <c r="H3142" s="55"/>
      <c r="I3142" s="57"/>
      <c r="J3142" s="57"/>
      <c r="K3142" s="55"/>
    </row>
    <row r="3143" spans="1:11" x14ac:dyDescent="0.25">
      <c r="A3143" s="55"/>
      <c r="C3143" s="56"/>
      <c r="D3143" s="55"/>
      <c r="E3143" s="55"/>
      <c r="H3143" s="55"/>
      <c r="I3143" s="57"/>
      <c r="J3143" s="57"/>
      <c r="K3143" s="55"/>
    </row>
    <row r="3144" spans="1:11" x14ac:dyDescent="0.25">
      <c r="A3144" s="55"/>
      <c r="C3144" s="56"/>
      <c r="D3144" s="55"/>
      <c r="E3144" s="55"/>
      <c r="H3144" s="55"/>
      <c r="I3144" s="57"/>
      <c r="J3144" s="57"/>
      <c r="K3144" s="55"/>
    </row>
    <row r="3145" spans="1:11" x14ac:dyDescent="0.25">
      <c r="A3145" s="55"/>
      <c r="C3145" s="56"/>
      <c r="D3145" s="55"/>
      <c r="E3145" s="55"/>
      <c r="H3145" s="55"/>
      <c r="I3145" s="57"/>
      <c r="J3145" s="57"/>
      <c r="K3145" s="55"/>
    </row>
    <row r="3146" spans="1:11" x14ac:dyDescent="0.25">
      <c r="A3146" s="55"/>
      <c r="C3146" s="56"/>
      <c r="D3146" s="55"/>
      <c r="E3146" s="55"/>
      <c r="H3146" s="55"/>
      <c r="I3146" s="57"/>
      <c r="J3146" s="57"/>
      <c r="K3146" s="55"/>
    </row>
    <row r="3147" spans="1:11" x14ac:dyDescent="0.25">
      <c r="A3147" s="55"/>
      <c r="C3147" s="56"/>
      <c r="D3147" s="55"/>
      <c r="E3147" s="55"/>
      <c r="H3147" s="55"/>
      <c r="I3147" s="57"/>
      <c r="J3147" s="57"/>
      <c r="K3147" s="55"/>
    </row>
    <row r="3148" spans="1:11" x14ac:dyDescent="0.25">
      <c r="A3148" s="55"/>
      <c r="C3148" s="56"/>
      <c r="D3148" s="55"/>
      <c r="E3148" s="55"/>
      <c r="H3148" s="55"/>
      <c r="I3148" s="57"/>
      <c r="J3148" s="57"/>
      <c r="K3148" s="55"/>
    </row>
    <row r="3149" spans="1:11" x14ac:dyDescent="0.25">
      <c r="A3149" s="55"/>
      <c r="C3149" s="56"/>
      <c r="D3149" s="55"/>
      <c r="E3149" s="55"/>
      <c r="H3149" s="55"/>
      <c r="I3149" s="57"/>
      <c r="J3149" s="57"/>
      <c r="K3149" s="55"/>
    </row>
    <row r="3150" spans="1:11" x14ac:dyDescent="0.25">
      <c r="A3150" s="55"/>
      <c r="C3150" s="56"/>
      <c r="D3150" s="55"/>
      <c r="E3150" s="55"/>
      <c r="H3150" s="55"/>
      <c r="I3150" s="57"/>
      <c r="J3150" s="57"/>
      <c r="K3150" s="55"/>
    </row>
    <row r="3151" spans="1:11" x14ac:dyDescent="0.25">
      <c r="A3151" s="55"/>
      <c r="C3151" s="56"/>
      <c r="D3151" s="55"/>
      <c r="E3151" s="55"/>
      <c r="H3151" s="55"/>
      <c r="I3151" s="57"/>
      <c r="J3151" s="57"/>
      <c r="K3151" s="55"/>
    </row>
    <row r="3152" spans="1:11" x14ac:dyDescent="0.25">
      <c r="A3152" s="55"/>
      <c r="C3152" s="56"/>
      <c r="D3152" s="55"/>
      <c r="E3152" s="55"/>
      <c r="H3152" s="55"/>
      <c r="I3152" s="57"/>
      <c r="J3152" s="57"/>
      <c r="K3152" s="55"/>
    </row>
    <row r="3153" spans="1:11" x14ac:dyDescent="0.25">
      <c r="A3153" s="55"/>
      <c r="C3153" s="56"/>
      <c r="D3153" s="55"/>
      <c r="E3153" s="55"/>
      <c r="H3153" s="55"/>
      <c r="I3153" s="57"/>
      <c r="J3153" s="57"/>
      <c r="K3153" s="55"/>
    </row>
    <row r="3154" spans="1:11" x14ac:dyDescent="0.25">
      <c r="A3154" s="55"/>
      <c r="C3154" s="56"/>
      <c r="D3154" s="55"/>
      <c r="E3154" s="55"/>
      <c r="H3154" s="55"/>
      <c r="I3154" s="57"/>
      <c r="J3154" s="57"/>
      <c r="K3154" s="55"/>
    </row>
    <row r="3155" spans="1:11" x14ac:dyDescent="0.25">
      <c r="A3155" s="55"/>
      <c r="C3155" s="56"/>
      <c r="D3155" s="55"/>
      <c r="E3155" s="55"/>
      <c r="H3155" s="55"/>
      <c r="I3155" s="57"/>
      <c r="J3155" s="57"/>
      <c r="K3155" s="55"/>
    </row>
    <row r="3156" spans="1:11" x14ac:dyDescent="0.25">
      <c r="A3156" s="55"/>
      <c r="C3156" s="56"/>
      <c r="D3156" s="55"/>
      <c r="E3156" s="55"/>
      <c r="H3156" s="55"/>
      <c r="I3156" s="57"/>
      <c r="J3156" s="57"/>
      <c r="K3156" s="55"/>
    </row>
    <row r="3157" spans="1:11" x14ac:dyDescent="0.25">
      <c r="A3157" s="55"/>
      <c r="C3157" s="56"/>
      <c r="D3157" s="55"/>
      <c r="E3157" s="55"/>
      <c r="H3157" s="55"/>
      <c r="I3157" s="57"/>
      <c r="J3157" s="57"/>
      <c r="K3157" s="55"/>
    </row>
    <row r="3158" spans="1:11" x14ac:dyDescent="0.25">
      <c r="A3158" s="55"/>
      <c r="C3158" s="56"/>
      <c r="D3158" s="55"/>
      <c r="E3158" s="55"/>
      <c r="H3158" s="55"/>
      <c r="I3158" s="57"/>
      <c r="J3158" s="57"/>
      <c r="K3158" s="55"/>
    </row>
    <row r="3159" spans="1:11" x14ac:dyDescent="0.25">
      <c r="A3159" s="55"/>
      <c r="C3159" s="56"/>
      <c r="D3159" s="55"/>
      <c r="E3159" s="55"/>
      <c r="H3159" s="55"/>
      <c r="I3159" s="57"/>
      <c r="J3159" s="57"/>
      <c r="K3159" s="55"/>
    </row>
    <row r="3160" spans="1:11" x14ac:dyDescent="0.25">
      <c r="A3160" s="55"/>
      <c r="C3160" s="56"/>
      <c r="D3160" s="55"/>
      <c r="E3160" s="55"/>
      <c r="H3160" s="55"/>
      <c r="I3160" s="57"/>
      <c r="J3160" s="57"/>
      <c r="K3160" s="55"/>
    </row>
    <row r="3161" spans="1:11" x14ac:dyDescent="0.25">
      <c r="A3161" s="55"/>
      <c r="C3161" s="56"/>
      <c r="D3161" s="55"/>
      <c r="E3161" s="55"/>
      <c r="H3161" s="55"/>
      <c r="I3161" s="57"/>
      <c r="J3161" s="57"/>
      <c r="K3161" s="55"/>
    </row>
    <row r="3162" spans="1:11" x14ac:dyDescent="0.25">
      <c r="A3162" s="55"/>
      <c r="C3162" s="56"/>
      <c r="D3162" s="55"/>
      <c r="E3162" s="55"/>
      <c r="H3162" s="55"/>
      <c r="I3162" s="57"/>
      <c r="J3162" s="57"/>
      <c r="K3162" s="55"/>
    </row>
    <row r="3163" spans="1:11" x14ac:dyDescent="0.25">
      <c r="A3163" s="55"/>
      <c r="C3163" s="56"/>
      <c r="D3163" s="55"/>
      <c r="E3163" s="55"/>
      <c r="H3163" s="55"/>
      <c r="I3163" s="57"/>
      <c r="J3163" s="57"/>
      <c r="K3163" s="55"/>
    </row>
    <row r="3164" spans="1:11" x14ac:dyDescent="0.25">
      <c r="A3164" s="55"/>
      <c r="C3164" s="56"/>
      <c r="D3164" s="55"/>
      <c r="E3164" s="55"/>
      <c r="H3164" s="55"/>
      <c r="I3164" s="57"/>
      <c r="J3164" s="57"/>
      <c r="K3164" s="55"/>
    </row>
    <row r="3165" spans="1:11" x14ac:dyDescent="0.25">
      <c r="A3165" s="55"/>
      <c r="C3165" s="56"/>
      <c r="D3165" s="55"/>
      <c r="E3165" s="55"/>
      <c r="H3165" s="55"/>
      <c r="I3165" s="57"/>
      <c r="J3165" s="57"/>
      <c r="K3165" s="55"/>
    </row>
    <row r="3166" spans="1:11" x14ac:dyDescent="0.25">
      <c r="A3166" s="55"/>
      <c r="C3166" s="56"/>
      <c r="D3166" s="55"/>
      <c r="E3166" s="55"/>
      <c r="H3166" s="55"/>
      <c r="I3166" s="57"/>
      <c r="J3166" s="57"/>
      <c r="K3166" s="55"/>
    </row>
    <row r="3167" spans="1:11" x14ac:dyDescent="0.25">
      <c r="A3167" s="55"/>
      <c r="C3167" s="56"/>
      <c r="D3167" s="55"/>
      <c r="E3167" s="55"/>
      <c r="H3167" s="55"/>
      <c r="I3167" s="57"/>
      <c r="J3167" s="57"/>
      <c r="K3167" s="55"/>
    </row>
    <row r="3168" spans="1:11" x14ac:dyDescent="0.25">
      <c r="A3168" s="55"/>
      <c r="C3168" s="56"/>
      <c r="D3168" s="55"/>
      <c r="E3168" s="55"/>
      <c r="H3168" s="55"/>
      <c r="I3168" s="57"/>
      <c r="J3168" s="57"/>
      <c r="K3168" s="55"/>
    </row>
    <row r="3169" spans="1:11" x14ac:dyDescent="0.25">
      <c r="A3169" s="55"/>
      <c r="C3169" s="56"/>
      <c r="D3169" s="55"/>
      <c r="E3169" s="55"/>
      <c r="H3169" s="55"/>
      <c r="I3169" s="57"/>
      <c r="J3169" s="57"/>
      <c r="K3169" s="55"/>
    </row>
    <row r="3170" spans="1:11" x14ac:dyDescent="0.25">
      <c r="A3170" s="55"/>
      <c r="C3170" s="56"/>
      <c r="D3170" s="55"/>
      <c r="E3170" s="55"/>
      <c r="H3170" s="55"/>
      <c r="I3170" s="57"/>
      <c r="J3170" s="57"/>
      <c r="K3170" s="55"/>
    </row>
    <row r="3171" spans="1:11" x14ac:dyDescent="0.25">
      <c r="A3171" s="55"/>
      <c r="C3171" s="56"/>
      <c r="D3171" s="55"/>
      <c r="E3171" s="55"/>
      <c r="H3171" s="55"/>
      <c r="I3171" s="57"/>
      <c r="J3171" s="57"/>
      <c r="K3171" s="55"/>
    </row>
    <row r="3172" spans="1:11" x14ac:dyDescent="0.25">
      <c r="A3172" s="55"/>
      <c r="C3172" s="56"/>
      <c r="D3172" s="55"/>
      <c r="E3172" s="55"/>
      <c r="H3172" s="55"/>
      <c r="I3172" s="57"/>
      <c r="J3172" s="57"/>
      <c r="K3172" s="55"/>
    </row>
    <row r="3173" spans="1:11" x14ac:dyDescent="0.25">
      <c r="A3173" s="55"/>
      <c r="C3173" s="56"/>
      <c r="D3173" s="55"/>
      <c r="E3173" s="55"/>
      <c r="H3173" s="55"/>
      <c r="I3173" s="57"/>
      <c r="J3173" s="57"/>
      <c r="K3173" s="55"/>
    </row>
    <row r="3174" spans="1:11" x14ac:dyDescent="0.25">
      <c r="A3174" s="55"/>
      <c r="C3174" s="56"/>
      <c r="D3174" s="55"/>
      <c r="E3174" s="55"/>
      <c r="H3174" s="55"/>
      <c r="I3174" s="57"/>
      <c r="J3174" s="57"/>
      <c r="K3174" s="55"/>
    </row>
    <row r="3175" spans="1:11" x14ac:dyDescent="0.25">
      <c r="A3175" s="55"/>
      <c r="C3175" s="56"/>
      <c r="D3175" s="55"/>
      <c r="E3175" s="55"/>
      <c r="H3175" s="55"/>
      <c r="I3175" s="57"/>
      <c r="J3175" s="57"/>
      <c r="K3175" s="55"/>
    </row>
    <row r="3176" spans="1:11" x14ac:dyDescent="0.25">
      <c r="A3176" s="55"/>
      <c r="C3176" s="56"/>
      <c r="D3176" s="55"/>
      <c r="E3176" s="55"/>
      <c r="H3176" s="55"/>
      <c r="I3176" s="57"/>
      <c r="J3176" s="57"/>
      <c r="K3176" s="55"/>
    </row>
    <row r="3177" spans="1:11" x14ac:dyDescent="0.25">
      <c r="A3177" s="55"/>
      <c r="C3177" s="56"/>
      <c r="D3177" s="55"/>
      <c r="E3177" s="55"/>
      <c r="H3177" s="55"/>
      <c r="I3177" s="57"/>
      <c r="J3177" s="57"/>
      <c r="K3177" s="55"/>
    </row>
    <row r="3178" spans="1:11" x14ac:dyDescent="0.25">
      <c r="A3178" s="55"/>
      <c r="C3178" s="56"/>
      <c r="D3178" s="55"/>
      <c r="E3178" s="55"/>
      <c r="H3178" s="55"/>
      <c r="I3178" s="57"/>
      <c r="J3178" s="57"/>
      <c r="K3178" s="55"/>
    </row>
    <row r="3179" spans="1:11" x14ac:dyDescent="0.25">
      <c r="A3179" s="55"/>
      <c r="C3179" s="56"/>
      <c r="D3179" s="55"/>
      <c r="E3179" s="55"/>
      <c r="H3179" s="55"/>
      <c r="I3179" s="57"/>
      <c r="J3179" s="57"/>
      <c r="K3179" s="55"/>
    </row>
    <row r="3180" spans="1:11" x14ac:dyDescent="0.25">
      <c r="A3180" s="55"/>
      <c r="C3180" s="56"/>
      <c r="D3180" s="55"/>
      <c r="E3180" s="55"/>
      <c r="H3180" s="55"/>
      <c r="I3180" s="57"/>
      <c r="J3180" s="57"/>
      <c r="K3180" s="55"/>
    </row>
    <row r="3181" spans="1:11" x14ac:dyDescent="0.25">
      <c r="A3181" s="55"/>
      <c r="C3181" s="56"/>
      <c r="D3181" s="55"/>
      <c r="E3181" s="55"/>
      <c r="H3181" s="55"/>
      <c r="I3181" s="57"/>
      <c r="J3181" s="57"/>
      <c r="K3181" s="55"/>
    </row>
    <row r="3182" spans="1:11" x14ac:dyDescent="0.25">
      <c r="A3182" s="55"/>
      <c r="C3182" s="56"/>
      <c r="D3182" s="55"/>
      <c r="E3182" s="55"/>
      <c r="H3182" s="55"/>
      <c r="I3182" s="57"/>
      <c r="J3182" s="57"/>
      <c r="K3182" s="55"/>
    </row>
    <row r="3183" spans="1:11" x14ac:dyDescent="0.25">
      <c r="A3183" s="55"/>
      <c r="C3183" s="56"/>
      <c r="D3183" s="55"/>
      <c r="E3183" s="55"/>
      <c r="H3183" s="55"/>
      <c r="I3183" s="57"/>
      <c r="J3183" s="57"/>
      <c r="K3183" s="55"/>
    </row>
    <row r="3184" spans="1:11" x14ac:dyDescent="0.25">
      <c r="A3184" s="55"/>
      <c r="C3184" s="56"/>
      <c r="D3184" s="55"/>
      <c r="E3184" s="55"/>
      <c r="H3184" s="55"/>
      <c r="I3184" s="57"/>
      <c r="J3184" s="57"/>
      <c r="K3184" s="55"/>
    </row>
    <row r="3185" spans="1:11" x14ac:dyDescent="0.25">
      <c r="A3185" s="55"/>
      <c r="C3185" s="56"/>
      <c r="D3185" s="55"/>
      <c r="E3185" s="55"/>
      <c r="H3185" s="55"/>
      <c r="I3185" s="57"/>
      <c r="J3185" s="57"/>
      <c r="K3185" s="55"/>
    </row>
    <row r="3186" spans="1:11" x14ac:dyDescent="0.25">
      <c r="A3186" s="55"/>
      <c r="C3186" s="56"/>
      <c r="D3186" s="55"/>
      <c r="E3186" s="55"/>
      <c r="H3186" s="55"/>
      <c r="I3186" s="57"/>
      <c r="J3186" s="57"/>
      <c r="K3186" s="55"/>
    </row>
    <row r="3187" spans="1:11" x14ac:dyDescent="0.25">
      <c r="A3187" s="55"/>
      <c r="C3187" s="56"/>
      <c r="D3187" s="55"/>
      <c r="E3187" s="55"/>
      <c r="H3187" s="55"/>
      <c r="I3187" s="57"/>
      <c r="J3187" s="57"/>
      <c r="K3187" s="55"/>
    </row>
    <row r="3188" spans="1:11" x14ac:dyDescent="0.25">
      <c r="A3188" s="55"/>
      <c r="C3188" s="56"/>
      <c r="D3188" s="55"/>
      <c r="E3188" s="55"/>
      <c r="H3188" s="55"/>
      <c r="I3188" s="57"/>
      <c r="J3188" s="57"/>
      <c r="K3188" s="55"/>
    </row>
    <row r="3189" spans="1:11" x14ac:dyDescent="0.25">
      <c r="A3189" s="55"/>
      <c r="C3189" s="56"/>
      <c r="D3189" s="55"/>
      <c r="E3189" s="55"/>
      <c r="H3189" s="55"/>
      <c r="I3189" s="57"/>
      <c r="J3189" s="57"/>
      <c r="K3189" s="55"/>
    </row>
    <row r="3190" spans="1:11" x14ac:dyDescent="0.25">
      <c r="A3190" s="55"/>
      <c r="C3190" s="56"/>
      <c r="D3190" s="55"/>
      <c r="E3190" s="55"/>
      <c r="H3190" s="55"/>
      <c r="I3190" s="57"/>
      <c r="J3190" s="57"/>
      <c r="K3190" s="55"/>
    </row>
    <row r="3191" spans="1:11" x14ac:dyDescent="0.25">
      <c r="A3191" s="55"/>
      <c r="C3191" s="56"/>
      <c r="D3191" s="55"/>
      <c r="E3191" s="55"/>
      <c r="H3191" s="55"/>
      <c r="I3191" s="57"/>
      <c r="J3191" s="57"/>
      <c r="K3191" s="55"/>
    </row>
    <row r="3192" spans="1:11" x14ac:dyDescent="0.25">
      <c r="A3192" s="55"/>
      <c r="C3192" s="56"/>
      <c r="D3192" s="55"/>
      <c r="E3192" s="55"/>
      <c r="H3192" s="55"/>
      <c r="I3192" s="57"/>
      <c r="J3192" s="57"/>
      <c r="K3192" s="55"/>
    </row>
    <row r="3193" spans="1:11" x14ac:dyDescent="0.25">
      <c r="A3193" s="55"/>
      <c r="C3193" s="56"/>
      <c r="D3193" s="55"/>
      <c r="E3193" s="55"/>
      <c r="H3193" s="55"/>
      <c r="I3193" s="57"/>
      <c r="J3193" s="57"/>
      <c r="K3193" s="55"/>
    </row>
    <row r="3194" spans="1:11" x14ac:dyDescent="0.25">
      <c r="A3194" s="55"/>
      <c r="C3194" s="56"/>
      <c r="D3194" s="55"/>
      <c r="E3194" s="55"/>
      <c r="H3194" s="55"/>
      <c r="I3194" s="57"/>
      <c r="J3194" s="57"/>
      <c r="K3194" s="55"/>
    </row>
    <row r="3195" spans="1:11" x14ac:dyDescent="0.25">
      <c r="A3195" s="55"/>
      <c r="C3195" s="56"/>
      <c r="D3195" s="55"/>
      <c r="E3195" s="55"/>
      <c r="H3195" s="55"/>
      <c r="I3195" s="57"/>
      <c r="J3195" s="57"/>
      <c r="K3195" s="55"/>
    </row>
    <row r="3196" spans="1:11" x14ac:dyDescent="0.25">
      <c r="A3196" s="55"/>
      <c r="C3196" s="56"/>
      <c r="D3196" s="55"/>
      <c r="E3196" s="55"/>
      <c r="H3196" s="55"/>
      <c r="I3196" s="57"/>
      <c r="J3196" s="57"/>
      <c r="K3196" s="55"/>
    </row>
    <row r="3197" spans="1:11" x14ac:dyDescent="0.25">
      <c r="A3197" s="55"/>
      <c r="C3197" s="56"/>
      <c r="D3197" s="55"/>
      <c r="E3197" s="55"/>
      <c r="H3197" s="55"/>
      <c r="I3197" s="57"/>
      <c r="J3197" s="57"/>
      <c r="K3197" s="55"/>
    </row>
    <row r="3198" spans="1:11" x14ac:dyDescent="0.25">
      <c r="A3198" s="55"/>
      <c r="C3198" s="56"/>
      <c r="D3198" s="55"/>
      <c r="E3198" s="55"/>
      <c r="H3198" s="55"/>
      <c r="I3198" s="57"/>
      <c r="J3198" s="57"/>
      <c r="K3198" s="55"/>
    </row>
    <row r="3199" spans="1:11" x14ac:dyDescent="0.25">
      <c r="A3199" s="55"/>
      <c r="C3199" s="56"/>
      <c r="D3199" s="55"/>
      <c r="E3199" s="55"/>
      <c r="H3199" s="55"/>
      <c r="I3199" s="57"/>
      <c r="J3199" s="57"/>
      <c r="K3199" s="55"/>
    </row>
    <row r="3200" spans="1:11" x14ac:dyDescent="0.25">
      <c r="A3200" s="55"/>
      <c r="C3200" s="56"/>
      <c r="D3200" s="55"/>
      <c r="E3200" s="55"/>
      <c r="H3200" s="55"/>
      <c r="I3200" s="57"/>
      <c r="J3200" s="57"/>
      <c r="K3200" s="55"/>
    </row>
    <row r="3201" spans="1:11" x14ac:dyDescent="0.25">
      <c r="A3201" s="55"/>
      <c r="C3201" s="56"/>
      <c r="D3201" s="55"/>
      <c r="E3201" s="55"/>
      <c r="H3201" s="55"/>
      <c r="I3201" s="57"/>
      <c r="J3201" s="57"/>
      <c r="K3201" s="55"/>
    </row>
    <row r="3202" spans="1:11" x14ac:dyDescent="0.25">
      <c r="A3202" s="55"/>
      <c r="C3202" s="56"/>
      <c r="D3202" s="55"/>
      <c r="E3202" s="55"/>
      <c r="H3202" s="55"/>
      <c r="I3202" s="57"/>
      <c r="J3202" s="57"/>
      <c r="K3202" s="55"/>
    </row>
    <row r="3203" spans="1:11" x14ac:dyDescent="0.25">
      <c r="A3203" s="55"/>
      <c r="C3203" s="56"/>
      <c r="D3203" s="55"/>
      <c r="E3203" s="55"/>
      <c r="H3203" s="55"/>
      <c r="I3203" s="57"/>
      <c r="J3203" s="57"/>
      <c r="K3203" s="55"/>
    </row>
    <row r="3204" spans="1:11" x14ac:dyDescent="0.25">
      <c r="A3204" s="55"/>
      <c r="C3204" s="56"/>
      <c r="D3204" s="55"/>
      <c r="E3204" s="55"/>
      <c r="H3204" s="55"/>
      <c r="I3204" s="57"/>
      <c r="J3204" s="57"/>
      <c r="K3204" s="55"/>
    </row>
    <row r="3205" spans="1:11" x14ac:dyDescent="0.25">
      <c r="A3205" s="55"/>
      <c r="C3205" s="56"/>
      <c r="D3205" s="55"/>
      <c r="E3205" s="55"/>
      <c r="H3205" s="55"/>
      <c r="I3205" s="57"/>
      <c r="J3205" s="57"/>
      <c r="K3205" s="55"/>
    </row>
    <row r="3206" spans="1:11" x14ac:dyDescent="0.25">
      <c r="A3206" s="55"/>
      <c r="C3206" s="56"/>
      <c r="D3206" s="55"/>
      <c r="E3206" s="55"/>
      <c r="H3206" s="55"/>
      <c r="I3206" s="57"/>
      <c r="J3206" s="57"/>
      <c r="K3206" s="55"/>
    </row>
    <row r="3207" spans="1:11" x14ac:dyDescent="0.25">
      <c r="A3207" s="55"/>
      <c r="C3207" s="56"/>
      <c r="D3207" s="55"/>
      <c r="E3207" s="55"/>
      <c r="H3207" s="55"/>
      <c r="I3207" s="57"/>
      <c r="J3207" s="57"/>
      <c r="K3207" s="55"/>
    </row>
    <row r="3208" spans="1:11" x14ac:dyDescent="0.25">
      <c r="A3208" s="55"/>
      <c r="C3208" s="56"/>
      <c r="D3208" s="55"/>
      <c r="E3208" s="55"/>
      <c r="H3208" s="55"/>
      <c r="I3208" s="57"/>
      <c r="J3208" s="57"/>
      <c r="K3208" s="55"/>
    </row>
    <row r="3209" spans="1:11" x14ac:dyDescent="0.25">
      <c r="A3209" s="55"/>
      <c r="C3209" s="56"/>
      <c r="D3209" s="55"/>
      <c r="E3209" s="55"/>
      <c r="H3209" s="55"/>
      <c r="I3209" s="57"/>
      <c r="J3209" s="57"/>
      <c r="K3209" s="55"/>
    </row>
    <row r="3210" spans="1:11" x14ac:dyDescent="0.25">
      <c r="A3210" s="55"/>
      <c r="C3210" s="56"/>
      <c r="D3210" s="55"/>
      <c r="E3210" s="55"/>
      <c r="H3210" s="55"/>
      <c r="I3210" s="57"/>
      <c r="J3210" s="57"/>
      <c r="K3210" s="55"/>
    </row>
    <row r="3211" spans="1:11" x14ac:dyDescent="0.25">
      <c r="A3211" s="55"/>
      <c r="C3211" s="56"/>
      <c r="D3211" s="55"/>
      <c r="E3211" s="55"/>
      <c r="H3211" s="55"/>
      <c r="I3211" s="57"/>
      <c r="J3211" s="57"/>
      <c r="K3211" s="55"/>
    </row>
    <row r="3212" spans="1:11" x14ac:dyDescent="0.25">
      <c r="A3212" s="55"/>
      <c r="C3212" s="56"/>
      <c r="D3212" s="55"/>
      <c r="E3212" s="55"/>
      <c r="H3212" s="55"/>
      <c r="I3212" s="57"/>
      <c r="J3212" s="57"/>
      <c r="K3212" s="55"/>
    </row>
    <row r="3213" spans="1:11" x14ac:dyDescent="0.25">
      <c r="A3213" s="55"/>
      <c r="C3213" s="56"/>
      <c r="D3213" s="55"/>
      <c r="E3213" s="55"/>
      <c r="H3213" s="55"/>
      <c r="I3213" s="57"/>
      <c r="J3213" s="57"/>
      <c r="K3213" s="55"/>
    </row>
    <row r="3214" spans="1:11" x14ac:dyDescent="0.25">
      <c r="A3214" s="55"/>
      <c r="C3214" s="56"/>
      <c r="D3214" s="55"/>
      <c r="E3214" s="55"/>
      <c r="H3214" s="55"/>
      <c r="I3214" s="57"/>
      <c r="J3214" s="57"/>
      <c r="K3214" s="55"/>
    </row>
    <row r="3215" spans="1:11" x14ac:dyDescent="0.25">
      <c r="A3215" s="55"/>
      <c r="C3215" s="56"/>
      <c r="D3215" s="55"/>
      <c r="E3215" s="55"/>
      <c r="H3215" s="55"/>
      <c r="I3215" s="57"/>
      <c r="J3215" s="57"/>
      <c r="K3215" s="55"/>
    </row>
    <row r="3216" spans="1:11" x14ac:dyDescent="0.25">
      <c r="A3216" s="55"/>
      <c r="C3216" s="56"/>
      <c r="D3216" s="55"/>
      <c r="E3216" s="55"/>
      <c r="H3216" s="55"/>
      <c r="I3216" s="57"/>
      <c r="J3216" s="57"/>
      <c r="K3216" s="55"/>
    </row>
    <row r="3217" spans="1:11" x14ac:dyDescent="0.25">
      <c r="A3217" s="55"/>
      <c r="C3217" s="56"/>
      <c r="D3217" s="55"/>
      <c r="E3217" s="55"/>
      <c r="H3217" s="55"/>
      <c r="I3217" s="57"/>
      <c r="J3217" s="57"/>
      <c r="K3217" s="55"/>
    </row>
    <row r="3218" spans="1:11" x14ac:dyDescent="0.25">
      <c r="A3218" s="55"/>
      <c r="C3218" s="56"/>
      <c r="D3218" s="55"/>
      <c r="E3218" s="55"/>
      <c r="H3218" s="55"/>
      <c r="I3218" s="57"/>
      <c r="J3218" s="57"/>
      <c r="K3218" s="55"/>
    </row>
    <row r="3219" spans="1:11" x14ac:dyDescent="0.25">
      <c r="A3219" s="55"/>
      <c r="C3219" s="56"/>
      <c r="D3219" s="55"/>
      <c r="E3219" s="55"/>
      <c r="H3219" s="55"/>
      <c r="I3219" s="57"/>
      <c r="J3219" s="57"/>
      <c r="K3219" s="55"/>
    </row>
    <row r="3220" spans="1:11" x14ac:dyDescent="0.25">
      <c r="A3220" s="55"/>
      <c r="C3220" s="56"/>
      <c r="D3220" s="55"/>
      <c r="E3220" s="55"/>
      <c r="H3220" s="55"/>
      <c r="I3220" s="57"/>
      <c r="J3220" s="57"/>
      <c r="K3220" s="55"/>
    </row>
    <row r="3221" spans="1:11" x14ac:dyDescent="0.25">
      <c r="A3221" s="55"/>
      <c r="C3221" s="56"/>
      <c r="D3221" s="55"/>
      <c r="E3221" s="55"/>
      <c r="H3221" s="55"/>
      <c r="I3221" s="57"/>
      <c r="J3221" s="57"/>
      <c r="K3221" s="55"/>
    </row>
    <row r="3222" spans="1:11" x14ac:dyDescent="0.25">
      <c r="A3222" s="55"/>
      <c r="C3222" s="56"/>
      <c r="D3222" s="55"/>
      <c r="E3222" s="55"/>
      <c r="H3222" s="55"/>
      <c r="I3222" s="57"/>
      <c r="J3222" s="57"/>
      <c r="K3222" s="55"/>
    </row>
    <row r="3223" spans="1:11" x14ac:dyDescent="0.25">
      <c r="A3223" s="55"/>
      <c r="C3223" s="56"/>
      <c r="D3223" s="55"/>
      <c r="E3223" s="55"/>
      <c r="H3223" s="55"/>
      <c r="I3223" s="57"/>
      <c r="J3223" s="57"/>
      <c r="K3223" s="55"/>
    </row>
    <row r="3224" spans="1:11" x14ac:dyDescent="0.25">
      <c r="A3224" s="55"/>
      <c r="C3224" s="56"/>
      <c r="D3224" s="55"/>
      <c r="E3224" s="55"/>
      <c r="H3224" s="55"/>
      <c r="I3224" s="57"/>
      <c r="J3224" s="57"/>
      <c r="K3224" s="55"/>
    </row>
    <row r="3225" spans="1:11" x14ac:dyDescent="0.25">
      <c r="A3225" s="55"/>
      <c r="C3225" s="56"/>
      <c r="D3225" s="55"/>
      <c r="E3225" s="55"/>
      <c r="H3225" s="55"/>
      <c r="I3225" s="57"/>
      <c r="J3225" s="57"/>
      <c r="K3225" s="55"/>
    </row>
    <row r="3226" spans="1:11" x14ac:dyDescent="0.25">
      <c r="A3226" s="55"/>
      <c r="C3226" s="56"/>
      <c r="D3226" s="55"/>
      <c r="E3226" s="55"/>
      <c r="H3226" s="55"/>
      <c r="I3226" s="57"/>
      <c r="J3226" s="57"/>
      <c r="K3226" s="55"/>
    </row>
    <row r="3227" spans="1:11" x14ac:dyDescent="0.25">
      <c r="A3227" s="55"/>
      <c r="C3227" s="56"/>
      <c r="D3227" s="55"/>
      <c r="E3227" s="55"/>
      <c r="H3227" s="55"/>
      <c r="I3227" s="57"/>
      <c r="J3227" s="57"/>
      <c r="K3227" s="55"/>
    </row>
    <row r="3228" spans="1:11" x14ac:dyDescent="0.25">
      <c r="A3228" s="55"/>
      <c r="C3228" s="56"/>
      <c r="D3228" s="55"/>
      <c r="E3228" s="55"/>
      <c r="H3228" s="55"/>
      <c r="I3228" s="57"/>
      <c r="J3228" s="57"/>
      <c r="K3228" s="55"/>
    </row>
    <row r="3229" spans="1:11" x14ac:dyDescent="0.25">
      <c r="A3229" s="55"/>
      <c r="C3229" s="56"/>
      <c r="D3229" s="55"/>
      <c r="E3229" s="55"/>
      <c r="H3229" s="55"/>
      <c r="I3229" s="57"/>
      <c r="J3229" s="57"/>
      <c r="K3229" s="55"/>
    </row>
    <row r="3230" spans="1:11" x14ac:dyDescent="0.25">
      <c r="A3230" s="55"/>
      <c r="C3230" s="56"/>
      <c r="D3230" s="55"/>
      <c r="E3230" s="55"/>
      <c r="H3230" s="55"/>
      <c r="I3230" s="57"/>
      <c r="J3230" s="57"/>
      <c r="K3230" s="55"/>
    </row>
    <row r="3231" spans="1:11" x14ac:dyDescent="0.25">
      <c r="A3231" s="55"/>
      <c r="C3231" s="56"/>
      <c r="D3231" s="55"/>
      <c r="E3231" s="55"/>
      <c r="H3231" s="55"/>
      <c r="I3231" s="57"/>
      <c r="J3231" s="57"/>
      <c r="K3231" s="55"/>
    </row>
    <row r="3232" spans="1:11" x14ac:dyDescent="0.25">
      <c r="A3232" s="55"/>
      <c r="C3232" s="56"/>
      <c r="D3232" s="55"/>
      <c r="E3232" s="55"/>
      <c r="H3232" s="55"/>
      <c r="I3232" s="57"/>
      <c r="J3232" s="57"/>
      <c r="K3232" s="55"/>
    </row>
    <row r="3233" spans="1:11" x14ac:dyDescent="0.25">
      <c r="A3233" s="55"/>
      <c r="C3233" s="56"/>
      <c r="D3233" s="55"/>
      <c r="E3233" s="55"/>
      <c r="H3233" s="55"/>
      <c r="I3233" s="57"/>
      <c r="J3233" s="57"/>
      <c r="K3233" s="55"/>
    </row>
    <row r="3234" spans="1:11" x14ac:dyDescent="0.25">
      <c r="A3234" s="55"/>
      <c r="C3234" s="56"/>
      <c r="D3234" s="55"/>
      <c r="E3234" s="55"/>
      <c r="H3234" s="55"/>
      <c r="I3234" s="57"/>
      <c r="J3234" s="57"/>
      <c r="K3234" s="55"/>
    </row>
    <row r="3235" spans="1:11" x14ac:dyDescent="0.25">
      <c r="A3235" s="55"/>
      <c r="C3235" s="56"/>
      <c r="D3235" s="55"/>
      <c r="E3235" s="55"/>
      <c r="H3235" s="55"/>
      <c r="I3235" s="57"/>
      <c r="J3235" s="57"/>
      <c r="K3235" s="55"/>
    </row>
    <row r="3236" spans="1:11" x14ac:dyDescent="0.25">
      <c r="A3236" s="55"/>
      <c r="C3236" s="56"/>
      <c r="D3236" s="55"/>
      <c r="E3236" s="55"/>
      <c r="H3236" s="55"/>
      <c r="I3236" s="57"/>
      <c r="J3236" s="57"/>
      <c r="K3236" s="55"/>
    </row>
    <row r="3237" spans="1:11" x14ac:dyDescent="0.25">
      <c r="A3237" s="55"/>
      <c r="C3237" s="56"/>
      <c r="D3237" s="55"/>
      <c r="E3237" s="55"/>
      <c r="H3237" s="55"/>
      <c r="I3237" s="57"/>
      <c r="J3237" s="57"/>
      <c r="K3237" s="55"/>
    </row>
    <row r="3238" spans="1:11" x14ac:dyDescent="0.25">
      <c r="A3238" s="55"/>
      <c r="C3238" s="56"/>
      <c r="D3238" s="55"/>
      <c r="E3238" s="55"/>
      <c r="H3238" s="55"/>
      <c r="I3238" s="57"/>
      <c r="J3238" s="57"/>
      <c r="K3238" s="55"/>
    </row>
    <row r="3239" spans="1:11" x14ac:dyDescent="0.25">
      <c r="A3239" s="55"/>
      <c r="C3239" s="56"/>
      <c r="D3239" s="55"/>
      <c r="E3239" s="55"/>
      <c r="H3239" s="55"/>
      <c r="I3239" s="57"/>
      <c r="J3239" s="57"/>
      <c r="K3239" s="55"/>
    </row>
    <row r="3240" spans="1:11" x14ac:dyDescent="0.25">
      <c r="A3240" s="55"/>
      <c r="C3240" s="56"/>
      <c r="D3240" s="55"/>
      <c r="E3240" s="55"/>
      <c r="H3240" s="55"/>
      <c r="I3240" s="57"/>
      <c r="J3240" s="57"/>
      <c r="K3240" s="55"/>
    </row>
    <row r="3241" spans="1:11" x14ac:dyDescent="0.25">
      <c r="A3241" s="55"/>
      <c r="C3241" s="56"/>
      <c r="D3241" s="55"/>
      <c r="E3241" s="55"/>
      <c r="H3241" s="55"/>
      <c r="I3241" s="57"/>
      <c r="J3241" s="57"/>
      <c r="K3241" s="55"/>
    </row>
    <row r="3242" spans="1:11" x14ac:dyDescent="0.25">
      <c r="A3242" s="55"/>
      <c r="C3242" s="56"/>
      <c r="D3242" s="55"/>
      <c r="E3242" s="55"/>
      <c r="H3242" s="55"/>
      <c r="I3242" s="57"/>
      <c r="J3242" s="57"/>
      <c r="K3242" s="55"/>
    </row>
    <row r="3243" spans="1:11" x14ac:dyDescent="0.25">
      <c r="A3243" s="55"/>
      <c r="C3243" s="56"/>
      <c r="D3243" s="55"/>
      <c r="E3243" s="55"/>
      <c r="H3243" s="55"/>
      <c r="I3243" s="57"/>
      <c r="J3243" s="57"/>
      <c r="K3243" s="55"/>
    </row>
    <row r="3244" spans="1:11" x14ac:dyDescent="0.25">
      <c r="A3244" s="55"/>
      <c r="C3244" s="56"/>
      <c r="D3244" s="55"/>
      <c r="E3244" s="55"/>
      <c r="H3244" s="55"/>
      <c r="I3244" s="57"/>
      <c r="J3244" s="57"/>
      <c r="K3244" s="55"/>
    </row>
    <row r="3245" spans="1:11" x14ac:dyDescent="0.25">
      <c r="A3245" s="55"/>
      <c r="C3245" s="56"/>
      <c r="D3245" s="55"/>
      <c r="E3245" s="55"/>
      <c r="H3245" s="55"/>
      <c r="I3245" s="57"/>
      <c r="J3245" s="57"/>
      <c r="K3245" s="55"/>
    </row>
    <row r="3246" spans="1:11" x14ac:dyDescent="0.25">
      <c r="A3246" s="55"/>
      <c r="C3246" s="56"/>
      <c r="D3246" s="55"/>
      <c r="E3246" s="55"/>
      <c r="H3246" s="55"/>
      <c r="I3246" s="57"/>
      <c r="J3246" s="57"/>
      <c r="K3246" s="55"/>
    </row>
    <row r="3247" spans="1:11" x14ac:dyDescent="0.25">
      <c r="A3247" s="55"/>
      <c r="C3247" s="56"/>
      <c r="D3247" s="55"/>
      <c r="E3247" s="55"/>
      <c r="H3247" s="55"/>
      <c r="I3247" s="57"/>
      <c r="J3247" s="57"/>
      <c r="K3247" s="55"/>
    </row>
    <row r="3248" spans="1:11" x14ac:dyDescent="0.25">
      <c r="A3248" s="55"/>
      <c r="C3248" s="56"/>
      <c r="D3248" s="55"/>
      <c r="E3248" s="55"/>
      <c r="H3248" s="55"/>
      <c r="I3248" s="57"/>
      <c r="J3248" s="57"/>
      <c r="K3248" s="55"/>
    </row>
    <row r="3249" spans="1:11" x14ac:dyDescent="0.25">
      <c r="A3249" s="55"/>
      <c r="C3249" s="56"/>
      <c r="D3249" s="55"/>
      <c r="E3249" s="55"/>
      <c r="H3249" s="55"/>
      <c r="I3249" s="57"/>
      <c r="J3249" s="57"/>
      <c r="K3249" s="55"/>
    </row>
    <row r="3250" spans="1:11" x14ac:dyDescent="0.25">
      <c r="A3250" s="55"/>
      <c r="C3250" s="56"/>
      <c r="D3250" s="55"/>
      <c r="E3250" s="55"/>
      <c r="H3250" s="55"/>
      <c r="I3250" s="57"/>
      <c r="J3250" s="57"/>
      <c r="K3250" s="55"/>
    </row>
    <row r="3251" spans="1:11" x14ac:dyDescent="0.25">
      <c r="A3251" s="55"/>
      <c r="C3251" s="56"/>
      <c r="D3251" s="55"/>
      <c r="E3251" s="55"/>
      <c r="H3251" s="55"/>
      <c r="I3251" s="57"/>
      <c r="J3251" s="57"/>
      <c r="K3251" s="55"/>
    </row>
    <row r="3252" spans="1:11" x14ac:dyDescent="0.25">
      <c r="A3252" s="55"/>
      <c r="C3252" s="56"/>
      <c r="D3252" s="55"/>
      <c r="E3252" s="55"/>
      <c r="H3252" s="55"/>
      <c r="I3252" s="57"/>
      <c r="J3252" s="57"/>
      <c r="K3252" s="55"/>
    </row>
    <row r="3253" spans="1:11" x14ac:dyDescent="0.25">
      <c r="A3253" s="55"/>
      <c r="C3253" s="56"/>
      <c r="D3253" s="55"/>
      <c r="E3253" s="55"/>
      <c r="H3253" s="55"/>
      <c r="I3253" s="57"/>
      <c r="J3253" s="57"/>
      <c r="K3253" s="55"/>
    </row>
    <row r="3254" spans="1:11" x14ac:dyDescent="0.25">
      <c r="A3254" s="55"/>
      <c r="C3254" s="56"/>
      <c r="D3254" s="55"/>
      <c r="E3254" s="55"/>
      <c r="H3254" s="55"/>
      <c r="I3254" s="57"/>
      <c r="J3254" s="57"/>
      <c r="K3254" s="55"/>
    </row>
    <row r="3255" spans="1:11" x14ac:dyDescent="0.25">
      <c r="A3255" s="55"/>
      <c r="C3255" s="56"/>
      <c r="D3255" s="55"/>
      <c r="E3255" s="55"/>
      <c r="H3255" s="55"/>
      <c r="I3255" s="57"/>
      <c r="J3255" s="57"/>
      <c r="K3255" s="55"/>
    </row>
    <row r="3256" spans="1:11" x14ac:dyDescent="0.25">
      <c r="A3256" s="55"/>
      <c r="C3256" s="56"/>
      <c r="D3256" s="55"/>
      <c r="E3256" s="55"/>
      <c r="H3256" s="55"/>
      <c r="I3256" s="57"/>
      <c r="J3256" s="57"/>
      <c r="K3256" s="55"/>
    </row>
    <row r="3257" spans="1:11" x14ac:dyDescent="0.25">
      <c r="A3257" s="55"/>
      <c r="C3257" s="56"/>
      <c r="D3257" s="55"/>
      <c r="E3257" s="55"/>
      <c r="H3257" s="55"/>
      <c r="I3257" s="57"/>
      <c r="J3257" s="57"/>
      <c r="K3257" s="55"/>
    </row>
    <row r="3258" spans="1:11" x14ac:dyDescent="0.25">
      <c r="A3258" s="55"/>
      <c r="C3258" s="56"/>
      <c r="D3258" s="55"/>
      <c r="E3258" s="55"/>
      <c r="H3258" s="55"/>
      <c r="I3258" s="57"/>
      <c r="J3258" s="57"/>
      <c r="K3258" s="55"/>
    </row>
    <row r="3259" spans="1:11" x14ac:dyDescent="0.25">
      <c r="A3259" s="55"/>
      <c r="C3259" s="56"/>
      <c r="D3259" s="55"/>
      <c r="E3259" s="55"/>
      <c r="H3259" s="55"/>
      <c r="I3259" s="57"/>
      <c r="J3259" s="57"/>
      <c r="K3259" s="55"/>
    </row>
    <row r="3260" spans="1:11" x14ac:dyDescent="0.25">
      <c r="A3260" s="55"/>
      <c r="C3260" s="56"/>
      <c r="D3260" s="55"/>
      <c r="E3260" s="55"/>
      <c r="H3260" s="55"/>
      <c r="I3260" s="57"/>
      <c r="J3260" s="57"/>
      <c r="K3260" s="55"/>
    </row>
    <row r="3261" spans="1:11" x14ac:dyDescent="0.25">
      <c r="A3261" s="55"/>
      <c r="C3261" s="56"/>
      <c r="D3261" s="55"/>
      <c r="E3261" s="55"/>
      <c r="H3261" s="55"/>
      <c r="I3261" s="57"/>
      <c r="J3261" s="57"/>
      <c r="K3261" s="55"/>
    </row>
    <row r="3262" spans="1:11" x14ac:dyDescent="0.25">
      <c r="A3262" s="55"/>
      <c r="C3262" s="56"/>
      <c r="D3262" s="55"/>
      <c r="E3262" s="55"/>
      <c r="H3262" s="55"/>
      <c r="I3262" s="57"/>
      <c r="J3262" s="57"/>
      <c r="K3262" s="55"/>
    </row>
    <row r="3263" spans="1:11" x14ac:dyDescent="0.25">
      <c r="A3263" s="55"/>
      <c r="C3263" s="56"/>
      <c r="D3263" s="55"/>
      <c r="E3263" s="55"/>
      <c r="H3263" s="55"/>
      <c r="I3263" s="57"/>
      <c r="J3263" s="57"/>
      <c r="K3263" s="55"/>
    </row>
    <row r="3264" spans="1:11" x14ac:dyDescent="0.25">
      <c r="A3264" s="55"/>
      <c r="C3264" s="56"/>
      <c r="D3264" s="55"/>
      <c r="E3264" s="55"/>
      <c r="H3264" s="55"/>
      <c r="I3264" s="57"/>
      <c r="J3264" s="57"/>
      <c r="K3264" s="55"/>
    </row>
    <row r="3265" spans="1:11" x14ac:dyDescent="0.25">
      <c r="A3265" s="55"/>
      <c r="C3265" s="56"/>
      <c r="D3265" s="55"/>
      <c r="E3265" s="55"/>
      <c r="H3265" s="55"/>
      <c r="I3265" s="57"/>
      <c r="J3265" s="57"/>
      <c r="K3265" s="55"/>
    </row>
    <row r="3266" spans="1:11" x14ac:dyDescent="0.25">
      <c r="A3266" s="55"/>
      <c r="C3266" s="56"/>
      <c r="D3266" s="55"/>
      <c r="E3266" s="55"/>
      <c r="H3266" s="55"/>
      <c r="I3266" s="57"/>
      <c r="J3266" s="57"/>
      <c r="K3266" s="55"/>
    </row>
    <row r="3267" spans="1:11" x14ac:dyDescent="0.25">
      <c r="A3267" s="55"/>
      <c r="C3267" s="56"/>
      <c r="D3267" s="55"/>
      <c r="E3267" s="55"/>
      <c r="H3267" s="55"/>
      <c r="I3267" s="57"/>
      <c r="J3267" s="57"/>
      <c r="K3267" s="55"/>
    </row>
    <row r="3268" spans="1:11" x14ac:dyDescent="0.25">
      <c r="A3268" s="55"/>
      <c r="C3268" s="56"/>
      <c r="D3268" s="55"/>
      <c r="E3268" s="55"/>
      <c r="H3268" s="55"/>
      <c r="I3268" s="57"/>
      <c r="J3268" s="57"/>
      <c r="K3268" s="55"/>
    </row>
    <row r="3269" spans="1:11" x14ac:dyDescent="0.25">
      <c r="A3269" s="55"/>
      <c r="C3269" s="56"/>
      <c r="D3269" s="55"/>
      <c r="E3269" s="55"/>
      <c r="H3269" s="55"/>
      <c r="I3269" s="57"/>
      <c r="J3269" s="57"/>
      <c r="K3269" s="55"/>
    </row>
    <row r="3270" spans="1:11" x14ac:dyDescent="0.25">
      <c r="A3270" s="55"/>
      <c r="C3270" s="56"/>
      <c r="D3270" s="55"/>
      <c r="E3270" s="55"/>
      <c r="H3270" s="55"/>
      <c r="I3270" s="57"/>
      <c r="J3270" s="57"/>
      <c r="K3270" s="55"/>
    </row>
    <row r="3271" spans="1:11" x14ac:dyDescent="0.25">
      <c r="A3271" s="55"/>
      <c r="C3271" s="56"/>
      <c r="D3271" s="55"/>
      <c r="E3271" s="55"/>
      <c r="H3271" s="55"/>
      <c r="I3271" s="57"/>
      <c r="J3271" s="57"/>
      <c r="K3271" s="55"/>
    </row>
    <row r="3272" spans="1:11" x14ac:dyDescent="0.25">
      <c r="A3272" s="55"/>
      <c r="C3272" s="56"/>
      <c r="D3272" s="55"/>
      <c r="E3272" s="55"/>
      <c r="H3272" s="55"/>
      <c r="I3272" s="57"/>
      <c r="J3272" s="57"/>
      <c r="K3272" s="55"/>
    </row>
    <row r="3273" spans="1:11" x14ac:dyDescent="0.25">
      <c r="A3273" s="55"/>
      <c r="C3273" s="56"/>
      <c r="D3273" s="55"/>
      <c r="E3273" s="55"/>
      <c r="H3273" s="55"/>
      <c r="I3273" s="57"/>
      <c r="J3273" s="57"/>
      <c r="K3273" s="55"/>
    </row>
    <row r="3274" spans="1:11" x14ac:dyDescent="0.25">
      <c r="A3274" s="55"/>
      <c r="C3274" s="56"/>
      <c r="D3274" s="55"/>
      <c r="E3274" s="55"/>
      <c r="H3274" s="55"/>
      <c r="I3274" s="57"/>
      <c r="J3274" s="57"/>
      <c r="K3274" s="55"/>
    </row>
    <row r="3275" spans="1:11" x14ac:dyDescent="0.25">
      <c r="A3275" s="55"/>
      <c r="C3275" s="56"/>
      <c r="D3275" s="55"/>
      <c r="E3275" s="55"/>
      <c r="H3275" s="55"/>
      <c r="I3275" s="57"/>
      <c r="J3275" s="57"/>
      <c r="K3275" s="55"/>
    </row>
    <row r="3276" spans="1:11" x14ac:dyDescent="0.25">
      <c r="A3276" s="55"/>
      <c r="C3276" s="56"/>
      <c r="D3276" s="55"/>
      <c r="E3276" s="55"/>
      <c r="H3276" s="55"/>
      <c r="I3276" s="57"/>
      <c r="J3276" s="57"/>
      <c r="K3276" s="55"/>
    </row>
    <row r="3277" spans="1:11" x14ac:dyDescent="0.25">
      <c r="A3277" s="55"/>
      <c r="C3277" s="56"/>
      <c r="D3277" s="55"/>
      <c r="E3277" s="55"/>
      <c r="H3277" s="55"/>
      <c r="I3277" s="57"/>
      <c r="J3277" s="57"/>
      <c r="K3277" s="55"/>
    </row>
    <row r="3278" spans="1:11" x14ac:dyDescent="0.25">
      <c r="A3278" s="55"/>
      <c r="C3278" s="56"/>
      <c r="D3278" s="55"/>
      <c r="E3278" s="55"/>
      <c r="H3278" s="55"/>
      <c r="I3278" s="57"/>
      <c r="J3278" s="57"/>
      <c r="K3278" s="55"/>
    </row>
    <row r="3279" spans="1:11" x14ac:dyDescent="0.25">
      <c r="A3279" s="55"/>
      <c r="C3279" s="56"/>
      <c r="D3279" s="55"/>
      <c r="E3279" s="55"/>
      <c r="H3279" s="55"/>
      <c r="I3279" s="57"/>
      <c r="J3279" s="57"/>
      <c r="K3279" s="55"/>
    </row>
    <row r="3280" spans="1:11" x14ac:dyDescent="0.25">
      <c r="A3280" s="55"/>
      <c r="C3280" s="56"/>
      <c r="D3280" s="55"/>
      <c r="E3280" s="55"/>
      <c r="H3280" s="55"/>
      <c r="I3280" s="57"/>
      <c r="J3280" s="57"/>
      <c r="K3280" s="55"/>
    </row>
    <row r="3281" spans="1:11" x14ac:dyDescent="0.25">
      <c r="A3281" s="55"/>
      <c r="C3281" s="56"/>
      <c r="D3281" s="55"/>
      <c r="E3281" s="55"/>
      <c r="H3281" s="55"/>
      <c r="I3281" s="57"/>
      <c r="J3281" s="57"/>
      <c r="K3281" s="55"/>
    </row>
    <row r="3282" spans="1:11" x14ac:dyDescent="0.25">
      <c r="A3282" s="55"/>
      <c r="C3282" s="56"/>
      <c r="D3282" s="55"/>
      <c r="E3282" s="55"/>
      <c r="H3282" s="55"/>
      <c r="I3282" s="57"/>
      <c r="J3282" s="57"/>
      <c r="K3282" s="55"/>
    </row>
    <row r="3283" spans="1:11" x14ac:dyDescent="0.25">
      <c r="A3283" s="55"/>
      <c r="C3283" s="56"/>
      <c r="D3283" s="55"/>
      <c r="E3283" s="55"/>
      <c r="H3283" s="55"/>
      <c r="I3283" s="57"/>
      <c r="J3283" s="57"/>
      <c r="K3283" s="55"/>
    </row>
    <row r="3284" spans="1:11" x14ac:dyDescent="0.25">
      <c r="A3284" s="55"/>
      <c r="C3284" s="56"/>
      <c r="D3284" s="55"/>
      <c r="E3284" s="55"/>
      <c r="H3284" s="55"/>
      <c r="I3284" s="57"/>
      <c r="J3284" s="57"/>
      <c r="K3284" s="55"/>
    </row>
    <row r="3285" spans="1:11" x14ac:dyDescent="0.25">
      <c r="A3285" s="55"/>
      <c r="C3285" s="56"/>
      <c r="D3285" s="55"/>
      <c r="E3285" s="55"/>
      <c r="H3285" s="55"/>
      <c r="I3285" s="57"/>
      <c r="J3285" s="57"/>
      <c r="K3285" s="55"/>
    </row>
    <row r="3286" spans="1:11" x14ac:dyDescent="0.25">
      <c r="A3286" s="55"/>
      <c r="C3286" s="56"/>
      <c r="D3286" s="55"/>
      <c r="E3286" s="55"/>
      <c r="H3286" s="55"/>
      <c r="I3286" s="57"/>
      <c r="J3286" s="57"/>
      <c r="K3286" s="55"/>
    </row>
    <row r="3287" spans="1:11" x14ac:dyDescent="0.25">
      <c r="A3287" s="55"/>
      <c r="C3287" s="56"/>
      <c r="D3287" s="55"/>
      <c r="E3287" s="55"/>
      <c r="H3287" s="55"/>
      <c r="I3287" s="57"/>
      <c r="J3287" s="57"/>
      <c r="K3287" s="55"/>
    </row>
    <row r="3288" spans="1:11" x14ac:dyDescent="0.25">
      <c r="A3288" s="55"/>
      <c r="C3288" s="56"/>
      <c r="D3288" s="55"/>
      <c r="E3288" s="55"/>
      <c r="H3288" s="55"/>
      <c r="I3288" s="57"/>
      <c r="J3288" s="57"/>
      <c r="K3288" s="55"/>
    </row>
    <row r="3289" spans="1:11" x14ac:dyDescent="0.25">
      <c r="A3289" s="55"/>
      <c r="C3289" s="56"/>
      <c r="D3289" s="55"/>
      <c r="E3289" s="55"/>
      <c r="H3289" s="55"/>
      <c r="I3289" s="57"/>
      <c r="J3289" s="57"/>
      <c r="K3289" s="55"/>
    </row>
    <row r="3290" spans="1:11" x14ac:dyDescent="0.25">
      <c r="A3290" s="55"/>
      <c r="C3290" s="56"/>
      <c r="D3290" s="55"/>
      <c r="E3290" s="55"/>
      <c r="H3290" s="55"/>
      <c r="I3290" s="57"/>
      <c r="J3290" s="57"/>
      <c r="K3290" s="55"/>
    </row>
    <row r="3291" spans="1:11" x14ac:dyDescent="0.25">
      <c r="A3291" s="55"/>
      <c r="C3291" s="56"/>
      <c r="D3291" s="55"/>
      <c r="E3291" s="55"/>
      <c r="H3291" s="55"/>
      <c r="I3291" s="57"/>
      <c r="J3291" s="57"/>
      <c r="K3291" s="55"/>
    </row>
    <row r="3292" spans="1:11" x14ac:dyDescent="0.25">
      <c r="A3292" s="55"/>
      <c r="C3292" s="56"/>
      <c r="D3292" s="55"/>
      <c r="E3292" s="55"/>
      <c r="H3292" s="55"/>
      <c r="I3292" s="57"/>
      <c r="J3292" s="57"/>
      <c r="K3292" s="55"/>
    </row>
    <row r="3293" spans="1:11" x14ac:dyDescent="0.25">
      <c r="A3293" s="55"/>
      <c r="C3293" s="56"/>
      <c r="D3293" s="55"/>
      <c r="E3293" s="55"/>
      <c r="H3293" s="55"/>
      <c r="I3293" s="57"/>
      <c r="J3293" s="57"/>
      <c r="K3293" s="55"/>
    </row>
    <row r="3294" spans="1:11" x14ac:dyDescent="0.25">
      <c r="A3294" s="55"/>
      <c r="C3294" s="56"/>
      <c r="D3294" s="55"/>
      <c r="E3294" s="55"/>
      <c r="H3294" s="55"/>
      <c r="I3294" s="57"/>
      <c r="J3294" s="57"/>
      <c r="K3294" s="55"/>
    </row>
    <row r="3295" spans="1:11" x14ac:dyDescent="0.25">
      <c r="A3295" s="55"/>
      <c r="C3295" s="56"/>
      <c r="D3295" s="55"/>
      <c r="E3295" s="55"/>
      <c r="H3295" s="55"/>
      <c r="I3295" s="57"/>
      <c r="J3295" s="57"/>
      <c r="K3295" s="55"/>
    </row>
    <row r="3296" spans="1:11" x14ac:dyDescent="0.25">
      <c r="A3296" s="55"/>
      <c r="C3296" s="56"/>
      <c r="D3296" s="55"/>
      <c r="E3296" s="55"/>
      <c r="H3296" s="55"/>
      <c r="I3296" s="57"/>
      <c r="J3296" s="57"/>
      <c r="K3296" s="55"/>
    </row>
    <row r="3297" spans="1:11" x14ac:dyDescent="0.25">
      <c r="A3297" s="55"/>
      <c r="C3297" s="56"/>
      <c r="D3297" s="55"/>
      <c r="E3297" s="55"/>
      <c r="H3297" s="55"/>
      <c r="I3297" s="57"/>
      <c r="J3297" s="57"/>
      <c r="K3297" s="55"/>
    </row>
    <row r="3298" spans="1:11" x14ac:dyDescent="0.25">
      <c r="A3298" s="55"/>
      <c r="C3298" s="56"/>
      <c r="D3298" s="55"/>
      <c r="E3298" s="55"/>
      <c r="H3298" s="55"/>
      <c r="I3298" s="57"/>
      <c r="J3298" s="57"/>
      <c r="K3298" s="55"/>
    </row>
    <row r="3299" spans="1:11" x14ac:dyDescent="0.25">
      <c r="A3299" s="55"/>
      <c r="C3299" s="56"/>
      <c r="D3299" s="55"/>
      <c r="E3299" s="55"/>
      <c r="H3299" s="55"/>
      <c r="I3299" s="57"/>
      <c r="J3299" s="57"/>
      <c r="K3299" s="55"/>
    </row>
    <row r="3300" spans="1:11" x14ac:dyDescent="0.25">
      <c r="A3300" s="55"/>
      <c r="C3300" s="56"/>
      <c r="D3300" s="55"/>
      <c r="E3300" s="55"/>
      <c r="H3300" s="55"/>
      <c r="I3300" s="57"/>
      <c r="J3300" s="57"/>
      <c r="K3300" s="55"/>
    </row>
    <row r="3301" spans="1:11" x14ac:dyDescent="0.25">
      <c r="A3301" s="55"/>
      <c r="C3301" s="56"/>
      <c r="D3301" s="55"/>
      <c r="E3301" s="55"/>
      <c r="H3301" s="55"/>
      <c r="I3301" s="57"/>
      <c r="J3301" s="57"/>
      <c r="K3301" s="55"/>
    </row>
    <row r="3302" spans="1:11" x14ac:dyDescent="0.25">
      <c r="A3302" s="55"/>
      <c r="C3302" s="56"/>
      <c r="D3302" s="55"/>
      <c r="E3302" s="55"/>
      <c r="H3302" s="55"/>
      <c r="I3302" s="57"/>
      <c r="J3302" s="57"/>
      <c r="K3302" s="55"/>
    </row>
    <row r="3303" spans="1:11" x14ac:dyDescent="0.25">
      <c r="A3303" s="55"/>
      <c r="C3303" s="56"/>
      <c r="D3303" s="55"/>
      <c r="E3303" s="55"/>
      <c r="H3303" s="55"/>
      <c r="I3303" s="57"/>
      <c r="J3303" s="57"/>
      <c r="K3303" s="55"/>
    </row>
    <row r="3304" spans="1:11" x14ac:dyDescent="0.25">
      <c r="A3304" s="55"/>
      <c r="C3304" s="56"/>
      <c r="D3304" s="55"/>
      <c r="E3304" s="55"/>
      <c r="H3304" s="55"/>
      <c r="I3304" s="57"/>
      <c r="J3304" s="57"/>
      <c r="K3304" s="55"/>
    </row>
    <row r="3305" spans="1:11" x14ac:dyDescent="0.25">
      <c r="A3305" s="55"/>
      <c r="C3305" s="56"/>
      <c r="D3305" s="55"/>
      <c r="E3305" s="55"/>
      <c r="H3305" s="55"/>
      <c r="I3305" s="57"/>
      <c r="J3305" s="57"/>
      <c r="K3305" s="55"/>
    </row>
    <row r="3306" spans="1:11" x14ac:dyDescent="0.25">
      <c r="A3306" s="55"/>
      <c r="C3306" s="56"/>
      <c r="D3306" s="55"/>
      <c r="E3306" s="55"/>
      <c r="H3306" s="55"/>
      <c r="I3306" s="57"/>
      <c r="J3306" s="57"/>
      <c r="K3306" s="55"/>
    </row>
    <row r="3307" spans="1:11" x14ac:dyDescent="0.25">
      <c r="A3307" s="55"/>
      <c r="C3307" s="56"/>
      <c r="D3307" s="55"/>
      <c r="E3307" s="55"/>
      <c r="H3307" s="55"/>
      <c r="I3307" s="57"/>
      <c r="J3307" s="57"/>
      <c r="K3307" s="55"/>
    </row>
    <row r="3308" spans="1:11" x14ac:dyDescent="0.25">
      <c r="A3308" s="55"/>
      <c r="C3308" s="56"/>
      <c r="D3308" s="55"/>
      <c r="E3308" s="55"/>
      <c r="H3308" s="55"/>
      <c r="I3308" s="57"/>
      <c r="J3308" s="57"/>
      <c r="K3308" s="55"/>
    </row>
    <row r="3309" spans="1:11" x14ac:dyDescent="0.25">
      <c r="A3309" s="55"/>
      <c r="C3309" s="56"/>
      <c r="D3309" s="55"/>
      <c r="E3309" s="55"/>
      <c r="H3309" s="55"/>
      <c r="I3309" s="57"/>
      <c r="J3309" s="57"/>
      <c r="K3309" s="55"/>
    </row>
    <row r="3310" spans="1:11" x14ac:dyDescent="0.25">
      <c r="A3310" s="55"/>
      <c r="C3310" s="56"/>
      <c r="D3310" s="55"/>
      <c r="E3310" s="55"/>
      <c r="H3310" s="55"/>
      <c r="I3310" s="57"/>
      <c r="J3310" s="57"/>
      <c r="K3310" s="55"/>
    </row>
    <row r="3311" spans="1:11" x14ac:dyDescent="0.25">
      <c r="A3311" s="55"/>
      <c r="C3311" s="56"/>
      <c r="D3311" s="55"/>
      <c r="E3311" s="55"/>
      <c r="H3311" s="55"/>
      <c r="I3311" s="57"/>
      <c r="J3311" s="57"/>
      <c r="K3311" s="55"/>
    </row>
    <row r="3312" spans="1:11" x14ac:dyDescent="0.25">
      <c r="A3312" s="55"/>
      <c r="C3312" s="56"/>
      <c r="D3312" s="55"/>
      <c r="E3312" s="55"/>
      <c r="H3312" s="55"/>
      <c r="I3312" s="57"/>
      <c r="J3312" s="57"/>
      <c r="K3312" s="55"/>
    </row>
    <row r="3313" spans="1:11" x14ac:dyDescent="0.25">
      <c r="A3313" s="55"/>
      <c r="C3313" s="56"/>
      <c r="D3313" s="55"/>
      <c r="E3313" s="55"/>
      <c r="H3313" s="55"/>
      <c r="I3313" s="57"/>
      <c r="J3313" s="57"/>
      <c r="K3313" s="55"/>
    </row>
    <row r="3314" spans="1:11" x14ac:dyDescent="0.25">
      <c r="A3314" s="55"/>
      <c r="C3314" s="56"/>
      <c r="D3314" s="55"/>
      <c r="E3314" s="55"/>
      <c r="H3314" s="55"/>
      <c r="I3314" s="57"/>
      <c r="J3314" s="57"/>
      <c r="K3314" s="55"/>
    </row>
    <row r="3315" spans="1:11" x14ac:dyDescent="0.25">
      <c r="A3315" s="55"/>
      <c r="C3315" s="56"/>
      <c r="D3315" s="55"/>
      <c r="E3315" s="55"/>
      <c r="H3315" s="55"/>
      <c r="I3315" s="57"/>
      <c r="J3315" s="57"/>
      <c r="K3315" s="55"/>
    </row>
    <row r="3316" spans="1:11" x14ac:dyDescent="0.25">
      <c r="A3316" s="55"/>
      <c r="C3316" s="56"/>
      <c r="D3316" s="55"/>
      <c r="E3316" s="55"/>
      <c r="H3316" s="55"/>
      <c r="I3316" s="57"/>
      <c r="J3316" s="57"/>
      <c r="K3316" s="55"/>
    </row>
    <row r="3317" spans="1:11" x14ac:dyDescent="0.25">
      <c r="A3317" s="55"/>
      <c r="C3317" s="56"/>
      <c r="D3317" s="55"/>
      <c r="E3317" s="55"/>
      <c r="H3317" s="55"/>
      <c r="I3317" s="57"/>
      <c r="J3317" s="57"/>
      <c r="K3317" s="55"/>
    </row>
    <row r="3318" spans="1:11" x14ac:dyDescent="0.25">
      <c r="A3318" s="55"/>
      <c r="C3318" s="56"/>
      <c r="D3318" s="55"/>
      <c r="E3318" s="55"/>
      <c r="H3318" s="55"/>
      <c r="I3318" s="57"/>
      <c r="J3318" s="57"/>
      <c r="K3318" s="55"/>
    </row>
    <row r="3319" spans="1:11" x14ac:dyDescent="0.25">
      <c r="A3319" s="55"/>
      <c r="C3319" s="56"/>
      <c r="D3319" s="55"/>
      <c r="E3319" s="55"/>
      <c r="H3319" s="55"/>
      <c r="I3319" s="57"/>
      <c r="J3319" s="57"/>
      <c r="K3319" s="55"/>
    </row>
    <row r="3320" spans="1:11" x14ac:dyDescent="0.25">
      <c r="A3320" s="55"/>
      <c r="C3320" s="56"/>
      <c r="D3320" s="55"/>
      <c r="E3320" s="55"/>
      <c r="H3320" s="55"/>
      <c r="I3320" s="57"/>
      <c r="J3320" s="57"/>
      <c r="K3320" s="55"/>
    </row>
    <row r="3321" spans="1:11" x14ac:dyDescent="0.25">
      <c r="A3321" s="55"/>
      <c r="C3321" s="56"/>
      <c r="D3321" s="55"/>
      <c r="E3321" s="55"/>
      <c r="H3321" s="55"/>
      <c r="I3321" s="57"/>
      <c r="J3321" s="57"/>
      <c r="K3321" s="55"/>
    </row>
    <row r="3322" spans="1:11" x14ac:dyDescent="0.25">
      <c r="A3322" s="55"/>
      <c r="C3322" s="56"/>
      <c r="D3322" s="55"/>
      <c r="E3322" s="55"/>
      <c r="H3322" s="55"/>
      <c r="I3322" s="57"/>
      <c r="J3322" s="57"/>
      <c r="K3322" s="55"/>
    </row>
    <row r="3323" spans="1:11" x14ac:dyDescent="0.25">
      <c r="A3323" s="55"/>
      <c r="C3323" s="56"/>
      <c r="D3323" s="55"/>
      <c r="E3323" s="55"/>
      <c r="H3323" s="55"/>
      <c r="I3323" s="57"/>
      <c r="J3323" s="57"/>
      <c r="K3323" s="55"/>
    </row>
    <row r="3324" spans="1:11" x14ac:dyDescent="0.25">
      <c r="A3324" s="55"/>
      <c r="C3324" s="56"/>
      <c r="D3324" s="55"/>
      <c r="E3324" s="55"/>
      <c r="H3324" s="55"/>
      <c r="I3324" s="57"/>
      <c r="J3324" s="57"/>
      <c r="K3324" s="55"/>
    </row>
    <row r="3325" spans="1:11" x14ac:dyDescent="0.25">
      <c r="A3325" s="55"/>
      <c r="C3325" s="56"/>
      <c r="D3325" s="55"/>
      <c r="E3325" s="55"/>
      <c r="H3325" s="55"/>
      <c r="I3325" s="57"/>
      <c r="J3325" s="57"/>
      <c r="K3325" s="55"/>
    </row>
    <row r="3326" spans="1:11" x14ac:dyDescent="0.25">
      <c r="A3326" s="55"/>
      <c r="C3326" s="56"/>
      <c r="D3326" s="55"/>
      <c r="E3326" s="55"/>
      <c r="H3326" s="55"/>
      <c r="I3326" s="57"/>
      <c r="J3326" s="57"/>
      <c r="K3326" s="55"/>
    </row>
    <row r="3327" spans="1:11" x14ac:dyDescent="0.25">
      <c r="A3327" s="55"/>
      <c r="C3327" s="56"/>
      <c r="D3327" s="55"/>
      <c r="E3327" s="55"/>
      <c r="H3327" s="55"/>
      <c r="I3327" s="57"/>
      <c r="J3327" s="57"/>
      <c r="K3327" s="55"/>
    </row>
    <row r="3328" spans="1:11" x14ac:dyDescent="0.25">
      <c r="A3328" s="55"/>
      <c r="C3328" s="56"/>
      <c r="D3328" s="55"/>
      <c r="E3328" s="55"/>
      <c r="H3328" s="55"/>
      <c r="I3328" s="57"/>
      <c r="J3328" s="57"/>
      <c r="K3328" s="55"/>
    </row>
    <row r="3329" spans="1:11" x14ac:dyDescent="0.25">
      <c r="A3329" s="55"/>
      <c r="C3329" s="56"/>
      <c r="D3329" s="55"/>
      <c r="E3329" s="55"/>
      <c r="H3329" s="55"/>
      <c r="I3329" s="57"/>
      <c r="J3329" s="57"/>
      <c r="K3329" s="55"/>
    </row>
    <row r="3330" spans="1:11" x14ac:dyDescent="0.25">
      <c r="A3330" s="55"/>
      <c r="C3330" s="56"/>
      <c r="D3330" s="55"/>
      <c r="E3330" s="55"/>
      <c r="H3330" s="55"/>
      <c r="I3330" s="57"/>
      <c r="J3330" s="57"/>
      <c r="K3330" s="55"/>
    </row>
    <row r="3331" spans="1:11" x14ac:dyDescent="0.25">
      <c r="A3331" s="55"/>
      <c r="C3331" s="56"/>
      <c r="D3331" s="55"/>
      <c r="E3331" s="55"/>
      <c r="H3331" s="55"/>
      <c r="I3331" s="57"/>
      <c r="J3331" s="57"/>
      <c r="K3331" s="55"/>
    </row>
    <row r="3332" spans="1:11" x14ac:dyDescent="0.25">
      <c r="A3332" s="55"/>
      <c r="C3332" s="56"/>
      <c r="D3332" s="55"/>
      <c r="E3332" s="55"/>
      <c r="H3332" s="55"/>
      <c r="I3332" s="57"/>
      <c r="J3332" s="57"/>
      <c r="K3332" s="55"/>
    </row>
    <row r="3333" spans="1:11" x14ac:dyDescent="0.25">
      <c r="A3333" s="55"/>
      <c r="C3333" s="56"/>
      <c r="D3333" s="55"/>
      <c r="E3333" s="55"/>
      <c r="H3333" s="55"/>
      <c r="I3333" s="57"/>
      <c r="J3333" s="57"/>
      <c r="K3333" s="55"/>
    </row>
    <row r="3334" spans="1:11" x14ac:dyDescent="0.25">
      <c r="A3334" s="55"/>
      <c r="C3334" s="56"/>
      <c r="D3334" s="55"/>
      <c r="E3334" s="55"/>
      <c r="H3334" s="55"/>
      <c r="I3334" s="57"/>
      <c r="J3334" s="57"/>
      <c r="K3334" s="55"/>
    </row>
    <row r="3335" spans="1:11" x14ac:dyDescent="0.25">
      <c r="A3335" s="55"/>
      <c r="C3335" s="56"/>
      <c r="D3335" s="55"/>
      <c r="E3335" s="55"/>
      <c r="H3335" s="55"/>
      <c r="I3335" s="57"/>
      <c r="J3335" s="57"/>
      <c r="K3335" s="55"/>
    </row>
    <row r="3336" spans="1:11" x14ac:dyDescent="0.25">
      <c r="A3336" s="55"/>
      <c r="C3336" s="56"/>
      <c r="D3336" s="55"/>
      <c r="E3336" s="55"/>
      <c r="H3336" s="55"/>
      <c r="I3336" s="57"/>
      <c r="J3336" s="57"/>
      <c r="K3336" s="55"/>
    </row>
    <row r="3337" spans="1:11" x14ac:dyDescent="0.25">
      <c r="A3337" s="55"/>
      <c r="C3337" s="56"/>
      <c r="D3337" s="55"/>
      <c r="E3337" s="55"/>
      <c r="H3337" s="55"/>
      <c r="I3337" s="57"/>
      <c r="J3337" s="57"/>
      <c r="K3337" s="55"/>
    </row>
    <row r="3338" spans="1:11" x14ac:dyDescent="0.25">
      <c r="A3338" s="55"/>
      <c r="C3338" s="56"/>
      <c r="D3338" s="55"/>
      <c r="E3338" s="55"/>
      <c r="H3338" s="55"/>
      <c r="I3338" s="57"/>
      <c r="J3338" s="57"/>
      <c r="K3338" s="55"/>
    </row>
    <row r="3339" spans="1:11" x14ac:dyDescent="0.25">
      <c r="A3339" s="55"/>
      <c r="C3339" s="56"/>
      <c r="D3339" s="55"/>
      <c r="E3339" s="55"/>
      <c r="H3339" s="55"/>
      <c r="I3339" s="57"/>
      <c r="J3339" s="57"/>
      <c r="K3339" s="55"/>
    </row>
    <row r="3340" spans="1:11" x14ac:dyDescent="0.25">
      <c r="A3340" s="55"/>
      <c r="C3340" s="56"/>
      <c r="D3340" s="55"/>
      <c r="E3340" s="55"/>
      <c r="H3340" s="55"/>
      <c r="I3340" s="57"/>
      <c r="J3340" s="57"/>
      <c r="K3340" s="55"/>
    </row>
    <row r="3341" spans="1:11" x14ac:dyDescent="0.25">
      <c r="A3341" s="55"/>
      <c r="C3341" s="56"/>
      <c r="D3341" s="55"/>
      <c r="E3341" s="55"/>
      <c r="H3341" s="55"/>
      <c r="I3341" s="57"/>
      <c r="J3341" s="57"/>
      <c r="K3341" s="55"/>
    </row>
    <row r="3342" spans="1:11" x14ac:dyDescent="0.25">
      <c r="A3342" s="55"/>
      <c r="C3342" s="56"/>
      <c r="D3342" s="55"/>
      <c r="E3342" s="55"/>
      <c r="H3342" s="55"/>
      <c r="I3342" s="57"/>
      <c r="J3342" s="57"/>
      <c r="K3342" s="55"/>
    </row>
    <row r="3343" spans="1:11" x14ac:dyDescent="0.25">
      <c r="A3343" s="55"/>
      <c r="C3343" s="56"/>
      <c r="D3343" s="55"/>
      <c r="E3343" s="55"/>
      <c r="H3343" s="55"/>
      <c r="I3343" s="57"/>
      <c r="J3343" s="57"/>
      <c r="K3343" s="55"/>
    </row>
    <row r="3344" spans="1:11" x14ac:dyDescent="0.25">
      <c r="A3344" s="55"/>
      <c r="C3344" s="56"/>
      <c r="D3344" s="55"/>
      <c r="E3344" s="55"/>
      <c r="H3344" s="55"/>
      <c r="I3344" s="57"/>
      <c r="J3344" s="57"/>
      <c r="K3344" s="55"/>
    </row>
    <row r="3345" spans="1:11" x14ac:dyDescent="0.25">
      <c r="A3345" s="55"/>
      <c r="C3345" s="56"/>
      <c r="D3345" s="55"/>
      <c r="E3345" s="55"/>
      <c r="H3345" s="55"/>
      <c r="I3345" s="57"/>
      <c r="J3345" s="57"/>
      <c r="K3345" s="55"/>
    </row>
    <row r="3346" spans="1:11" x14ac:dyDescent="0.25">
      <c r="A3346" s="55"/>
      <c r="C3346" s="56"/>
      <c r="D3346" s="55"/>
      <c r="E3346" s="55"/>
      <c r="H3346" s="55"/>
      <c r="I3346" s="57"/>
      <c r="J3346" s="57"/>
      <c r="K3346" s="55"/>
    </row>
    <row r="3347" spans="1:11" x14ac:dyDescent="0.25">
      <c r="A3347" s="55"/>
      <c r="C3347" s="56"/>
      <c r="D3347" s="55"/>
      <c r="E3347" s="55"/>
      <c r="H3347" s="55"/>
      <c r="I3347" s="57"/>
      <c r="J3347" s="57"/>
      <c r="K3347" s="55"/>
    </row>
    <row r="3348" spans="1:11" x14ac:dyDescent="0.25">
      <c r="A3348" s="55"/>
      <c r="C3348" s="56"/>
      <c r="D3348" s="55"/>
      <c r="E3348" s="55"/>
      <c r="H3348" s="55"/>
      <c r="I3348" s="57"/>
      <c r="J3348" s="57"/>
      <c r="K3348" s="55"/>
    </row>
    <row r="3349" spans="1:11" x14ac:dyDescent="0.25">
      <c r="A3349" s="55"/>
      <c r="C3349" s="56"/>
      <c r="D3349" s="55"/>
      <c r="E3349" s="55"/>
      <c r="H3349" s="55"/>
      <c r="I3349" s="57"/>
      <c r="J3349" s="57"/>
      <c r="K3349" s="55"/>
    </row>
    <row r="3350" spans="1:11" x14ac:dyDescent="0.25">
      <c r="A3350" s="55"/>
      <c r="C3350" s="56"/>
      <c r="D3350" s="55"/>
      <c r="E3350" s="55"/>
      <c r="H3350" s="55"/>
      <c r="I3350" s="57"/>
      <c r="J3350" s="57"/>
      <c r="K3350" s="55"/>
    </row>
    <row r="3351" spans="1:11" x14ac:dyDescent="0.25">
      <c r="A3351" s="55"/>
      <c r="C3351" s="56"/>
      <c r="D3351" s="55"/>
      <c r="E3351" s="55"/>
      <c r="H3351" s="55"/>
      <c r="I3351" s="57"/>
      <c r="J3351" s="57"/>
      <c r="K3351" s="55"/>
    </row>
    <row r="3352" spans="1:11" x14ac:dyDescent="0.25">
      <c r="A3352" s="55"/>
      <c r="C3352" s="56"/>
      <c r="D3352" s="55"/>
      <c r="E3352" s="55"/>
      <c r="H3352" s="55"/>
      <c r="I3352" s="57"/>
      <c r="J3352" s="57"/>
      <c r="K3352" s="55"/>
    </row>
    <row r="3353" spans="1:11" x14ac:dyDescent="0.25">
      <c r="A3353" s="55"/>
      <c r="C3353" s="56"/>
      <c r="D3353" s="55"/>
      <c r="E3353" s="55"/>
      <c r="H3353" s="55"/>
      <c r="I3353" s="57"/>
      <c r="J3353" s="57"/>
      <c r="K3353" s="55"/>
    </row>
    <row r="3354" spans="1:11" x14ac:dyDescent="0.25">
      <c r="A3354" s="55"/>
      <c r="C3354" s="56"/>
      <c r="D3354" s="55"/>
      <c r="E3354" s="55"/>
      <c r="H3354" s="55"/>
      <c r="I3354" s="57"/>
      <c r="J3354" s="57"/>
      <c r="K3354" s="55"/>
    </row>
    <row r="3355" spans="1:11" x14ac:dyDescent="0.25">
      <c r="A3355" s="55"/>
      <c r="C3355" s="56"/>
      <c r="D3355" s="55"/>
      <c r="E3355" s="55"/>
      <c r="H3355" s="55"/>
      <c r="I3355" s="57"/>
      <c r="J3355" s="57"/>
      <c r="K3355" s="55"/>
    </row>
    <row r="3356" spans="1:11" x14ac:dyDescent="0.25">
      <c r="A3356" s="55"/>
      <c r="C3356" s="56"/>
      <c r="D3356" s="55"/>
      <c r="E3356" s="55"/>
      <c r="H3356" s="55"/>
      <c r="I3356" s="57"/>
      <c r="J3356" s="57"/>
      <c r="K3356" s="55"/>
    </row>
    <row r="3357" spans="1:11" x14ac:dyDescent="0.25">
      <c r="A3357" s="55"/>
      <c r="C3357" s="56"/>
      <c r="D3357" s="55"/>
      <c r="E3357" s="55"/>
      <c r="H3357" s="55"/>
      <c r="I3357" s="57"/>
      <c r="J3357" s="57"/>
      <c r="K3357" s="55"/>
    </row>
    <row r="3358" spans="1:11" x14ac:dyDescent="0.25">
      <c r="A3358" s="55"/>
      <c r="C3358" s="56"/>
      <c r="D3358" s="55"/>
      <c r="E3358" s="55"/>
      <c r="H3358" s="55"/>
      <c r="I3358" s="57"/>
      <c r="J3358" s="57"/>
      <c r="K3358" s="55"/>
    </row>
    <row r="3359" spans="1:11" x14ac:dyDescent="0.25">
      <c r="A3359" s="55"/>
      <c r="C3359" s="56"/>
      <c r="D3359" s="55"/>
      <c r="E3359" s="55"/>
      <c r="H3359" s="55"/>
      <c r="I3359" s="57"/>
      <c r="J3359" s="57"/>
      <c r="K3359" s="55"/>
    </row>
    <row r="3360" spans="1:11" x14ac:dyDescent="0.25">
      <c r="A3360" s="55"/>
      <c r="C3360" s="56"/>
      <c r="D3360" s="55"/>
      <c r="E3360" s="55"/>
      <c r="H3360" s="55"/>
      <c r="I3360" s="57"/>
      <c r="J3360" s="57"/>
      <c r="K3360" s="55"/>
    </row>
    <row r="3361" spans="1:11" x14ac:dyDescent="0.25">
      <c r="A3361" s="55"/>
      <c r="C3361" s="56"/>
      <c r="D3361" s="55"/>
      <c r="E3361" s="55"/>
      <c r="H3361" s="55"/>
      <c r="I3361" s="57"/>
      <c r="J3361" s="57"/>
      <c r="K3361" s="55"/>
    </row>
    <row r="3362" spans="1:11" x14ac:dyDescent="0.25">
      <c r="A3362" s="55"/>
      <c r="C3362" s="56"/>
      <c r="D3362" s="55"/>
      <c r="E3362" s="55"/>
      <c r="H3362" s="55"/>
      <c r="I3362" s="57"/>
      <c r="J3362" s="57"/>
      <c r="K3362" s="55"/>
    </row>
    <row r="3363" spans="1:11" x14ac:dyDescent="0.25">
      <c r="A3363" s="55"/>
      <c r="C3363" s="56"/>
      <c r="D3363" s="55"/>
      <c r="E3363" s="55"/>
      <c r="H3363" s="55"/>
      <c r="I3363" s="57"/>
      <c r="J3363" s="57"/>
      <c r="K3363" s="55"/>
    </row>
    <row r="3364" spans="1:11" x14ac:dyDescent="0.25">
      <c r="A3364" s="55"/>
      <c r="C3364" s="56"/>
      <c r="D3364" s="55"/>
      <c r="E3364" s="55"/>
      <c r="H3364" s="55"/>
      <c r="I3364" s="57"/>
      <c r="J3364" s="57"/>
      <c r="K3364" s="55"/>
    </row>
    <row r="3365" spans="1:11" x14ac:dyDescent="0.25">
      <c r="A3365" s="55"/>
      <c r="C3365" s="56"/>
      <c r="D3365" s="55"/>
      <c r="E3365" s="55"/>
      <c r="H3365" s="55"/>
      <c r="I3365" s="57"/>
      <c r="J3365" s="57"/>
      <c r="K3365" s="55"/>
    </row>
    <row r="3366" spans="1:11" x14ac:dyDescent="0.25">
      <c r="A3366" s="55"/>
      <c r="C3366" s="56"/>
      <c r="D3366" s="55"/>
      <c r="E3366" s="55"/>
      <c r="H3366" s="55"/>
      <c r="I3366" s="57"/>
      <c r="J3366" s="57"/>
      <c r="K3366" s="55"/>
    </row>
    <row r="3367" spans="1:11" x14ac:dyDescent="0.25">
      <c r="A3367" s="55"/>
      <c r="C3367" s="56"/>
      <c r="D3367" s="55"/>
      <c r="E3367" s="55"/>
      <c r="H3367" s="55"/>
      <c r="I3367" s="57"/>
      <c r="J3367" s="57"/>
      <c r="K3367" s="55"/>
    </row>
    <row r="3368" spans="1:11" x14ac:dyDescent="0.25">
      <c r="A3368" s="55"/>
      <c r="C3368" s="56"/>
      <c r="D3368" s="55"/>
      <c r="E3368" s="55"/>
      <c r="H3368" s="55"/>
      <c r="I3368" s="57"/>
      <c r="J3368" s="57"/>
      <c r="K3368" s="55"/>
    </row>
    <row r="3369" spans="1:11" x14ac:dyDescent="0.25">
      <c r="A3369" s="55"/>
      <c r="C3369" s="56"/>
      <c r="D3369" s="55"/>
      <c r="E3369" s="55"/>
      <c r="H3369" s="55"/>
      <c r="I3369" s="57"/>
      <c r="J3369" s="57"/>
      <c r="K3369" s="55"/>
    </row>
    <row r="3370" spans="1:11" x14ac:dyDescent="0.25">
      <c r="A3370" s="55"/>
      <c r="C3370" s="56"/>
      <c r="D3370" s="55"/>
      <c r="E3370" s="55"/>
      <c r="H3370" s="55"/>
      <c r="I3370" s="57"/>
      <c r="J3370" s="57"/>
      <c r="K3370" s="55"/>
    </row>
    <row r="3371" spans="1:11" x14ac:dyDescent="0.25">
      <c r="A3371" s="55"/>
      <c r="C3371" s="56"/>
      <c r="D3371" s="55"/>
      <c r="E3371" s="55"/>
      <c r="H3371" s="55"/>
      <c r="I3371" s="57"/>
      <c r="J3371" s="57"/>
      <c r="K3371" s="55"/>
    </row>
    <row r="3372" spans="1:11" x14ac:dyDescent="0.25">
      <c r="A3372" s="55"/>
      <c r="C3372" s="56"/>
      <c r="D3372" s="55"/>
      <c r="E3372" s="55"/>
      <c r="H3372" s="55"/>
      <c r="I3372" s="57"/>
      <c r="J3372" s="57"/>
      <c r="K3372" s="55"/>
    </row>
    <row r="3373" spans="1:11" x14ac:dyDescent="0.25">
      <c r="A3373" s="55"/>
      <c r="C3373" s="56"/>
      <c r="D3373" s="55"/>
      <c r="E3373" s="55"/>
      <c r="H3373" s="55"/>
      <c r="I3373" s="57"/>
      <c r="J3373" s="57"/>
      <c r="K3373" s="55"/>
    </row>
    <row r="3374" spans="1:11" x14ac:dyDescent="0.25">
      <c r="A3374" s="55"/>
      <c r="C3374" s="56"/>
      <c r="D3374" s="55"/>
      <c r="E3374" s="55"/>
      <c r="H3374" s="55"/>
      <c r="I3374" s="57"/>
      <c r="J3374" s="57"/>
      <c r="K3374" s="55"/>
    </row>
    <row r="3375" spans="1:11" x14ac:dyDescent="0.25">
      <c r="A3375" s="55"/>
      <c r="C3375" s="56"/>
      <c r="D3375" s="55"/>
      <c r="E3375" s="55"/>
      <c r="H3375" s="55"/>
      <c r="I3375" s="57"/>
      <c r="J3375" s="57"/>
      <c r="K3375" s="55"/>
    </row>
    <row r="3376" spans="1:11" x14ac:dyDescent="0.25">
      <c r="A3376" s="55"/>
      <c r="C3376" s="56"/>
      <c r="D3376" s="55"/>
      <c r="E3376" s="55"/>
      <c r="H3376" s="55"/>
      <c r="I3376" s="57"/>
      <c r="J3376" s="57"/>
      <c r="K3376" s="55"/>
    </row>
    <row r="3377" spans="1:11" x14ac:dyDescent="0.25">
      <c r="A3377" s="55"/>
      <c r="C3377" s="56"/>
      <c r="D3377" s="55"/>
      <c r="E3377" s="55"/>
      <c r="H3377" s="55"/>
      <c r="I3377" s="57"/>
      <c r="J3377" s="57"/>
      <c r="K3377" s="55"/>
    </row>
    <row r="3378" spans="1:11" x14ac:dyDescent="0.25">
      <c r="A3378" s="55"/>
      <c r="C3378" s="56"/>
      <c r="D3378" s="55"/>
      <c r="E3378" s="55"/>
      <c r="H3378" s="55"/>
      <c r="I3378" s="57"/>
      <c r="J3378" s="57"/>
      <c r="K3378" s="55"/>
    </row>
    <row r="3379" spans="1:11" x14ac:dyDescent="0.25">
      <c r="A3379" s="55"/>
      <c r="C3379" s="56"/>
      <c r="D3379" s="55"/>
      <c r="E3379" s="55"/>
      <c r="H3379" s="55"/>
      <c r="I3379" s="57"/>
      <c r="J3379" s="57"/>
      <c r="K3379" s="55"/>
    </row>
    <row r="3380" spans="1:11" x14ac:dyDescent="0.25">
      <c r="A3380" s="55"/>
      <c r="C3380" s="56"/>
      <c r="D3380" s="55"/>
      <c r="E3380" s="55"/>
      <c r="H3380" s="55"/>
      <c r="I3380" s="57"/>
      <c r="J3380" s="57"/>
      <c r="K3380" s="55"/>
    </row>
    <row r="3381" spans="1:11" x14ac:dyDescent="0.25">
      <c r="A3381" s="55"/>
      <c r="C3381" s="56"/>
      <c r="D3381" s="55"/>
      <c r="E3381" s="55"/>
      <c r="H3381" s="55"/>
      <c r="I3381" s="57"/>
      <c r="J3381" s="57"/>
      <c r="K3381" s="55"/>
    </row>
    <row r="3382" spans="1:11" x14ac:dyDescent="0.25">
      <c r="A3382" s="55"/>
      <c r="C3382" s="56"/>
      <c r="D3382" s="55"/>
      <c r="E3382" s="55"/>
      <c r="H3382" s="55"/>
      <c r="I3382" s="57"/>
      <c r="J3382" s="57"/>
      <c r="K3382" s="55"/>
    </row>
    <row r="3383" spans="1:11" x14ac:dyDescent="0.25">
      <c r="A3383" s="55"/>
      <c r="C3383" s="56"/>
      <c r="D3383" s="55"/>
      <c r="E3383" s="55"/>
      <c r="H3383" s="55"/>
      <c r="I3383" s="57"/>
      <c r="J3383" s="57"/>
      <c r="K3383" s="55"/>
    </row>
    <row r="3384" spans="1:11" x14ac:dyDescent="0.25">
      <c r="A3384" s="55"/>
      <c r="C3384" s="56"/>
      <c r="D3384" s="55"/>
      <c r="E3384" s="55"/>
      <c r="H3384" s="55"/>
      <c r="I3384" s="57"/>
      <c r="J3384" s="57"/>
      <c r="K3384" s="55"/>
    </row>
    <row r="3385" spans="1:11" x14ac:dyDescent="0.25">
      <c r="A3385" s="55"/>
      <c r="C3385" s="56"/>
      <c r="D3385" s="55"/>
      <c r="E3385" s="55"/>
      <c r="H3385" s="55"/>
      <c r="I3385" s="57"/>
      <c r="J3385" s="57"/>
      <c r="K3385" s="55"/>
    </row>
    <row r="3386" spans="1:11" x14ac:dyDescent="0.25">
      <c r="A3386" s="55"/>
      <c r="C3386" s="56"/>
      <c r="D3386" s="55"/>
      <c r="E3386" s="55"/>
      <c r="H3386" s="55"/>
      <c r="I3386" s="57"/>
      <c r="J3386" s="57"/>
      <c r="K3386" s="55"/>
    </row>
    <row r="3387" spans="1:11" x14ac:dyDescent="0.25">
      <c r="A3387" s="55"/>
      <c r="C3387" s="56"/>
      <c r="D3387" s="55"/>
      <c r="E3387" s="55"/>
      <c r="H3387" s="55"/>
      <c r="I3387" s="57"/>
      <c r="J3387" s="57"/>
      <c r="K3387" s="55"/>
    </row>
    <row r="3388" spans="1:11" x14ac:dyDescent="0.25">
      <c r="A3388" s="55"/>
      <c r="C3388" s="56"/>
      <c r="D3388" s="55"/>
      <c r="E3388" s="55"/>
      <c r="H3388" s="55"/>
      <c r="I3388" s="57"/>
      <c r="J3388" s="57"/>
      <c r="K3388" s="55"/>
    </row>
    <row r="3389" spans="1:11" x14ac:dyDescent="0.25">
      <c r="A3389" s="55"/>
      <c r="C3389" s="56"/>
      <c r="D3389" s="55"/>
      <c r="E3389" s="55"/>
      <c r="H3389" s="55"/>
      <c r="I3389" s="57"/>
      <c r="J3389" s="57"/>
      <c r="K3389" s="55"/>
    </row>
    <row r="3390" spans="1:11" x14ac:dyDescent="0.25">
      <c r="A3390" s="55"/>
      <c r="C3390" s="56"/>
      <c r="D3390" s="55"/>
      <c r="E3390" s="55"/>
      <c r="H3390" s="55"/>
      <c r="I3390" s="57"/>
      <c r="J3390" s="57"/>
      <c r="K3390" s="55"/>
    </row>
    <row r="3391" spans="1:11" x14ac:dyDescent="0.25">
      <c r="A3391" s="55"/>
      <c r="C3391" s="56"/>
      <c r="D3391" s="55"/>
      <c r="E3391" s="55"/>
      <c r="H3391" s="55"/>
      <c r="I3391" s="57"/>
      <c r="J3391" s="57"/>
      <c r="K3391" s="55"/>
    </row>
    <row r="3392" spans="1:11" x14ac:dyDescent="0.25">
      <c r="A3392" s="55"/>
      <c r="C3392" s="56"/>
      <c r="D3392" s="55"/>
      <c r="E3392" s="55"/>
      <c r="H3392" s="55"/>
      <c r="I3392" s="57"/>
      <c r="J3392" s="57"/>
      <c r="K3392" s="55"/>
    </row>
    <row r="3393" spans="1:11" x14ac:dyDescent="0.25">
      <c r="A3393" s="55"/>
      <c r="C3393" s="56"/>
      <c r="D3393" s="55"/>
      <c r="E3393" s="55"/>
      <c r="H3393" s="55"/>
      <c r="I3393" s="57"/>
      <c r="J3393" s="57"/>
      <c r="K3393" s="55"/>
    </row>
    <row r="3394" spans="1:11" x14ac:dyDescent="0.25">
      <c r="A3394" s="55"/>
      <c r="C3394" s="56"/>
      <c r="D3394" s="55"/>
      <c r="E3394" s="55"/>
      <c r="H3394" s="55"/>
      <c r="I3394" s="57"/>
      <c r="J3394" s="57"/>
      <c r="K3394" s="55"/>
    </row>
    <row r="3395" spans="1:11" x14ac:dyDescent="0.25">
      <c r="A3395" s="55"/>
      <c r="C3395" s="56"/>
      <c r="D3395" s="55"/>
      <c r="E3395" s="55"/>
      <c r="H3395" s="55"/>
      <c r="I3395" s="57"/>
      <c r="J3395" s="57"/>
      <c r="K3395" s="55"/>
    </row>
    <row r="3396" spans="1:11" x14ac:dyDescent="0.25">
      <c r="A3396" s="55"/>
      <c r="C3396" s="56"/>
      <c r="D3396" s="55"/>
      <c r="E3396" s="55"/>
      <c r="H3396" s="55"/>
      <c r="I3396" s="57"/>
      <c r="J3396" s="57"/>
      <c r="K3396" s="55"/>
    </row>
    <row r="3397" spans="1:11" x14ac:dyDescent="0.25">
      <c r="A3397" s="55"/>
      <c r="C3397" s="56"/>
      <c r="D3397" s="55"/>
      <c r="E3397" s="55"/>
      <c r="H3397" s="55"/>
      <c r="I3397" s="57"/>
      <c r="J3397" s="57"/>
      <c r="K3397" s="55"/>
    </row>
    <row r="3398" spans="1:11" x14ac:dyDescent="0.25">
      <c r="A3398" s="55"/>
      <c r="C3398" s="56"/>
      <c r="D3398" s="55"/>
      <c r="E3398" s="55"/>
      <c r="H3398" s="55"/>
      <c r="I3398" s="57"/>
      <c r="J3398" s="57"/>
      <c r="K3398" s="55"/>
    </row>
    <row r="3399" spans="1:11" x14ac:dyDescent="0.25">
      <c r="A3399" s="55"/>
      <c r="C3399" s="56"/>
      <c r="D3399" s="55"/>
      <c r="E3399" s="55"/>
      <c r="H3399" s="55"/>
      <c r="I3399" s="57"/>
      <c r="J3399" s="57"/>
      <c r="K3399" s="55"/>
    </row>
    <row r="3400" spans="1:11" x14ac:dyDescent="0.25">
      <c r="A3400" s="55"/>
      <c r="C3400" s="56"/>
      <c r="D3400" s="55"/>
      <c r="E3400" s="55"/>
      <c r="H3400" s="55"/>
      <c r="I3400" s="57"/>
      <c r="J3400" s="57"/>
      <c r="K3400" s="55"/>
    </row>
    <row r="3401" spans="1:11" x14ac:dyDescent="0.25">
      <c r="A3401" s="55"/>
      <c r="C3401" s="56"/>
      <c r="D3401" s="55"/>
      <c r="E3401" s="55"/>
      <c r="H3401" s="55"/>
      <c r="I3401" s="57"/>
      <c r="J3401" s="57"/>
      <c r="K3401" s="55"/>
    </row>
    <row r="3402" spans="1:11" x14ac:dyDescent="0.25">
      <c r="A3402" s="55"/>
      <c r="C3402" s="56"/>
      <c r="D3402" s="55"/>
      <c r="E3402" s="55"/>
      <c r="H3402" s="55"/>
      <c r="I3402" s="57"/>
      <c r="J3402" s="57"/>
      <c r="K3402" s="55"/>
    </row>
    <row r="3403" spans="1:11" x14ac:dyDescent="0.25">
      <c r="A3403" s="55"/>
      <c r="C3403" s="56"/>
      <c r="D3403" s="55"/>
      <c r="E3403" s="55"/>
      <c r="H3403" s="55"/>
      <c r="I3403" s="57"/>
      <c r="J3403" s="57"/>
      <c r="K3403" s="55"/>
    </row>
    <row r="3404" spans="1:11" x14ac:dyDescent="0.25">
      <c r="A3404" s="55"/>
      <c r="C3404" s="56"/>
      <c r="D3404" s="55"/>
      <c r="E3404" s="55"/>
      <c r="H3404" s="55"/>
      <c r="I3404" s="57"/>
      <c r="J3404" s="57"/>
      <c r="K3404" s="55"/>
    </row>
    <row r="3405" spans="1:11" x14ac:dyDescent="0.25">
      <c r="A3405" s="55"/>
      <c r="C3405" s="56"/>
      <c r="D3405" s="55"/>
      <c r="E3405" s="55"/>
      <c r="H3405" s="55"/>
      <c r="I3405" s="57"/>
      <c r="J3405" s="57"/>
      <c r="K3405" s="55"/>
    </row>
    <row r="3406" spans="1:11" x14ac:dyDescent="0.25">
      <c r="A3406" s="55"/>
      <c r="C3406" s="56"/>
      <c r="D3406" s="55"/>
      <c r="E3406" s="55"/>
      <c r="H3406" s="55"/>
      <c r="I3406" s="57"/>
      <c r="J3406" s="57"/>
      <c r="K3406" s="55"/>
    </row>
    <row r="3407" spans="1:11" x14ac:dyDescent="0.25">
      <c r="A3407" s="55"/>
      <c r="C3407" s="56"/>
      <c r="D3407" s="55"/>
      <c r="E3407" s="55"/>
      <c r="H3407" s="55"/>
      <c r="I3407" s="57"/>
      <c r="J3407" s="57"/>
      <c r="K3407" s="55"/>
    </row>
    <row r="3408" spans="1:11" x14ac:dyDescent="0.25">
      <c r="A3408" s="55"/>
      <c r="C3408" s="56"/>
      <c r="D3408" s="55"/>
      <c r="E3408" s="55"/>
      <c r="H3408" s="55"/>
      <c r="I3408" s="57"/>
      <c r="J3408" s="57"/>
      <c r="K3408" s="55"/>
    </row>
    <row r="3409" spans="1:11" x14ac:dyDescent="0.25">
      <c r="A3409" s="55"/>
      <c r="C3409" s="56"/>
      <c r="D3409" s="55"/>
      <c r="E3409" s="55"/>
      <c r="H3409" s="55"/>
      <c r="I3409" s="57"/>
      <c r="J3409" s="57"/>
      <c r="K3409" s="55"/>
    </row>
    <row r="3410" spans="1:11" x14ac:dyDescent="0.25">
      <c r="A3410" s="55"/>
      <c r="C3410" s="56"/>
      <c r="D3410" s="55"/>
      <c r="E3410" s="55"/>
      <c r="H3410" s="55"/>
      <c r="I3410" s="57"/>
      <c r="J3410" s="57"/>
      <c r="K3410" s="55"/>
    </row>
    <row r="3411" spans="1:11" x14ac:dyDescent="0.25">
      <c r="A3411" s="55"/>
      <c r="C3411" s="56"/>
      <c r="D3411" s="55"/>
      <c r="E3411" s="55"/>
      <c r="H3411" s="55"/>
      <c r="I3411" s="57"/>
      <c r="J3411" s="57"/>
      <c r="K3411" s="55"/>
    </row>
    <row r="3412" spans="1:11" x14ac:dyDescent="0.25">
      <c r="A3412" s="55"/>
      <c r="C3412" s="56"/>
      <c r="D3412" s="55"/>
      <c r="E3412" s="55"/>
      <c r="H3412" s="55"/>
      <c r="I3412" s="57"/>
      <c r="J3412" s="57"/>
      <c r="K3412" s="55"/>
    </row>
    <row r="3413" spans="1:11" x14ac:dyDescent="0.25">
      <c r="A3413" s="55"/>
      <c r="C3413" s="56"/>
      <c r="D3413" s="55"/>
      <c r="E3413" s="55"/>
      <c r="H3413" s="55"/>
      <c r="I3413" s="57"/>
      <c r="J3413" s="57"/>
      <c r="K3413" s="55"/>
    </row>
    <row r="3414" spans="1:11" x14ac:dyDescent="0.25">
      <c r="A3414" s="55"/>
      <c r="C3414" s="56"/>
      <c r="D3414" s="55"/>
      <c r="E3414" s="55"/>
      <c r="H3414" s="55"/>
      <c r="I3414" s="57"/>
      <c r="J3414" s="57"/>
      <c r="K3414" s="55"/>
    </row>
    <row r="3415" spans="1:11" x14ac:dyDescent="0.25">
      <c r="A3415" s="55"/>
      <c r="C3415" s="56"/>
      <c r="D3415" s="55"/>
      <c r="E3415" s="55"/>
      <c r="H3415" s="55"/>
      <c r="I3415" s="57"/>
      <c r="J3415" s="57"/>
      <c r="K3415" s="55"/>
    </row>
    <row r="3416" spans="1:11" x14ac:dyDescent="0.25">
      <c r="A3416" s="55"/>
      <c r="C3416" s="56"/>
      <c r="D3416" s="55"/>
      <c r="E3416" s="55"/>
      <c r="H3416" s="55"/>
      <c r="I3416" s="57"/>
      <c r="J3416" s="57"/>
      <c r="K3416" s="55"/>
    </row>
    <row r="3417" spans="1:11" x14ac:dyDescent="0.25">
      <c r="A3417" s="55"/>
      <c r="C3417" s="56"/>
      <c r="D3417" s="55"/>
      <c r="E3417" s="55"/>
      <c r="H3417" s="55"/>
      <c r="I3417" s="57"/>
      <c r="J3417" s="57"/>
      <c r="K3417" s="55"/>
    </row>
    <row r="3418" spans="1:11" x14ac:dyDescent="0.25">
      <c r="A3418" s="55"/>
      <c r="C3418" s="56"/>
      <c r="D3418" s="55"/>
      <c r="E3418" s="55"/>
      <c r="H3418" s="55"/>
      <c r="I3418" s="57"/>
      <c r="J3418" s="57"/>
      <c r="K3418" s="55"/>
    </row>
    <row r="3419" spans="1:11" x14ac:dyDescent="0.25">
      <c r="A3419" s="55"/>
      <c r="C3419" s="56"/>
      <c r="D3419" s="55"/>
      <c r="E3419" s="55"/>
      <c r="H3419" s="55"/>
      <c r="I3419" s="57"/>
      <c r="J3419" s="57"/>
      <c r="K3419" s="55"/>
    </row>
    <row r="3420" spans="1:11" x14ac:dyDescent="0.25">
      <c r="A3420" s="55"/>
      <c r="C3420" s="56"/>
      <c r="D3420" s="55"/>
      <c r="E3420" s="55"/>
      <c r="H3420" s="55"/>
      <c r="I3420" s="57"/>
      <c r="J3420" s="57"/>
      <c r="K3420" s="55"/>
    </row>
    <row r="3421" spans="1:11" x14ac:dyDescent="0.25">
      <c r="A3421" s="55"/>
      <c r="C3421" s="56"/>
      <c r="D3421" s="55"/>
      <c r="E3421" s="55"/>
      <c r="H3421" s="55"/>
      <c r="I3421" s="57"/>
      <c r="J3421" s="57"/>
      <c r="K3421" s="55"/>
    </row>
    <row r="3422" spans="1:11" x14ac:dyDescent="0.25">
      <c r="A3422" s="55"/>
      <c r="C3422" s="56"/>
      <c r="D3422" s="55"/>
      <c r="E3422" s="55"/>
      <c r="H3422" s="55"/>
      <c r="I3422" s="57"/>
      <c r="J3422" s="57"/>
      <c r="K3422" s="55"/>
    </row>
    <row r="3423" spans="1:11" x14ac:dyDescent="0.25">
      <c r="A3423" s="55"/>
      <c r="C3423" s="56"/>
      <c r="D3423" s="55"/>
      <c r="E3423" s="55"/>
      <c r="H3423" s="55"/>
      <c r="I3423" s="57"/>
      <c r="J3423" s="57"/>
      <c r="K3423" s="55"/>
    </row>
    <row r="3424" spans="1:11" x14ac:dyDescent="0.25">
      <c r="A3424" s="55"/>
      <c r="C3424" s="56"/>
      <c r="D3424" s="55"/>
      <c r="E3424" s="55"/>
      <c r="H3424" s="55"/>
      <c r="I3424" s="57"/>
      <c r="J3424" s="57"/>
      <c r="K3424" s="55"/>
    </row>
    <row r="3425" spans="1:11" x14ac:dyDescent="0.25">
      <c r="A3425" s="55"/>
      <c r="C3425" s="56"/>
      <c r="D3425" s="55"/>
      <c r="E3425" s="55"/>
      <c r="H3425" s="55"/>
      <c r="I3425" s="57"/>
      <c r="J3425" s="57"/>
      <c r="K3425" s="55"/>
    </row>
    <row r="3426" spans="1:11" x14ac:dyDescent="0.25">
      <c r="A3426" s="55"/>
      <c r="C3426" s="56"/>
      <c r="D3426" s="55"/>
      <c r="E3426" s="55"/>
      <c r="H3426" s="55"/>
      <c r="I3426" s="57"/>
      <c r="J3426" s="57"/>
      <c r="K3426" s="55"/>
    </row>
    <row r="3427" spans="1:11" x14ac:dyDescent="0.25">
      <c r="A3427" s="55"/>
      <c r="C3427" s="56"/>
      <c r="D3427" s="55"/>
      <c r="E3427" s="55"/>
      <c r="H3427" s="55"/>
      <c r="I3427" s="57"/>
      <c r="J3427" s="57"/>
      <c r="K3427" s="55"/>
    </row>
    <row r="3428" spans="1:11" x14ac:dyDescent="0.25">
      <c r="A3428" s="55"/>
      <c r="C3428" s="56"/>
      <c r="D3428" s="55"/>
      <c r="E3428" s="55"/>
      <c r="H3428" s="55"/>
      <c r="I3428" s="57"/>
      <c r="J3428" s="57"/>
      <c r="K3428" s="55"/>
    </row>
    <row r="3429" spans="1:11" x14ac:dyDescent="0.25">
      <c r="A3429" s="55"/>
      <c r="C3429" s="56"/>
      <c r="D3429" s="55"/>
      <c r="E3429" s="55"/>
      <c r="H3429" s="55"/>
      <c r="I3429" s="57"/>
      <c r="J3429" s="57"/>
      <c r="K3429" s="55"/>
    </row>
    <row r="3430" spans="1:11" x14ac:dyDescent="0.25">
      <c r="A3430" s="55"/>
      <c r="C3430" s="56"/>
      <c r="D3430" s="55"/>
      <c r="E3430" s="55"/>
      <c r="H3430" s="55"/>
      <c r="I3430" s="57"/>
      <c r="J3430" s="57"/>
      <c r="K3430" s="55"/>
    </row>
    <row r="3431" spans="1:11" x14ac:dyDescent="0.25">
      <c r="A3431" s="55"/>
      <c r="C3431" s="56"/>
      <c r="D3431" s="55"/>
      <c r="E3431" s="55"/>
      <c r="H3431" s="55"/>
      <c r="I3431" s="57"/>
      <c r="J3431" s="57"/>
      <c r="K3431" s="55"/>
    </row>
    <row r="3432" spans="1:11" x14ac:dyDescent="0.25">
      <c r="A3432" s="55"/>
      <c r="C3432" s="56"/>
      <c r="D3432" s="55"/>
      <c r="E3432" s="55"/>
      <c r="H3432" s="55"/>
      <c r="I3432" s="57"/>
      <c r="J3432" s="57"/>
      <c r="K3432" s="55"/>
    </row>
    <row r="3433" spans="1:11" x14ac:dyDescent="0.25">
      <c r="A3433" s="55"/>
      <c r="C3433" s="56"/>
      <c r="D3433" s="55"/>
      <c r="E3433" s="55"/>
      <c r="H3433" s="55"/>
      <c r="I3433" s="57"/>
      <c r="J3433" s="57"/>
      <c r="K3433" s="55"/>
    </row>
    <row r="3434" spans="1:11" x14ac:dyDescent="0.25">
      <c r="A3434" s="55"/>
      <c r="C3434" s="56"/>
      <c r="D3434" s="55"/>
      <c r="E3434" s="55"/>
      <c r="H3434" s="55"/>
      <c r="I3434" s="57"/>
      <c r="J3434" s="57"/>
      <c r="K3434" s="55"/>
    </row>
    <row r="3435" spans="1:11" x14ac:dyDescent="0.25">
      <c r="A3435" s="55"/>
      <c r="C3435" s="56"/>
      <c r="D3435" s="55"/>
      <c r="E3435" s="55"/>
      <c r="H3435" s="55"/>
      <c r="I3435" s="57"/>
      <c r="J3435" s="57"/>
      <c r="K3435" s="55"/>
    </row>
    <row r="3436" spans="1:11" x14ac:dyDescent="0.25">
      <c r="A3436" s="55"/>
      <c r="C3436" s="56"/>
      <c r="D3436" s="55"/>
      <c r="E3436" s="55"/>
      <c r="H3436" s="55"/>
      <c r="I3436" s="57"/>
      <c r="J3436" s="57"/>
      <c r="K3436" s="55"/>
    </row>
    <row r="3437" spans="1:11" x14ac:dyDescent="0.25">
      <c r="A3437" s="55"/>
      <c r="C3437" s="56"/>
      <c r="D3437" s="55"/>
      <c r="E3437" s="55"/>
      <c r="H3437" s="55"/>
      <c r="I3437" s="57"/>
      <c r="J3437" s="57"/>
      <c r="K3437" s="55"/>
    </row>
    <row r="3438" spans="1:11" x14ac:dyDescent="0.25">
      <c r="A3438" s="55"/>
      <c r="C3438" s="56"/>
      <c r="D3438" s="55"/>
      <c r="E3438" s="55"/>
      <c r="H3438" s="55"/>
      <c r="I3438" s="57"/>
      <c r="J3438" s="57"/>
      <c r="K3438" s="55"/>
    </row>
    <row r="3439" spans="1:11" x14ac:dyDescent="0.25">
      <c r="A3439" s="55"/>
      <c r="C3439" s="56"/>
      <c r="D3439" s="55"/>
      <c r="E3439" s="55"/>
      <c r="H3439" s="55"/>
      <c r="I3439" s="57"/>
      <c r="J3439" s="57"/>
      <c r="K3439" s="55"/>
    </row>
    <row r="3440" spans="1:11" x14ac:dyDescent="0.25">
      <c r="A3440" s="55"/>
      <c r="C3440" s="56"/>
      <c r="D3440" s="55"/>
      <c r="E3440" s="55"/>
      <c r="H3440" s="55"/>
      <c r="I3440" s="57"/>
      <c r="J3440" s="57"/>
      <c r="K3440" s="55"/>
    </row>
    <row r="3441" spans="1:11" x14ac:dyDescent="0.25">
      <c r="A3441" s="55"/>
      <c r="C3441" s="56"/>
      <c r="D3441" s="55"/>
      <c r="E3441" s="55"/>
      <c r="H3441" s="55"/>
      <c r="I3441" s="57"/>
      <c r="J3441" s="57"/>
      <c r="K3441" s="55"/>
    </row>
    <row r="3442" spans="1:11" x14ac:dyDescent="0.25">
      <c r="A3442" s="55"/>
      <c r="C3442" s="56"/>
      <c r="D3442" s="55"/>
      <c r="E3442" s="55"/>
      <c r="H3442" s="55"/>
      <c r="I3442" s="57"/>
      <c r="J3442" s="57"/>
      <c r="K3442" s="55"/>
    </row>
    <row r="3443" spans="1:11" x14ac:dyDescent="0.25">
      <c r="A3443" s="55"/>
      <c r="C3443" s="56"/>
      <c r="D3443" s="55"/>
      <c r="E3443" s="55"/>
      <c r="H3443" s="55"/>
      <c r="I3443" s="57"/>
      <c r="J3443" s="57"/>
      <c r="K3443" s="55"/>
    </row>
    <row r="3444" spans="1:11" x14ac:dyDescent="0.25">
      <c r="A3444" s="55"/>
      <c r="C3444" s="56"/>
      <c r="D3444" s="55"/>
      <c r="E3444" s="55"/>
      <c r="H3444" s="55"/>
      <c r="I3444" s="57"/>
      <c r="J3444" s="57"/>
      <c r="K3444" s="55"/>
    </row>
    <row r="3445" spans="1:11" x14ac:dyDescent="0.25">
      <c r="A3445" s="55"/>
      <c r="C3445" s="56"/>
      <c r="D3445" s="55"/>
      <c r="E3445" s="55"/>
      <c r="H3445" s="55"/>
      <c r="I3445" s="57"/>
      <c r="J3445" s="57"/>
      <c r="K3445" s="55"/>
    </row>
    <row r="3446" spans="1:11" x14ac:dyDescent="0.25">
      <c r="A3446" s="55"/>
      <c r="C3446" s="56"/>
      <c r="D3446" s="55"/>
      <c r="E3446" s="55"/>
      <c r="H3446" s="55"/>
      <c r="I3446" s="57"/>
      <c r="J3446" s="57"/>
      <c r="K3446" s="55"/>
    </row>
    <row r="3447" spans="1:11" x14ac:dyDescent="0.25">
      <c r="A3447" s="55"/>
      <c r="C3447" s="56"/>
      <c r="D3447" s="55"/>
      <c r="E3447" s="55"/>
      <c r="H3447" s="55"/>
      <c r="I3447" s="57"/>
      <c r="J3447" s="57"/>
      <c r="K3447" s="55"/>
    </row>
    <row r="3448" spans="1:11" x14ac:dyDescent="0.25">
      <c r="A3448" s="55"/>
      <c r="C3448" s="56"/>
      <c r="D3448" s="55"/>
      <c r="E3448" s="55"/>
      <c r="H3448" s="55"/>
      <c r="I3448" s="57"/>
      <c r="J3448" s="57"/>
      <c r="K3448" s="55"/>
    </row>
    <row r="3449" spans="1:11" x14ac:dyDescent="0.25">
      <c r="A3449" s="55"/>
      <c r="C3449" s="56"/>
      <c r="D3449" s="55"/>
      <c r="E3449" s="55"/>
      <c r="H3449" s="55"/>
      <c r="I3449" s="57"/>
      <c r="J3449" s="57"/>
      <c r="K3449" s="55"/>
    </row>
    <row r="3450" spans="1:11" x14ac:dyDescent="0.25">
      <c r="A3450" s="55"/>
      <c r="C3450" s="56"/>
      <c r="D3450" s="55"/>
      <c r="E3450" s="55"/>
      <c r="H3450" s="55"/>
      <c r="I3450" s="57"/>
      <c r="J3450" s="57"/>
      <c r="K3450" s="55"/>
    </row>
    <row r="3451" spans="1:11" x14ac:dyDescent="0.25">
      <c r="A3451" s="55"/>
      <c r="C3451" s="56"/>
      <c r="D3451" s="55"/>
      <c r="E3451" s="55"/>
      <c r="H3451" s="55"/>
      <c r="I3451" s="57"/>
      <c r="J3451" s="57"/>
      <c r="K3451" s="55"/>
    </row>
    <row r="3452" spans="1:11" x14ac:dyDescent="0.25">
      <c r="A3452" s="55"/>
      <c r="C3452" s="56"/>
      <c r="D3452" s="55"/>
      <c r="E3452" s="55"/>
      <c r="H3452" s="55"/>
      <c r="I3452" s="57"/>
      <c r="J3452" s="57"/>
      <c r="K3452" s="55"/>
    </row>
    <row r="3453" spans="1:11" x14ac:dyDescent="0.25">
      <c r="A3453" s="55"/>
      <c r="C3453" s="56"/>
      <c r="D3453" s="55"/>
      <c r="E3453" s="55"/>
      <c r="H3453" s="55"/>
      <c r="I3453" s="57"/>
      <c r="J3453" s="57"/>
      <c r="K3453" s="55"/>
    </row>
    <row r="3454" spans="1:11" x14ac:dyDescent="0.25">
      <c r="A3454" s="55"/>
      <c r="C3454" s="56"/>
      <c r="D3454" s="55"/>
      <c r="E3454" s="55"/>
      <c r="H3454" s="55"/>
      <c r="I3454" s="57"/>
      <c r="J3454" s="57"/>
      <c r="K3454" s="55"/>
    </row>
    <row r="3455" spans="1:11" x14ac:dyDescent="0.25">
      <c r="A3455" s="55"/>
      <c r="C3455" s="56"/>
      <c r="D3455" s="55"/>
      <c r="E3455" s="55"/>
      <c r="H3455" s="55"/>
      <c r="I3455" s="57"/>
      <c r="J3455" s="57"/>
      <c r="K3455" s="55"/>
    </row>
    <row r="3456" spans="1:11" x14ac:dyDescent="0.25">
      <c r="A3456" s="55"/>
      <c r="C3456" s="56"/>
      <c r="D3456" s="55"/>
      <c r="E3456" s="55"/>
      <c r="H3456" s="55"/>
      <c r="I3456" s="57"/>
      <c r="J3456" s="57"/>
      <c r="K3456" s="55"/>
    </row>
    <row r="3457" spans="1:11" x14ac:dyDescent="0.25">
      <c r="A3457" s="55"/>
      <c r="C3457" s="56"/>
      <c r="D3457" s="55"/>
      <c r="E3457" s="55"/>
      <c r="H3457" s="55"/>
      <c r="I3457" s="57"/>
      <c r="J3457" s="57"/>
      <c r="K3457" s="55"/>
    </row>
    <row r="3458" spans="1:11" x14ac:dyDescent="0.25">
      <c r="A3458" s="55"/>
      <c r="C3458" s="56"/>
      <c r="D3458" s="55"/>
      <c r="E3458" s="55"/>
      <c r="H3458" s="55"/>
      <c r="I3458" s="57"/>
      <c r="J3458" s="57"/>
      <c r="K3458" s="55"/>
    </row>
    <row r="3459" spans="1:11" x14ac:dyDescent="0.25">
      <c r="A3459" s="55"/>
      <c r="C3459" s="56"/>
      <c r="D3459" s="55"/>
      <c r="E3459" s="55"/>
      <c r="H3459" s="55"/>
      <c r="I3459" s="57"/>
      <c r="J3459" s="57"/>
      <c r="K3459" s="55"/>
    </row>
    <row r="3460" spans="1:11" x14ac:dyDescent="0.25">
      <c r="A3460" s="55"/>
      <c r="C3460" s="56"/>
      <c r="D3460" s="55"/>
      <c r="E3460" s="55"/>
      <c r="H3460" s="55"/>
      <c r="I3460" s="57"/>
      <c r="J3460" s="57"/>
      <c r="K3460" s="55"/>
    </row>
    <row r="3461" spans="1:11" x14ac:dyDescent="0.25">
      <c r="A3461" s="55"/>
      <c r="C3461" s="56"/>
      <c r="D3461" s="55"/>
      <c r="E3461" s="55"/>
      <c r="H3461" s="55"/>
      <c r="I3461" s="57"/>
      <c r="J3461" s="57"/>
      <c r="K3461" s="55"/>
    </row>
    <row r="3462" spans="1:11" x14ac:dyDescent="0.25">
      <c r="A3462" s="55"/>
      <c r="C3462" s="56"/>
      <c r="D3462" s="55"/>
      <c r="E3462" s="55"/>
      <c r="H3462" s="55"/>
      <c r="I3462" s="57"/>
      <c r="J3462" s="57"/>
      <c r="K3462" s="55"/>
    </row>
    <row r="3463" spans="1:11" x14ac:dyDescent="0.25">
      <c r="A3463" s="55"/>
      <c r="C3463" s="56"/>
      <c r="D3463" s="55"/>
      <c r="E3463" s="55"/>
      <c r="H3463" s="55"/>
      <c r="I3463" s="57"/>
      <c r="J3463" s="57"/>
      <c r="K3463" s="55"/>
    </row>
    <row r="3464" spans="1:11" x14ac:dyDescent="0.25">
      <c r="A3464" s="55"/>
      <c r="C3464" s="56"/>
      <c r="D3464" s="55"/>
      <c r="E3464" s="55"/>
      <c r="H3464" s="55"/>
      <c r="I3464" s="57"/>
      <c r="J3464" s="57"/>
      <c r="K3464" s="55"/>
    </row>
    <row r="3465" spans="1:11" x14ac:dyDescent="0.25">
      <c r="A3465" s="55"/>
      <c r="C3465" s="56"/>
      <c r="D3465" s="55"/>
      <c r="E3465" s="55"/>
      <c r="H3465" s="55"/>
      <c r="I3465" s="57"/>
      <c r="J3465" s="57"/>
      <c r="K3465" s="55"/>
    </row>
    <row r="3466" spans="1:11" x14ac:dyDescent="0.25">
      <c r="A3466" s="55"/>
      <c r="C3466" s="56"/>
      <c r="D3466" s="55"/>
      <c r="E3466" s="55"/>
      <c r="H3466" s="55"/>
      <c r="I3466" s="57"/>
      <c r="J3466" s="57"/>
      <c r="K3466" s="55"/>
    </row>
    <row r="3467" spans="1:11" x14ac:dyDescent="0.25">
      <c r="A3467" s="55"/>
      <c r="C3467" s="56"/>
      <c r="D3467" s="55"/>
      <c r="E3467" s="55"/>
      <c r="H3467" s="55"/>
      <c r="I3467" s="57"/>
      <c r="J3467" s="57"/>
      <c r="K3467" s="55"/>
    </row>
    <row r="3468" spans="1:11" x14ac:dyDescent="0.25">
      <c r="A3468" s="55"/>
      <c r="C3468" s="56"/>
      <c r="D3468" s="55"/>
      <c r="E3468" s="55"/>
      <c r="H3468" s="55"/>
      <c r="I3468" s="57"/>
      <c r="J3468" s="57"/>
      <c r="K3468" s="55"/>
    </row>
    <row r="3469" spans="1:11" x14ac:dyDescent="0.25">
      <c r="A3469" s="55"/>
      <c r="C3469" s="56"/>
      <c r="D3469" s="55"/>
      <c r="E3469" s="55"/>
      <c r="H3469" s="55"/>
      <c r="I3469" s="57"/>
      <c r="J3469" s="57"/>
      <c r="K3469" s="55"/>
    </row>
    <row r="3470" spans="1:11" x14ac:dyDescent="0.25">
      <c r="A3470" s="55"/>
      <c r="C3470" s="56"/>
      <c r="D3470" s="55"/>
      <c r="E3470" s="55"/>
      <c r="H3470" s="55"/>
      <c r="I3470" s="57"/>
      <c r="J3470" s="57"/>
      <c r="K3470" s="55"/>
    </row>
    <row r="3471" spans="1:11" x14ac:dyDescent="0.25">
      <c r="A3471" s="55"/>
      <c r="C3471" s="56"/>
      <c r="D3471" s="55"/>
      <c r="E3471" s="55"/>
      <c r="H3471" s="55"/>
      <c r="I3471" s="57"/>
      <c r="J3471" s="57"/>
      <c r="K3471" s="55"/>
    </row>
    <row r="3472" spans="1:11" x14ac:dyDescent="0.25">
      <c r="A3472" s="55"/>
      <c r="C3472" s="56"/>
      <c r="D3472" s="55"/>
      <c r="E3472" s="55"/>
      <c r="H3472" s="55"/>
      <c r="I3472" s="57"/>
      <c r="J3472" s="57"/>
      <c r="K3472" s="55"/>
    </row>
    <row r="3473" spans="1:11" x14ac:dyDescent="0.25">
      <c r="A3473" s="55"/>
      <c r="C3473" s="56"/>
      <c r="D3473" s="55"/>
      <c r="E3473" s="55"/>
      <c r="H3473" s="55"/>
      <c r="I3473" s="57"/>
      <c r="J3473" s="57"/>
      <c r="K3473" s="55"/>
    </row>
    <row r="3474" spans="1:11" x14ac:dyDescent="0.25">
      <c r="A3474" s="55"/>
      <c r="C3474" s="56"/>
      <c r="D3474" s="55"/>
      <c r="E3474" s="55"/>
      <c r="H3474" s="55"/>
      <c r="I3474" s="57"/>
      <c r="J3474" s="57"/>
      <c r="K3474" s="55"/>
    </row>
    <row r="3475" spans="1:11" x14ac:dyDescent="0.25">
      <c r="A3475" s="55"/>
      <c r="C3475" s="56"/>
      <c r="D3475" s="55"/>
      <c r="E3475" s="55"/>
      <c r="H3475" s="55"/>
      <c r="I3475" s="57"/>
      <c r="J3475" s="57"/>
      <c r="K3475" s="55"/>
    </row>
    <row r="3476" spans="1:11" x14ac:dyDescent="0.25">
      <c r="A3476" s="55"/>
      <c r="C3476" s="56"/>
      <c r="D3476" s="55"/>
      <c r="E3476" s="55"/>
      <c r="H3476" s="55"/>
      <c r="I3476" s="57"/>
      <c r="J3476" s="57"/>
      <c r="K3476" s="55"/>
    </row>
    <row r="3477" spans="1:11" x14ac:dyDescent="0.25">
      <c r="A3477" s="55"/>
      <c r="C3477" s="56"/>
      <c r="D3477" s="55"/>
      <c r="E3477" s="55"/>
      <c r="H3477" s="55"/>
      <c r="I3477" s="57"/>
      <c r="J3477" s="57"/>
      <c r="K3477" s="55"/>
    </row>
    <row r="3478" spans="1:11" x14ac:dyDescent="0.25">
      <c r="A3478" s="55"/>
      <c r="C3478" s="56"/>
      <c r="D3478" s="55"/>
      <c r="E3478" s="55"/>
      <c r="H3478" s="55"/>
      <c r="I3478" s="57"/>
      <c r="J3478" s="57"/>
      <c r="K3478" s="55"/>
    </row>
    <row r="3479" spans="1:11" x14ac:dyDescent="0.25">
      <c r="A3479" s="55"/>
      <c r="C3479" s="56"/>
      <c r="D3479" s="55"/>
      <c r="E3479" s="55"/>
      <c r="H3479" s="55"/>
      <c r="I3479" s="57"/>
      <c r="J3479" s="57"/>
      <c r="K3479" s="55"/>
    </row>
    <row r="3480" spans="1:11" x14ac:dyDescent="0.25">
      <c r="A3480" s="55"/>
      <c r="C3480" s="56"/>
      <c r="D3480" s="55"/>
      <c r="E3480" s="55"/>
      <c r="H3480" s="55"/>
      <c r="I3480" s="57"/>
      <c r="J3480" s="57"/>
      <c r="K3480" s="55"/>
    </row>
    <row r="3481" spans="1:11" x14ac:dyDescent="0.25">
      <c r="A3481" s="55"/>
      <c r="C3481" s="56"/>
      <c r="D3481" s="55"/>
      <c r="E3481" s="55"/>
      <c r="H3481" s="55"/>
      <c r="I3481" s="57"/>
      <c r="J3481" s="57"/>
      <c r="K3481" s="55"/>
    </row>
    <row r="3482" spans="1:11" x14ac:dyDescent="0.25">
      <c r="A3482" s="55"/>
      <c r="C3482" s="56"/>
      <c r="D3482" s="55"/>
      <c r="E3482" s="55"/>
      <c r="H3482" s="55"/>
      <c r="I3482" s="57"/>
      <c r="J3482" s="57"/>
      <c r="K3482" s="55"/>
    </row>
    <row r="3483" spans="1:11" x14ac:dyDescent="0.25">
      <c r="A3483" s="55"/>
      <c r="C3483" s="56"/>
      <c r="D3483" s="55"/>
      <c r="E3483" s="55"/>
      <c r="H3483" s="55"/>
      <c r="I3483" s="57"/>
      <c r="J3483" s="57"/>
      <c r="K3483" s="55"/>
    </row>
    <row r="3484" spans="1:11" x14ac:dyDescent="0.25">
      <c r="A3484" s="55"/>
      <c r="C3484" s="56"/>
      <c r="D3484" s="55"/>
      <c r="E3484" s="55"/>
      <c r="H3484" s="55"/>
      <c r="I3484" s="57"/>
      <c r="J3484" s="57"/>
      <c r="K3484" s="55"/>
    </row>
    <row r="3485" spans="1:11" x14ac:dyDescent="0.25">
      <c r="A3485" s="55"/>
      <c r="C3485" s="56"/>
      <c r="D3485" s="55"/>
      <c r="E3485" s="55"/>
      <c r="H3485" s="55"/>
      <c r="I3485" s="57"/>
      <c r="J3485" s="57"/>
      <c r="K3485" s="55"/>
    </row>
    <row r="3486" spans="1:11" x14ac:dyDescent="0.25">
      <c r="A3486" s="55"/>
      <c r="C3486" s="56"/>
      <c r="D3486" s="55"/>
      <c r="E3486" s="55"/>
      <c r="H3486" s="55"/>
      <c r="I3486" s="57"/>
      <c r="J3486" s="57"/>
      <c r="K3486" s="55"/>
    </row>
    <row r="3487" spans="1:11" x14ac:dyDescent="0.25">
      <c r="A3487" s="55"/>
      <c r="C3487" s="56"/>
      <c r="D3487" s="55"/>
      <c r="E3487" s="55"/>
      <c r="H3487" s="55"/>
      <c r="I3487" s="57"/>
      <c r="J3487" s="57"/>
      <c r="K3487" s="55"/>
    </row>
    <row r="3488" spans="1:11" x14ac:dyDescent="0.25">
      <c r="A3488" s="55"/>
      <c r="C3488" s="56"/>
      <c r="D3488" s="55"/>
      <c r="E3488" s="55"/>
      <c r="H3488" s="55"/>
      <c r="I3488" s="57"/>
      <c r="J3488" s="57"/>
      <c r="K3488" s="55"/>
    </row>
    <row r="3489" spans="1:11" x14ac:dyDescent="0.25">
      <c r="A3489" s="55"/>
      <c r="C3489" s="56"/>
      <c r="D3489" s="55"/>
      <c r="E3489" s="55"/>
      <c r="H3489" s="55"/>
      <c r="I3489" s="57"/>
      <c r="J3489" s="57"/>
      <c r="K3489" s="55"/>
    </row>
    <row r="3490" spans="1:11" x14ac:dyDescent="0.25">
      <c r="A3490" s="55"/>
      <c r="C3490" s="56"/>
      <c r="D3490" s="55"/>
      <c r="E3490" s="55"/>
      <c r="H3490" s="55"/>
      <c r="I3490" s="57"/>
      <c r="J3490" s="57"/>
      <c r="K3490" s="55"/>
    </row>
    <row r="3491" spans="1:11" x14ac:dyDescent="0.25">
      <c r="A3491" s="55"/>
      <c r="C3491" s="56"/>
      <c r="D3491" s="55"/>
      <c r="E3491" s="55"/>
      <c r="H3491" s="55"/>
      <c r="I3491" s="57"/>
      <c r="J3491" s="57"/>
      <c r="K3491" s="55"/>
    </row>
    <row r="3492" spans="1:11" x14ac:dyDescent="0.25">
      <c r="A3492" s="55"/>
      <c r="C3492" s="56"/>
      <c r="D3492" s="55"/>
      <c r="E3492" s="55"/>
      <c r="H3492" s="55"/>
      <c r="I3492" s="57"/>
      <c r="J3492" s="57"/>
      <c r="K3492" s="55"/>
    </row>
    <row r="3493" spans="1:11" x14ac:dyDescent="0.25">
      <c r="A3493" s="55"/>
      <c r="C3493" s="56"/>
      <c r="D3493" s="55"/>
      <c r="E3493" s="55"/>
      <c r="H3493" s="55"/>
      <c r="I3493" s="57"/>
      <c r="J3493" s="57"/>
      <c r="K3493" s="55"/>
    </row>
    <row r="3494" spans="1:11" x14ac:dyDescent="0.25">
      <c r="A3494" s="55"/>
      <c r="C3494" s="56"/>
      <c r="D3494" s="55"/>
      <c r="E3494" s="55"/>
      <c r="H3494" s="55"/>
      <c r="I3494" s="57"/>
      <c r="J3494" s="57"/>
      <c r="K3494" s="55"/>
    </row>
    <row r="3495" spans="1:11" x14ac:dyDescent="0.25">
      <c r="A3495" s="55"/>
      <c r="C3495" s="56"/>
      <c r="D3495" s="55"/>
      <c r="E3495" s="55"/>
      <c r="H3495" s="55"/>
      <c r="I3495" s="57"/>
      <c r="J3495" s="57"/>
      <c r="K3495" s="55"/>
    </row>
    <row r="3496" spans="1:11" x14ac:dyDescent="0.25">
      <c r="A3496" s="55"/>
      <c r="C3496" s="56"/>
      <c r="D3496" s="55"/>
      <c r="E3496" s="55"/>
      <c r="H3496" s="55"/>
      <c r="I3496" s="57"/>
      <c r="J3496" s="57"/>
      <c r="K3496" s="55"/>
    </row>
    <row r="3497" spans="1:11" x14ac:dyDescent="0.25">
      <c r="A3497" s="55"/>
      <c r="C3497" s="56"/>
      <c r="D3497" s="55"/>
      <c r="E3497" s="55"/>
      <c r="H3497" s="55"/>
      <c r="I3497" s="57"/>
      <c r="J3497" s="57"/>
      <c r="K3497" s="55"/>
    </row>
    <row r="3498" spans="1:11" x14ac:dyDescent="0.25">
      <c r="A3498" s="55"/>
      <c r="C3498" s="56"/>
      <c r="D3498" s="55"/>
      <c r="E3498" s="55"/>
      <c r="H3498" s="55"/>
      <c r="I3498" s="57"/>
      <c r="J3498" s="57"/>
      <c r="K3498" s="55"/>
    </row>
    <row r="3499" spans="1:11" x14ac:dyDescent="0.25">
      <c r="A3499" s="55"/>
      <c r="C3499" s="56"/>
      <c r="D3499" s="55"/>
      <c r="E3499" s="55"/>
      <c r="H3499" s="55"/>
      <c r="I3499" s="57"/>
      <c r="J3499" s="57"/>
      <c r="K3499" s="55"/>
    </row>
    <row r="3500" spans="1:11" x14ac:dyDescent="0.25">
      <c r="A3500" s="55"/>
      <c r="C3500" s="56"/>
      <c r="D3500" s="55"/>
      <c r="E3500" s="55"/>
      <c r="H3500" s="55"/>
      <c r="I3500" s="57"/>
      <c r="J3500" s="57"/>
      <c r="K3500" s="55"/>
    </row>
    <row r="3501" spans="1:11" x14ac:dyDescent="0.25">
      <c r="A3501" s="55"/>
      <c r="C3501" s="56"/>
      <c r="D3501" s="55"/>
      <c r="E3501" s="55"/>
      <c r="H3501" s="55"/>
      <c r="I3501" s="57"/>
      <c r="J3501" s="57"/>
      <c r="K3501" s="55"/>
    </row>
    <row r="3502" spans="1:11" x14ac:dyDescent="0.25">
      <c r="A3502" s="55"/>
      <c r="C3502" s="56"/>
      <c r="D3502" s="55"/>
      <c r="E3502" s="55"/>
      <c r="H3502" s="55"/>
      <c r="I3502" s="57"/>
      <c r="J3502" s="57"/>
      <c r="K3502" s="55"/>
    </row>
    <row r="3503" spans="1:11" x14ac:dyDescent="0.25">
      <c r="A3503" s="55"/>
      <c r="C3503" s="56"/>
      <c r="D3503" s="55"/>
      <c r="E3503" s="55"/>
      <c r="H3503" s="55"/>
      <c r="I3503" s="57"/>
      <c r="J3503" s="57"/>
      <c r="K3503" s="55"/>
    </row>
    <row r="3504" spans="1:11" x14ac:dyDescent="0.25">
      <c r="A3504" s="55"/>
      <c r="C3504" s="56"/>
      <c r="D3504" s="55"/>
      <c r="E3504" s="55"/>
      <c r="H3504" s="55"/>
      <c r="I3504" s="57"/>
      <c r="J3504" s="57"/>
      <c r="K3504" s="55"/>
    </row>
    <row r="3505" spans="1:11" x14ac:dyDescent="0.25">
      <c r="A3505" s="55"/>
      <c r="C3505" s="56"/>
      <c r="D3505" s="55"/>
      <c r="E3505" s="55"/>
      <c r="H3505" s="55"/>
      <c r="I3505" s="57"/>
      <c r="J3505" s="57"/>
      <c r="K3505" s="55"/>
    </row>
    <row r="3506" spans="1:11" x14ac:dyDescent="0.25">
      <c r="A3506" s="55"/>
      <c r="C3506" s="56"/>
      <c r="D3506" s="55"/>
      <c r="E3506" s="55"/>
      <c r="H3506" s="55"/>
      <c r="I3506" s="57"/>
      <c r="J3506" s="57"/>
      <c r="K3506" s="55"/>
    </row>
    <row r="3507" spans="1:11" x14ac:dyDescent="0.25">
      <c r="A3507" s="55"/>
      <c r="C3507" s="56"/>
      <c r="D3507" s="55"/>
      <c r="E3507" s="55"/>
      <c r="H3507" s="55"/>
      <c r="I3507" s="57"/>
      <c r="J3507" s="57"/>
      <c r="K3507" s="55"/>
    </row>
    <row r="3508" spans="1:11" x14ac:dyDescent="0.25">
      <c r="A3508" s="55"/>
      <c r="C3508" s="56"/>
      <c r="D3508" s="55"/>
      <c r="E3508" s="55"/>
      <c r="H3508" s="55"/>
      <c r="I3508" s="57"/>
      <c r="J3508" s="57"/>
      <c r="K3508" s="55"/>
    </row>
    <row r="3509" spans="1:11" x14ac:dyDescent="0.25">
      <c r="A3509" s="55"/>
      <c r="C3509" s="56"/>
      <c r="D3509" s="55"/>
      <c r="E3509" s="55"/>
      <c r="H3509" s="55"/>
      <c r="I3509" s="57"/>
      <c r="J3509" s="57"/>
      <c r="K3509" s="55"/>
    </row>
    <row r="3510" spans="1:11" x14ac:dyDescent="0.25">
      <c r="A3510" s="55"/>
      <c r="C3510" s="56"/>
      <c r="D3510" s="55"/>
      <c r="E3510" s="55"/>
      <c r="H3510" s="55"/>
      <c r="I3510" s="57"/>
      <c r="J3510" s="57"/>
      <c r="K3510" s="55"/>
    </row>
    <row r="3511" spans="1:11" x14ac:dyDescent="0.25">
      <c r="A3511" s="55"/>
      <c r="C3511" s="56"/>
      <c r="D3511" s="55"/>
      <c r="E3511" s="55"/>
      <c r="H3511" s="55"/>
      <c r="I3511" s="57"/>
      <c r="J3511" s="57"/>
      <c r="K3511" s="55"/>
    </row>
    <row r="3512" spans="1:11" x14ac:dyDescent="0.25">
      <c r="A3512" s="55"/>
      <c r="C3512" s="56"/>
      <c r="D3512" s="55"/>
      <c r="E3512" s="55"/>
      <c r="H3512" s="55"/>
      <c r="I3512" s="57"/>
      <c r="J3512" s="57"/>
      <c r="K3512" s="55"/>
    </row>
    <row r="3513" spans="1:11" x14ac:dyDescent="0.25">
      <c r="A3513" s="55"/>
      <c r="C3513" s="56"/>
      <c r="D3513" s="55"/>
      <c r="E3513" s="55"/>
      <c r="H3513" s="55"/>
      <c r="I3513" s="57"/>
      <c r="J3513" s="57"/>
      <c r="K3513" s="55"/>
    </row>
    <row r="3514" spans="1:11" x14ac:dyDescent="0.25">
      <c r="A3514" s="55"/>
      <c r="C3514" s="56"/>
      <c r="D3514" s="55"/>
      <c r="E3514" s="55"/>
      <c r="H3514" s="55"/>
      <c r="I3514" s="57"/>
      <c r="J3514" s="57"/>
      <c r="K3514" s="55"/>
    </row>
    <row r="3515" spans="1:11" x14ac:dyDescent="0.25">
      <c r="A3515" s="55"/>
      <c r="C3515" s="56"/>
      <c r="D3515" s="55"/>
      <c r="E3515" s="55"/>
      <c r="H3515" s="55"/>
      <c r="I3515" s="57"/>
      <c r="J3515" s="57"/>
      <c r="K3515" s="55"/>
    </row>
    <row r="3516" spans="1:11" x14ac:dyDescent="0.25">
      <c r="A3516" s="55"/>
      <c r="C3516" s="56"/>
      <c r="D3516" s="55"/>
      <c r="E3516" s="55"/>
      <c r="H3516" s="55"/>
      <c r="I3516" s="57"/>
      <c r="J3516" s="57"/>
      <c r="K3516" s="55"/>
    </row>
    <row r="3517" spans="1:11" x14ac:dyDescent="0.25">
      <c r="A3517" s="55"/>
      <c r="C3517" s="56"/>
      <c r="D3517" s="55"/>
      <c r="E3517" s="55"/>
      <c r="H3517" s="55"/>
      <c r="I3517" s="57"/>
      <c r="J3517" s="57"/>
      <c r="K3517" s="55"/>
    </row>
    <row r="3518" spans="1:11" x14ac:dyDescent="0.25">
      <c r="A3518" s="55"/>
      <c r="C3518" s="56"/>
      <c r="D3518" s="55"/>
      <c r="E3518" s="55"/>
      <c r="H3518" s="55"/>
      <c r="I3518" s="57"/>
      <c r="J3518" s="57"/>
      <c r="K3518" s="55"/>
    </row>
    <row r="3519" spans="1:11" x14ac:dyDescent="0.25">
      <c r="A3519" s="55"/>
      <c r="C3519" s="56"/>
      <c r="D3519" s="55"/>
      <c r="E3519" s="55"/>
      <c r="H3519" s="55"/>
      <c r="I3519" s="57"/>
      <c r="J3519" s="57"/>
      <c r="K3519" s="55"/>
    </row>
    <row r="3520" spans="1:11" x14ac:dyDescent="0.25">
      <c r="A3520" s="55"/>
      <c r="C3520" s="56"/>
      <c r="D3520" s="55"/>
      <c r="E3520" s="55"/>
      <c r="H3520" s="55"/>
      <c r="I3520" s="57"/>
      <c r="J3520" s="57"/>
      <c r="K3520" s="55"/>
    </row>
    <row r="3521" spans="1:11" x14ac:dyDescent="0.25">
      <c r="A3521" s="55"/>
      <c r="C3521" s="56"/>
      <c r="D3521" s="55"/>
      <c r="E3521" s="55"/>
      <c r="H3521" s="55"/>
      <c r="I3521" s="57"/>
      <c r="J3521" s="57"/>
      <c r="K3521" s="55"/>
    </row>
    <row r="3522" spans="1:11" x14ac:dyDescent="0.25">
      <c r="A3522" s="55"/>
      <c r="C3522" s="56"/>
      <c r="D3522" s="55"/>
      <c r="E3522" s="55"/>
      <c r="H3522" s="55"/>
      <c r="I3522" s="57"/>
      <c r="J3522" s="57"/>
      <c r="K3522" s="55"/>
    </row>
    <row r="3523" spans="1:11" x14ac:dyDescent="0.25">
      <c r="A3523" s="55"/>
      <c r="C3523" s="56"/>
      <c r="D3523" s="55"/>
      <c r="E3523" s="55"/>
      <c r="H3523" s="55"/>
      <c r="I3523" s="57"/>
      <c r="J3523" s="57"/>
      <c r="K3523" s="55"/>
    </row>
    <row r="3524" spans="1:11" x14ac:dyDescent="0.25">
      <c r="A3524" s="55"/>
      <c r="C3524" s="56"/>
      <c r="D3524" s="55"/>
      <c r="E3524" s="55"/>
      <c r="H3524" s="55"/>
      <c r="I3524" s="57"/>
      <c r="J3524" s="57"/>
      <c r="K3524" s="55"/>
    </row>
    <row r="3525" spans="1:11" x14ac:dyDescent="0.25">
      <c r="A3525" s="55"/>
      <c r="C3525" s="56"/>
      <c r="D3525" s="55"/>
      <c r="E3525" s="55"/>
      <c r="H3525" s="55"/>
      <c r="I3525" s="57"/>
      <c r="J3525" s="57"/>
      <c r="K3525" s="55"/>
    </row>
    <row r="3526" spans="1:11" x14ac:dyDescent="0.25">
      <c r="A3526" s="55"/>
      <c r="C3526" s="56"/>
      <c r="D3526" s="55"/>
      <c r="E3526" s="55"/>
      <c r="H3526" s="55"/>
      <c r="I3526" s="57"/>
      <c r="J3526" s="57"/>
      <c r="K3526" s="55"/>
    </row>
    <row r="3527" spans="1:11" x14ac:dyDescent="0.25">
      <c r="A3527" s="55"/>
      <c r="C3527" s="56"/>
      <c r="D3527" s="55"/>
      <c r="E3527" s="55"/>
      <c r="H3527" s="55"/>
      <c r="I3527" s="57"/>
      <c r="J3527" s="57"/>
      <c r="K3527" s="55"/>
    </row>
    <row r="3528" spans="1:11" x14ac:dyDescent="0.25">
      <c r="A3528" s="55"/>
      <c r="C3528" s="56"/>
      <c r="D3528" s="55"/>
      <c r="E3528" s="55"/>
      <c r="H3528" s="55"/>
      <c r="I3528" s="57"/>
      <c r="J3528" s="57"/>
      <c r="K3528" s="55"/>
    </row>
    <row r="3529" spans="1:11" x14ac:dyDescent="0.25">
      <c r="A3529" s="55"/>
      <c r="C3529" s="56"/>
      <c r="D3529" s="55"/>
      <c r="E3529" s="55"/>
      <c r="H3529" s="55"/>
      <c r="I3529" s="57"/>
      <c r="J3529" s="57"/>
      <c r="K3529" s="55"/>
    </row>
    <row r="3530" spans="1:11" x14ac:dyDescent="0.25">
      <c r="A3530" s="55"/>
      <c r="C3530" s="56"/>
      <c r="D3530" s="55"/>
      <c r="E3530" s="55"/>
      <c r="H3530" s="55"/>
      <c r="I3530" s="57"/>
      <c r="J3530" s="57"/>
      <c r="K3530" s="55"/>
    </row>
    <row r="3531" spans="1:11" x14ac:dyDescent="0.25">
      <c r="A3531" s="55"/>
      <c r="C3531" s="56"/>
      <c r="D3531" s="55"/>
      <c r="E3531" s="55"/>
      <c r="H3531" s="55"/>
      <c r="I3531" s="57"/>
      <c r="J3531" s="57"/>
      <c r="K3531" s="55"/>
    </row>
    <row r="3532" spans="1:11" x14ac:dyDescent="0.25">
      <c r="A3532" s="55"/>
      <c r="C3532" s="56"/>
      <c r="D3532" s="55"/>
      <c r="E3532" s="55"/>
      <c r="H3532" s="55"/>
      <c r="I3532" s="57"/>
      <c r="J3532" s="57"/>
      <c r="K3532" s="55"/>
    </row>
    <row r="3533" spans="1:11" x14ac:dyDescent="0.25">
      <c r="A3533" s="55"/>
      <c r="C3533" s="56"/>
      <c r="D3533" s="55"/>
      <c r="E3533" s="55"/>
      <c r="H3533" s="55"/>
      <c r="I3533" s="57"/>
      <c r="J3533" s="57"/>
      <c r="K3533" s="55"/>
    </row>
    <row r="3534" spans="1:11" x14ac:dyDescent="0.25">
      <c r="A3534" s="55"/>
      <c r="C3534" s="56"/>
      <c r="D3534" s="55"/>
      <c r="E3534" s="55"/>
      <c r="H3534" s="55"/>
      <c r="I3534" s="57"/>
      <c r="J3534" s="57"/>
      <c r="K3534" s="55"/>
    </row>
    <row r="3535" spans="1:11" x14ac:dyDescent="0.25">
      <c r="A3535" s="55"/>
      <c r="C3535" s="56"/>
      <c r="D3535" s="55"/>
      <c r="E3535" s="55"/>
      <c r="H3535" s="55"/>
      <c r="I3535" s="57"/>
      <c r="J3535" s="57"/>
      <c r="K3535" s="55"/>
    </row>
    <row r="3536" spans="1:11" x14ac:dyDescent="0.25">
      <c r="A3536" s="55"/>
      <c r="C3536" s="56"/>
      <c r="D3536" s="55"/>
      <c r="E3536" s="55"/>
      <c r="H3536" s="55"/>
      <c r="I3536" s="57"/>
      <c r="J3536" s="57"/>
      <c r="K3536" s="55"/>
    </row>
    <row r="3537" spans="1:11" x14ac:dyDescent="0.25">
      <c r="A3537" s="55"/>
      <c r="C3537" s="56"/>
      <c r="D3537" s="55"/>
      <c r="E3537" s="55"/>
      <c r="H3537" s="55"/>
      <c r="I3537" s="57"/>
      <c r="J3537" s="57"/>
      <c r="K3537" s="55"/>
    </row>
    <row r="3538" spans="1:11" x14ac:dyDescent="0.25">
      <c r="A3538" s="55"/>
      <c r="C3538" s="56"/>
      <c r="D3538" s="55"/>
      <c r="E3538" s="55"/>
      <c r="H3538" s="55"/>
      <c r="I3538" s="57"/>
      <c r="J3538" s="57"/>
      <c r="K3538" s="55"/>
    </row>
    <row r="3539" spans="1:11" x14ac:dyDescent="0.25">
      <c r="A3539" s="55"/>
      <c r="C3539" s="56"/>
      <c r="D3539" s="55"/>
      <c r="E3539" s="55"/>
      <c r="H3539" s="55"/>
      <c r="I3539" s="57"/>
      <c r="J3539" s="57"/>
      <c r="K3539" s="55"/>
    </row>
    <row r="3540" spans="1:11" x14ac:dyDescent="0.25">
      <c r="A3540" s="55"/>
      <c r="C3540" s="56"/>
      <c r="D3540" s="55"/>
      <c r="E3540" s="55"/>
      <c r="H3540" s="55"/>
      <c r="I3540" s="57"/>
      <c r="J3540" s="57"/>
      <c r="K3540" s="55"/>
    </row>
    <row r="3541" spans="1:11" x14ac:dyDescent="0.25">
      <c r="A3541" s="55"/>
      <c r="C3541" s="56"/>
      <c r="D3541" s="55"/>
      <c r="E3541" s="55"/>
      <c r="H3541" s="55"/>
      <c r="I3541" s="57"/>
      <c r="J3541" s="57"/>
      <c r="K3541" s="55"/>
    </row>
    <row r="3542" spans="1:11" x14ac:dyDescent="0.25">
      <c r="A3542" s="55"/>
      <c r="C3542" s="56"/>
      <c r="D3542" s="55"/>
      <c r="E3542" s="55"/>
      <c r="H3542" s="55"/>
      <c r="I3542" s="57"/>
      <c r="J3542" s="57"/>
      <c r="K3542" s="55"/>
    </row>
    <row r="3543" spans="1:11" x14ac:dyDescent="0.25">
      <c r="A3543" s="55"/>
      <c r="C3543" s="56"/>
      <c r="D3543" s="55"/>
      <c r="E3543" s="55"/>
      <c r="H3543" s="55"/>
      <c r="I3543" s="57"/>
      <c r="J3543" s="57"/>
      <c r="K3543" s="55"/>
    </row>
    <row r="3544" spans="1:11" x14ac:dyDescent="0.25">
      <c r="A3544" s="55"/>
      <c r="C3544" s="56"/>
      <c r="D3544" s="55"/>
      <c r="E3544" s="55"/>
      <c r="H3544" s="55"/>
      <c r="I3544" s="57"/>
      <c r="J3544" s="57"/>
      <c r="K3544" s="55"/>
    </row>
    <row r="3545" spans="1:11" x14ac:dyDescent="0.25">
      <c r="A3545" s="55"/>
      <c r="C3545" s="56"/>
      <c r="D3545" s="55"/>
      <c r="E3545" s="55"/>
      <c r="H3545" s="55"/>
      <c r="I3545" s="57"/>
      <c r="J3545" s="57"/>
      <c r="K3545" s="55"/>
    </row>
    <row r="3546" spans="1:11" x14ac:dyDescent="0.25">
      <c r="A3546" s="55"/>
      <c r="C3546" s="56"/>
      <c r="D3546" s="55"/>
      <c r="E3546" s="55"/>
      <c r="H3546" s="55"/>
      <c r="I3546" s="57"/>
      <c r="J3546" s="57"/>
      <c r="K3546" s="55"/>
    </row>
    <row r="3547" spans="1:11" x14ac:dyDescent="0.25">
      <c r="A3547" s="55"/>
      <c r="C3547" s="56"/>
      <c r="D3547" s="55"/>
      <c r="E3547" s="55"/>
      <c r="H3547" s="55"/>
      <c r="I3547" s="57"/>
      <c r="J3547" s="57"/>
      <c r="K3547" s="55"/>
    </row>
    <row r="3548" spans="1:11" x14ac:dyDescent="0.25">
      <c r="A3548" s="55"/>
      <c r="C3548" s="56"/>
      <c r="D3548" s="55"/>
      <c r="E3548" s="55"/>
      <c r="H3548" s="55"/>
      <c r="I3548" s="57"/>
      <c r="J3548" s="57"/>
      <c r="K3548" s="55"/>
    </row>
    <row r="3549" spans="1:11" x14ac:dyDescent="0.25">
      <c r="A3549" s="55"/>
      <c r="C3549" s="56"/>
      <c r="D3549" s="55"/>
      <c r="E3549" s="55"/>
      <c r="H3549" s="55"/>
      <c r="I3549" s="57"/>
      <c r="J3549" s="57"/>
      <c r="K3549" s="55"/>
    </row>
    <row r="3550" spans="1:11" x14ac:dyDescent="0.25">
      <c r="A3550" s="55"/>
      <c r="C3550" s="56"/>
      <c r="D3550" s="55"/>
      <c r="E3550" s="55"/>
      <c r="H3550" s="55"/>
      <c r="I3550" s="57"/>
      <c r="J3550" s="57"/>
      <c r="K3550" s="55"/>
    </row>
    <row r="3551" spans="1:11" x14ac:dyDescent="0.25">
      <c r="A3551" s="55"/>
      <c r="C3551" s="56"/>
      <c r="D3551" s="55"/>
      <c r="E3551" s="55"/>
      <c r="H3551" s="55"/>
      <c r="I3551" s="57"/>
      <c r="J3551" s="57"/>
      <c r="K3551" s="55"/>
    </row>
    <row r="3552" spans="1:11" x14ac:dyDescent="0.25">
      <c r="A3552" s="55"/>
      <c r="C3552" s="56"/>
      <c r="D3552" s="55"/>
      <c r="E3552" s="55"/>
      <c r="H3552" s="55"/>
      <c r="I3552" s="57"/>
      <c r="J3552" s="57"/>
      <c r="K3552" s="55"/>
    </row>
    <row r="3553" spans="1:11" x14ac:dyDescent="0.25">
      <c r="A3553" s="55"/>
      <c r="C3553" s="56"/>
      <c r="D3553" s="55"/>
      <c r="E3553" s="55"/>
      <c r="H3553" s="55"/>
      <c r="I3553" s="57"/>
      <c r="J3553" s="57"/>
      <c r="K3553" s="55"/>
    </row>
    <row r="3554" spans="1:11" x14ac:dyDescent="0.25">
      <c r="A3554" s="55"/>
      <c r="C3554" s="56"/>
      <c r="D3554" s="55"/>
      <c r="E3554" s="55"/>
      <c r="H3554" s="55"/>
      <c r="I3554" s="57"/>
      <c r="J3554" s="57"/>
      <c r="K3554" s="55"/>
    </row>
    <row r="3555" spans="1:11" x14ac:dyDescent="0.25">
      <c r="A3555" s="55"/>
      <c r="C3555" s="56"/>
      <c r="D3555" s="55"/>
      <c r="E3555" s="55"/>
      <c r="H3555" s="55"/>
      <c r="I3555" s="57"/>
      <c r="J3555" s="57"/>
      <c r="K3555" s="55"/>
    </row>
    <row r="3556" spans="1:11" x14ac:dyDescent="0.25">
      <c r="A3556" s="55"/>
      <c r="C3556" s="56"/>
      <c r="D3556" s="55"/>
      <c r="E3556" s="55"/>
      <c r="H3556" s="55"/>
      <c r="I3556" s="57"/>
      <c r="J3556" s="57"/>
      <c r="K3556" s="55"/>
    </row>
    <row r="3557" spans="1:11" x14ac:dyDescent="0.25">
      <c r="A3557" s="55"/>
      <c r="C3557" s="56"/>
      <c r="D3557" s="55"/>
      <c r="E3557" s="55"/>
      <c r="H3557" s="55"/>
      <c r="I3557" s="57"/>
      <c r="J3557" s="57"/>
      <c r="K3557" s="55"/>
    </row>
    <row r="3558" spans="1:11" x14ac:dyDescent="0.25">
      <c r="A3558" s="55"/>
      <c r="C3558" s="56"/>
      <c r="D3558" s="55"/>
      <c r="E3558" s="55"/>
      <c r="H3558" s="55"/>
      <c r="I3558" s="57"/>
      <c r="J3558" s="57"/>
      <c r="K3558" s="55"/>
    </row>
    <row r="3559" spans="1:11" x14ac:dyDescent="0.25">
      <c r="A3559" s="55"/>
      <c r="C3559" s="56"/>
      <c r="D3559" s="55"/>
      <c r="E3559" s="55"/>
      <c r="H3559" s="55"/>
      <c r="I3559" s="57"/>
      <c r="J3559" s="57"/>
      <c r="K3559" s="55"/>
    </row>
    <row r="3560" spans="1:11" x14ac:dyDescent="0.25">
      <c r="A3560" s="55"/>
      <c r="C3560" s="56"/>
      <c r="D3560" s="55"/>
      <c r="E3560" s="55"/>
      <c r="H3560" s="55"/>
      <c r="I3560" s="57"/>
      <c r="J3560" s="57"/>
      <c r="K3560" s="55"/>
    </row>
    <row r="3561" spans="1:11" x14ac:dyDescent="0.25">
      <c r="A3561" s="55"/>
      <c r="C3561" s="56"/>
      <c r="D3561" s="55"/>
      <c r="E3561" s="55"/>
      <c r="H3561" s="55"/>
      <c r="I3561" s="57"/>
      <c r="J3561" s="57"/>
      <c r="K3561" s="55"/>
    </row>
    <row r="3562" spans="1:11" x14ac:dyDescent="0.25">
      <c r="A3562" s="55"/>
      <c r="C3562" s="56"/>
      <c r="D3562" s="55"/>
      <c r="E3562" s="55"/>
      <c r="H3562" s="55"/>
      <c r="I3562" s="57"/>
      <c r="J3562" s="57"/>
      <c r="K3562" s="55"/>
    </row>
    <row r="3563" spans="1:11" x14ac:dyDescent="0.25">
      <c r="A3563" s="55"/>
      <c r="C3563" s="56"/>
      <c r="D3563" s="55"/>
      <c r="E3563" s="55"/>
      <c r="H3563" s="55"/>
      <c r="I3563" s="57"/>
      <c r="J3563" s="57"/>
      <c r="K3563" s="55"/>
    </row>
    <row r="3564" spans="1:11" x14ac:dyDescent="0.25">
      <c r="A3564" s="55"/>
      <c r="C3564" s="56"/>
      <c r="D3564" s="55"/>
      <c r="E3564" s="55"/>
      <c r="H3564" s="55"/>
      <c r="I3564" s="57"/>
      <c r="J3564" s="57"/>
      <c r="K3564" s="55"/>
    </row>
    <row r="3565" spans="1:11" x14ac:dyDescent="0.25">
      <c r="A3565" s="55"/>
      <c r="C3565" s="56"/>
      <c r="D3565" s="55"/>
      <c r="E3565" s="55"/>
      <c r="H3565" s="55"/>
      <c r="I3565" s="57"/>
      <c r="J3565" s="57"/>
      <c r="K3565" s="55"/>
    </row>
    <row r="3566" spans="1:11" x14ac:dyDescent="0.25">
      <c r="A3566" s="55"/>
      <c r="C3566" s="56"/>
      <c r="D3566" s="55"/>
      <c r="E3566" s="55"/>
      <c r="H3566" s="55"/>
      <c r="I3566" s="57"/>
      <c r="J3566" s="57"/>
      <c r="K3566" s="55"/>
    </row>
    <row r="3567" spans="1:11" x14ac:dyDescent="0.25">
      <c r="A3567" s="55"/>
      <c r="C3567" s="56"/>
      <c r="D3567" s="55"/>
      <c r="E3567" s="55"/>
      <c r="H3567" s="55"/>
      <c r="I3567" s="57"/>
      <c r="J3567" s="57"/>
      <c r="K3567" s="55"/>
    </row>
    <row r="3568" spans="1:11" x14ac:dyDescent="0.25">
      <c r="A3568" s="55"/>
      <c r="C3568" s="56"/>
      <c r="D3568" s="55"/>
      <c r="E3568" s="55"/>
      <c r="H3568" s="55"/>
      <c r="I3568" s="57"/>
      <c r="J3568" s="57"/>
      <c r="K3568" s="55"/>
    </row>
    <row r="3569" spans="1:11" x14ac:dyDescent="0.25">
      <c r="A3569" s="55"/>
      <c r="C3569" s="56"/>
      <c r="D3569" s="55"/>
      <c r="E3569" s="55"/>
      <c r="H3569" s="55"/>
      <c r="I3569" s="57"/>
      <c r="J3569" s="57"/>
      <c r="K3569" s="55"/>
    </row>
    <row r="3570" spans="1:11" x14ac:dyDescent="0.25">
      <c r="A3570" s="55"/>
      <c r="C3570" s="56"/>
      <c r="D3570" s="55"/>
      <c r="E3570" s="55"/>
      <c r="H3570" s="55"/>
      <c r="I3570" s="57"/>
      <c r="J3570" s="57"/>
      <c r="K3570" s="55"/>
    </row>
    <row r="3571" spans="1:11" x14ac:dyDescent="0.25">
      <c r="A3571" s="55"/>
      <c r="C3571" s="56"/>
      <c r="D3571" s="55"/>
      <c r="E3571" s="55"/>
      <c r="H3571" s="55"/>
      <c r="I3571" s="57"/>
      <c r="J3571" s="57"/>
      <c r="K3571" s="55"/>
    </row>
    <row r="3572" spans="1:11" x14ac:dyDescent="0.25">
      <c r="A3572" s="55"/>
      <c r="C3572" s="56"/>
      <c r="D3572" s="55"/>
      <c r="E3572" s="55"/>
      <c r="H3572" s="55"/>
      <c r="I3572" s="57"/>
      <c r="J3572" s="57"/>
      <c r="K3572" s="55"/>
    </row>
    <row r="3573" spans="1:11" x14ac:dyDescent="0.25">
      <c r="A3573" s="55"/>
      <c r="C3573" s="56"/>
      <c r="D3573" s="55"/>
      <c r="E3573" s="55"/>
      <c r="H3573" s="55"/>
      <c r="I3573" s="57"/>
      <c r="J3573" s="57"/>
      <c r="K3573" s="55"/>
    </row>
    <row r="3574" spans="1:11" x14ac:dyDescent="0.25">
      <c r="A3574" s="55"/>
      <c r="C3574" s="56"/>
      <c r="D3574" s="55"/>
      <c r="E3574" s="55"/>
      <c r="H3574" s="55"/>
      <c r="I3574" s="57"/>
      <c r="J3574" s="57"/>
      <c r="K3574" s="55"/>
    </row>
    <row r="3575" spans="1:11" x14ac:dyDescent="0.25">
      <c r="A3575" s="55"/>
      <c r="C3575" s="56"/>
      <c r="D3575" s="55"/>
      <c r="E3575" s="55"/>
      <c r="H3575" s="55"/>
      <c r="I3575" s="57"/>
      <c r="J3575" s="57"/>
      <c r="K3575" s="55"/>
    </row>
    <row r="3576" spans="1:11" x14ac:dyDescent="0.25">
      <c r="A3576" s="55"/>
      <c r="C3576" s="56"/>
      <c r="D3576" s="55"/>
      <c r="E3576" s="55"/>
      <c r="H3576" s="55"/>
      <c r="I3576" s="57"/>
      <c r="J3576" s="57"/>
      <c r="K3576" s="55"/>
    </row>
    <row r="3577" spans="1:11" x14ac:dyDescent="0.25">
      <c r="A3577" s="55"/>
      <c r="C3577" s="56"/>
      <c r="D3577" s="55"/>
      <c r="E3577" s="55"/>
      <c r="H3577" s="55"/>
      <c r="I3577" s="57"/>
      <c r="J3577" s="57"/>
      <c r="K3577" s="55"/>
    </row>
    <row r="3578" spans="1:11" x14ac:dyDescent="0.25">
      <c r="A3578" s="55"/>
      <c r="C3578" s="56"/>
      <c r="D3578" s="55"/>
      <c r="E3578" s="55"/>
      <c r="H3578" s="55"/>
      <c r="I3578" s="57"/>
      <c r="J3578" s="57"/>
      <c r="K3578" s="55"/>
    </row>
    <row r="3579" spans="1:11" x14ac:dyDescent="0.25">
      <c r="A3579" s="55"/>
      <c r="C3579" s="56"/>
      <c r="D3579" s="55"/>
      <c r="E3579" s="55"/>
      <c r="H3579" s="55"/>
      <c r="I3579" s="57"/>
      <c r="J3579" s="57"/>
      <c r="K3579" s="55"/>
    </row>
    <row r="3580" spans="1:11" x14ac:dyDescent="0.25">
      <c r="A3580" s="55"/>
      <c r="C3580" s="56"/>
      <c r="D3580" s="55"/>
      <c r="E3580" s="55"/>
      <c r="H3580" s="55"/>
      <c r="I3580" s="57"/>
      <c r="J3580" s="57"/>
      <c r="K3580" s="55"/>
    </row>
    <row r="3581" spans="1:11" x14ac:dyDescent="0.25">
      <c r="A3581" s="55"/>
      <c r="C3581" s="56"/>
      <c r="D3581" s="55"/>
      <c r="E3581" s="55"/>
      <c r="H3581" s="55"/>
      <c r="I3581" s="57"/>
      <c r="J3581" s="57"/>
      <c r="K3581" s="55"/>
    </row>
    <row r="3582" spans="1:11" x14ac:dyDescent="0.25">
      <c r="A3582" s="55"/>
      <c r="C3582" s="56"/>
      <c r="D3582" s="55"/>
      <c r="E3582" s="55"/>
      <c r="H3582" s="55"/>
      <c r="I3582" s="57"/>
      <c r="J3582" s="57"/>
      <c r="K3582" s="55"/>
    </row>
    <row r="3583" spans="1:11" x14ac:dyDescent="0.25">
      <c r="A3583" s="55"/>
      <c r="C3583" s="56"/>
      <c r="D3583" s="55"/>
      <c r="E3583" s="55"/>
      <c r="H3583" s="55"/>
      <c r="I3583" s="57"/>
      <c r="J3583" s="57"/>
      <c r="K3583" s="55"/>
    </row>
    <row r="3584" spans="1:11" x14ac:dyDescent="0.25">
      <c r="A3584" s="55"/>
      <c r="C3584" s="56"/>
      <c r="D3584" s="55"/>
      <c r="E3584" s="55"/>
      <c r="H3584" s="55"/>
      <c r="I3584" s="57"/>
      <c r="J3584" s="57"/>
      <c r="K3584" s="55"/>
    </row>
    <row r="3585" spans="1:11" x14ac:dyDescent="0.25">
      <c r="A3585" s="55"/>
      <c r="C3585" s="56"/>
      <c r="D3585" s="55"/>
      <c r="E3585" s="55"/>
      <c r="H3585" s="55"/>
      <c r="I3585" s="57"/>
      <c r="J3585" s="57"/>
      <c r="K3585" s="55"/>
    </row>
    <row r="3586" spans="1:11" x14ac:dyDescent="0.25">
      <c r="A3586" s="55"/>
      <c r="C3586" s="56"/>
      <c r="D3586" s="55"/>
      <c r="E3586" s="55"/>
      <c r="H3586" s="55"/>
      <c r="I3586" s="57"/>
      <c r="J3586" s="57"/>
      <c r="K3586" s="55"/>
    </row>
    <row r="3587" spans="1:11" x14ac:dyDescent="0.25">
      <c r="A3587" s="55"/>
      <c r="C3587" s="56"/>
      <c r="D3587" s="55"/>
      <c r="E3587" s="55"/>
      <c r="H3587" s="55"/>
      <c r="I3587" s="57"/>
      <c r="J3587" s="57"/>
      <c r="K3587" s="55"/>
    </row>
    <row r="3588" spans="1:11" x14ac:dyDescent="0.25">
      <c r="A3588" s="55"/>
      <c r="C3588" s="56"/>
      <c r="D3588" s="55"/>
      <c r="E3588" s="55"/>
      <c r="H3588" s="55"/>
      <c r="I3588" s="57"/>
      <c r="J3588" s="57"/>
      <c r="K3588" s="55"/>
    </row>
    <row r="3589" spans="1:11" x14ac:dyDescent="0.25">
      <c r="A3589" s="55"/>
      <c r="C3589" s="56"/>
      <c r="D3589" s="55"/>
      <c r="E3589" s="55"/>
      <c r="H3589" s="55"/>
      <c r="I3589" s="57"/>
      <c r="J3589" s="57"/>
      <c r="K3589" s="55"/>
    </row>
    <row r="3590" spans="1:11" x14ac:dyDescent="0.25">
      <c r="A3590" s="55"/>
      <c r="C3590" s="56"/>
      <c r="D3590" s="55"/>
      <c r="E3590" s="55"/>
      <c r="H3590" s="55"/>
      <c r="I3590" s="57"/>
      <c r="J3590" s="57"/>
      <c r="K3590" s="55"/>
    </row>
    <row r="3591" spans="1:11" x14ac:dyDescent="0.25">
      <c r="A3591" s="55"/>
      <c r="C3591" s="56"/>
      <c r="D3591" s="55"/>
      <c r="E3591" s="55"/>
      <c r="H3591" s="55"/>
      <c r="I3591" s="57"/>
      <c r="J3591" s="57"/>
      <c r="K3591" s="55"/>
    </row>
    <row r="3592" spans="1:11" x14ac:dyDescent="0.25">
      <c r="A3592" s="55"/>
      <c r="C3592" s="56"/>
      <c r="D3592" s="55"/>
      <c r="E3592" s="55"/>
      <c r="H3592" s="55"/>
      <c r="I3592" s="57"/>
      <c r="J3592" s="57"/>
      <c r="K3592" s="55"/>
    </row>
    <row r="3593" spans="1:11" x14ac:dyDescent="0.25">
      <c r="A3593" s="55"/>
      <c r="C3593" s="56"/>
      <c r="D3593" s="55"/>
      <c r="E3593" s="55"/>
      <c r="H3593" s="55"/>
      <c r="I3593" s="57"/>
      <c r="J3593" s="57"/>
      <c r="K3593" s="55"/>
    </row>
    <row r="3594" spans="1:11" x14ac:dyDescent="0.25">
      <c r="A3594" s="55"/>
      <c r="C3594" s="56"/>
      <c r="D3594" s="55"/>
      <c r="E3594" s="55"/>
      <c r="H3594" s="55"/>
      <c r="I3594" s="57"/>
      <c r="J3594" s="57"/>
      <c r="K3594" s="55"/>
    </row>
    <row r="3595" spans="1:11" x14ac:dyDescent="0.25">
      <c r="A3595" s="55"/>
      <c r="C3595" s="56"/>
      <c r="D3595" s="55"/>
      <c r="E3595" s="55"/>
      <c r="H3595" s="55"/>
      <c r="I3595" s="57"/>
      <c r="J3595" s="57"/>
      <c r="K3595" s="55"/>
    </row>
    <row r="3596" spans="1:11" x14ac:dyDescent="0.25">
      <c r="A3596" s="55"/>
      <c r="C3596" s="56"/>
      <c r="D3596" s="55"/>
      <c r="E3596" s="55"/>
      <c r="H3596" s="55"/>
      <c r="I3596" s="57"/>
      <c r="J3596" s="57"/>
      <c r="K3596" s="55"/>
    </row>
    <row r="3597" spans="1:11" x14ac:dyDescent="0.25">
      <c r="A3597" s="55"/>
      <c r="C3597" s="56"/>
      <c r="D3597" s="55"/>
      <c r="E3597" s="55"/>
      <c r="H3597" s="55"/>
      <c r="I3597" s="57"/>
      <c r="J3597" s="57"/>
      <c r="K3597" s="55"/>
    </row>
    <row r="3598" spans="1:11" x14ac:dyDescent="0.25">
      <c r="A3598" s="55"/>
      <c r="C3598" s="56"/>
      <c r="D3598" s="55"/>
      <c r="E3598" s="55"/>
      <c r="H3598" s="55"/>
      <c r="I3598" s="57"/>
      <c r="J3598" s="57"/>
      <c r="K3598" s="55"/>
    </row>
    <row r="3599" spans="1:11" x14ac:dyDescent="0.25">
      <c r="A3599" s="55"/>
      <c r="C3599" s="56"/>
      <c r="D3599" s="55"/>
      <c r="E3599" s="55"/>
      <c r="H3599" s="55"/>
      <c r="I3599" s="57"/>
      <c r="J3599" s="57"/>
      <c r="K3599" s="55"/>
    </row>
    <row r="3600" spans="1:11" x14ac:dyDescent="0.25">
      <c r="A3600" s="55"/>
      <c r="C3600" s="56"/>
      <c r="D3600" s="55"/>
      <c r="E3600" s="55"/>
      <c r="H3600" s="55"/>
      <c r="I3600" s="57"/>
      <c r="J3600" s="57"/>
      <c r="K3600" s="55"/>
    </row>
    <row r="3601" spans="1:11" x14ac:dyDescent="0.25">
      <c r="A3601" s="55"/>
      <c r="C3601" s="56"/>
      <c r="D3601" s="55"/>
      <c r="E3601" s="55"/>
      <c r="H3601" s="55"/>
      <c r="I3601" s="57"/>
      <c r="J3601" s="57"/>
      <c r="K3601" s="55"/>
    </row>
    <row r="3602" spans="1:11" x14ac:dyDescent="0.25">
      <c r="A3602" s="55"/>
      <c r="C3602" s="56"/>
      <c r="D3602" s="55"/>
      <c r="E3602" s="55"/>
      <c r="H3602" s="55"/>
      <c r="I3602" s="57"/>
      <c r="J3602" s="57"/>
      <c r="K3602" s="55"/>
    </row>
    <row r="3603" spans="1:11" x14ac:dyDescent="0.25">
      <c r="A3603" s="55"/>
      <c r="C3603" s="56"/>
      <c r="D3603" s="55"/>
      <c r="E3603" s="55"/>
      <c r="H3603" s="55"/>
      <c r="I3603" s="57"/>
      <c r="J3603" s="57"/>
      <c r="K3603" s="55"/>
    </row>
    <row r="3604" spans="1:11" x14ac:dyDescent="0.25">
      <c r="A3604" s="55"/>
      <c r="C3604" s="56"/>
      <c r="D3604" s="55"/>
      <c r="E3604" s="55"/>
      <c r="H3604" s="55"/>
      <c r="I3604" s="57"/>
      <c r="J3604" s="57"/>
      <c r="K3604" s="55"/>
    </row>
    <row r="3605" spans="1:11" x14ac:dyDescent="0.25">
      <c r="A3605" s="55"/>
      <c r="C3605" s="56"/>
      <c r="D3605" s="55"/>
      <c r="E3605" s="55"/>
      <c r="H3605" s="55"/>
      <c r="I3605" s="57"/>
      <c r="J3605" s="57"/>
      <c r="K3605" s="55"/>
    </row>
    <row r="3606" spans="1:11" x14ac:dyDescent="0.25">
      <c r="A3606" s="55"/>
      <c r="C3606" s="56"/>
      <c r="D3606" s="55"/>
      <c r="E3606" s="55"/>
      <c r="H3606" s="55"/>
      <c r="I3606" s="57"/>
      <c r="J3606" s="57"/>
      <c r="K3606" s="55"/>
    </row>
    <row r="3607" spans="1:11" x14ac:dyDescent="0.25">
      <c r="A3607" s="55"/>
      <c r="C3607" s="56"/>
      <c r="D3607" s="55"/>
      <c r="E3607" s="55"/>
      <c r="H3607" s="55"/>
      <c r="I3607" s="57"/>
      <c r="J3607" s="57"/>
      <c r="K3607" s="55"/>
    </row>
    <row r="3608" spans="1:11" x14ac:dyDescent="0.25">
      <c r="A3608" s="55"/>
      <c r="C3608" s="56"/>
      <c r="D3608" s="55"/>
      <c r="E3608" s="55"/>
      <c r="H3608" s="55"/>
      <c r="I3608" s="57"/>
      <c r="J3608" s="57"/>
      <c r="K3608" s="55"/>
    </row>
    <row r="3609" spans="1:11" x14ac:dyDescent="0.25">
      <c r="A3609" s="55"/>
      <c r="C3609" s="56"/>
      <c r="D3609" s="55"/>
      <c r="E3609" s="55"/>
      <c r="H3609" s="55"/>
      <c r="I3609" s="57"/>
      <c r="J3609" s="57"/>
      <c r="K3609" s="55"/>
    </row>
    <row r="3610" spans="1:11" x14ac:dyDescent="0.25">
      <c r="A3610" s="55"/>
      <c r="C3610" s="56"/>
      <c r="D3610" s="55"/>
      <c r="E3610" s="55"/>
      <c r="H3610" s="55"/>
      <c r="I3610" s="57"/>
      <c r="J3610" s="57"/>
      <c r="K3610" s="55"/>
    </row>
    <row r="3611" spans="1:11" x14ac:dyDescent="0.25">
      <c r="A3611" s="55"/>
      <c r="C3611" s="56"/>
      <c r="D3611" s="55"/>
      <c r="E3611" s="55"/>
      <c r="H3611" s="55"/>
      <c r="I3611" s="57"/>
      <c r="J3611" s="57"/>
      <c r="K3611" s="55"/>
    </row>
    <row r="3612" spans="1:11" x14ac:dyDescent="0.25">
      <c r="A3612" s="55"/>
      <c r="C3612" s="56"/>
      <c r="D3612" s="55"/>
      <c r="E3612" s="55"/>
      <c r="H3612" s="55"/>
      <c r="I3612" s="57"/>
      <c r="J3612" s="57"/>
      <c r="K3612" s="55"/>
    </row>
    <row r="3613" spans="1:11" x14ac:dyDescent="0.25">
      <c r="A3613" s="55"/>
      <c r="C3613" s="56"/>
      <c r="D3613" s="55"/>
      <c r="E3613" s="55"/>
      <c r="H3613" s="55"/>
      <c r="I3613" s="57"/>
      <c r="J3613" s="57"/>
      <c r="K3613" s="55"/>
    </row>
    <row r="3614" spans="1:11" x14ac:dyDescent="0.25">
      <c r="A3614" s="55"/>
      <c r="C3614" s="56"/>
      <c r="D3614" s="55"/>
      <c r="E3614" s="55"/>
      <c r="H3614" s="55"/>
      <c r="I3614" s="57"/>
      <c r="J3614" s="57"/>
      <c r="K3614" s="55"/>
    </row>
    <row r="3615" spans="1:11" x14ac:dyDescent="0.25">
      <c r="A3615" s="55"/>
      <c r="C3615" s="56"/>
      <c r="D3615" s="55"/>
      <c r="E3615" s="55"/>
      <c r="H3615" s="55"/>
      <c r="I3615" s="57"/>
      <c r="J3615" s="57"/>
      <c r="K3615" s="55"/>
    </row>
    <row r="3616" spans="1:11" x14ac:dyDescent="0.25">
      <c r="A3616" s="55"/>
      <c r="C3616" s="56"/>
      <c r="D3616" s="55"/>
      <c r="E3616" s="55"/>
      <c r="H3616" s="55"/>
      <c r="I3616" s="57"/>
      <c r="J3616" s="57"/>
      <c r="K3616" s="55"/>
    </row>
    <row r="3617" spans="1:11" x14ac:dyDescent="0.25">
      <c r="A3617" s="55"/>
      <c r="C3617" s="56"/>
      <c r="D3617" s="55"/>
      <c r="E3617" s="55"/>
      <c r="H3617" s="55"/>
      <c r="I3617" s="57"/>
      <c r="J3617" s="57"/>
      <c r="K3617" s="55"/>
    </row>
    <row r="3618" spans="1:11" x14ac:dyDescent="0.25">
      <c r="A3618" s="55"/>
      <c r="C3618" s="56"/>
      <c r="D3618" s="55"/>
      <c r="E3618" s="55"/>
      <c r="H3618" s="55"/>
      <c r="I3618" s="57"/>
      <c r="J3618" s="57"/>
      <c r="K3618" s="55"/>
    </row>
    <row r="3619" spans="1:11" x14ac:dyDescent="0.25">
      <c r="A3619" s="55"/>
      <c r="C3619" s="56"/>
      <c r="D3619" s="55"/>
      <c r="E3619" s="55"/>
      <c r="H3619" s="55"/>
      <c r="I3619" s="57"/>
      <c r="J3619" s="57"/>
      <c r="K3619" s="55"/>
    </row>
    <row r="3620" spans="1:11" x14ac:dyDescent="0.25">
      <c r="A3620" s="55"/>
      <c r="C3620" s="56"/>
      <c r="D3620" s="55"/>
      <c r="E3620" s="55"/>
      <c r="H3620" s="55"/>
      <c r="I3620" s="57"/>
      <c r="J3620" s="57"/>
      <c r="K3620" s="55"/>
    </row>
    <row r="3621" spans="1:11" x14ac:dyDescent="0.25">
      <c r="A3621" s="55"/>
      <c r="C3621" s="56"/>
      <c r="D3621" s="55"/>
      <c r="E3621" s="55"/>
      <c r="H3621" s="55"/>
      <c r="I3621" s="57"/>
      <c r="J3621" s="57"/>
      <c r="K3621" s="55"/>
    </row>
    <row r="3622" spans="1:11" x14ac:dyDescent="0.25">
      <c r="A3622" s="55"/>
      <c r="C3622" s="56"/>
      <c r="D3622" s="55"/>
      <c r="E3622" s="55"/>
      <c r="H3622" s="55"/>
      <c r="I3622" s="57"/>
      <c r="J3622" s="57"/>
      <c r="K3622" s="55"/>
    </row>
    <row r="3623" spans="1:11" x14ac:dyDescent="0.25">
      <c r="A3623" s="55"/>
      <c r="C3623" s="56"/>
      <c r="D3623" s="55"/>
      <c r="E3623" s="55"/>
      <c r="H3623" s="55"/>
      <c r="I3623" s="57"/>
      <c r="J3623" s="57"/>
      <c r="K3623" s="55"/>
    </row>
    <row r="3624" spans="1:11" x14ac:dyDescent="0.25">
      <c r="A3624" s="55"/>
      <c r="C3624" s="56"/>
      <c r="D3624" s="55"/>
      <c r="E3624" s="55"/>
      <c r="H3624" s="55"/>
      <c r="I3624" s="57"/>
      <c r="J3624" s="57"/>
      <c r="K3624" s="55"/>
    </row>
    <row r="3625" spans="1:11" x14ac:dyDescent="0.25">
      <c r="A3625" s="55"/>
      <c r="C3625" s="56"/>
      <c r="D3625" s="55"/>
      <c r="E3625" s="55"/>
      <c r="H3625" s="55"/>
      <c r="I3625" s="57"/>
      <c r="J3625" s="57"/>
      <c r="K3625" s="55"/>
    </row>
    <row r="3626" spans="1:11" x14ac:dyDescent="0.25">
      <c r="A3626" s="55"/>
      <c r="C3626" s="56"/>
      <c r="D3626" s="55"/>
      <c r="E3626" s="55"/>
      <c r="H3626" s="55"/>
      <c r="I3626" s="57"/>
      <c r="J3626" s="57"/>
      <c r="K3626" s="55"/>
    </row>
    <row r="3627" spans="1:11" x14ac:dyDescent="0.25">
      <c r="A3627" s="55"/>
      <c r="C3627" s="56"/>
      <c r="D3627" s="55"/>
      <c r="E3627" s="55"/>
      <c r="H3627" s="55"/>
      <c r="I3627" s="57"/>
      <c r="J3627" s="57"/>
      <c r="K3627" s="55"/>
    </row>
    <row r="3628" spans="1:11" x14ac:dyDescent="0.25">
      <c r="A3628" s="55"/>
      <c r="C3628" s="56"/>
      <c r="D3628" s="55"/>
      <c r="E3628" s="55"/>
      <c r="H3628" s="55"/>
      <c r="I3628" s="57"/>
      <c r="J3628" s="57"/>
      <c r="K3628" s="55"/>
    </row>
    <row r="3629" spans="1:11" x14ac:dyDescent="0.25">
      <c r="A3629" s="55"/>
      <c r="C3629" s="56"/>
      <c r="D3629" s="55"/>
      <c r="E3629" s="55"/>
      <c r="H3629" s="55"/>
      <c r="I3629" s="57"/>
      <c r="J3629" s="57"/>
      <c r="K3629" s="55"/>
    </row>
    <row r="3630" spans="1:11" x14ac:dyDescent="0.25">
      <c r="A3630" s="55"/>
      <c r="C3630" s="56"/>
      <c r="D3630" s="55"/>
      <c r="E3630" s="55"/>
      <c r="H3630" s="55"/>
      <c r="I3630" s="57"/>
      <c r="J3630" s="57"/>
      <c r="K3630" s="55"/>
    </row>
    <row r="3631" spans="1:11" x14ac:dyDescent="0.25">
      <c r="A3631" s="55"/>
      <c r="C3631" s="56"/>
      <c r="D3631" s="55"/>
      <c r="E3631" s="55"/>
      <c r="H3631" s="55"/>
      <c r="I3631" s="57"/>
      <c r="J3631" s="57"/>
      <c r="K3631" s="55"/>
    </row>
    <row r="3632" spans="1:11" x14ac:dyDescent="0.25">
      <c r="A3632" s="55"/>
      <c r="C3632" s="56"/>
      <c r="D3632" s="55"/>
      <c r="E3632" s="55"/>
      <c r="H3632" s="55"/>
      <c r="I3632" s="57"/>
      <c r="J3632" s="57"/>
      <c r="K3632" s="55"/>
    </row>
    <row r="3633" spans="1:11" x14ac:dyDescent="0.25">
      <c r="A3633" s="55"/>
      <c r="C3633" s="56"/>
      <c r="D3633" s="55"/>
      <c r="E3633" s="55"/>
      <c r="H3633" s="55"/>
      <c r="I3633" s="57"/>
      <c r="J3633" s="57"/>
      <c r="K3633" s="55"/>
    </row>
    <row r="3634" spans="1:11" x14ac:dyDescent="0.25">
      <c r="A3634" s="55"/>
      <c r="C3634" s="56"/>
      <c r="D3634" s="55"/>
      <c r="E3634" s="55"/>
      <c r="H3634" s="55"/>
      <c r="I3634" s="57"/>
      <c r="J3634" s="57"/>
      <c r="K3634" s="55"/>
    </row>
    <row r="3635" spans="1:11" x14ac:dyDescent="0.25">
      <c r="A3635" s="55"/>
      <c r="C3635" s="56"/>
      <c r="D3635" s="55"/>
      <c r="E3635" s="55"/>
      <c r="H3635" s="55"/>
      <c r="I3635" s="57"/>
      <c r="J3635" s="57"/>
      <c r="K3635" s="55"/>
    </row>
    <row r="3636" spans="1:11" x14ac:dyDescent="0.25">
      <c r="A3636" s="55"/>
      <c r="C3636" s="56"/>
      <c r="D3636" s="55"/>
      <c r="E3636" s="55"/>
      <c r="H3636" s="55"/>
      <c r="I3636" s="57"/>
      <c r="J3636" s="57"/>
      <c r="K3636" s="55"/>
    </row>
    <row r="3637" spans="1:11" x14ac:dyDescent="0.25">
      <c r="A3637" s="55"/>
      <c r="C3637" s="56"/>
      <c r="D3637" s="55"/>
      <c r="E3637" s="55"/>
      <c r="H3637" s="55"/>
      <c r="I3637" s="57"/>
      <c r="J3637" s="57"/>
      <c r="K3637" s="55"/>
    </row>
    <row r="3638" spans="1:11" x14ac:dyDescent="0.25">
      <c r="A3638" s="55"/>
      <c r="C3638" s="56"/>
      <c r="D3638" s="55"/>
      <c r="E3638" s="55"/>
      <c r="H3638" s="55"/>
      <c r="I3638" s="57"/>
      <c r="J3638" s="57"/>
      <c r="K3638" s="55"/>
    </row>
    <row r="3639" spans="1:11" x14ac:dyDescent="0.25">
      <c r="A3639" s="55"/>
      <c r="C3639" s="56"/>
      <c r="D3639" s="55"/>
      <c r="E3639" s="55"/>
      <c r="H3639" s="55"/>
      <c r="I3639" s="57"/>
      <c r="J3639" s="57"/>
      <c r="K3639" s="55"/>
    </row>
    <row r="3640" spans="1:11" x14ac:dyDescent="0.25">
      <c r="A3640" s="55"/>
      <c r="C3640" s="56"/>
      <c r="D3640" s="55"/>
      <c r="E3640" s="55"/>
      <c r="H3640" s="55"/>
      <c r="I3640" s="57"/>
      <c r="J3640" s="57"/>
      <c r="K3640" s="55"/>
    </row>
    <row r="3641" spans="1:11" x14ac:dyDescent="0.25">
      <c r="A3641" s="55"/>
      <c r="C3641" s="56"/>
      <c r="D3641" s="55"/>
      <c r="E3641" s="55"/>
      <c r="H3641" s="55"/>
      <c r="I3641" s="57"/>
      <c r="J3641" s="57"/>
      <c r="K3641" s="55"/>
    </row>
    <row r="3642" spans="1:11" x14ac:dyDescent="0.25">
      <c r="A3642" s="55"/>
      <c r="C3642" s="56"/>
      <c r="D3642" s="55"/>
      <c r="E3642" s="55"/>
      <c r="H3642" s="55"/>
      <c r="I3642" s="57"/>
      <c r="J3642" s="57"/>
      <c r="K3642" s="55"/>
    </row>
    <row r="3643" spans="1:11" x14ac:dyDescent="0.25">
      <c r="A3643" s="55"/>
      <c r="C3643" s="56"/>
      <c r="D3643" s="55"/>
      <c r="E3643" s="55"/>
      <c r="H3643" s="55"/>
      <c r="I3643" s="57"/>
      <c r="J3643" s="57"/>
      <c r="K3643" s="55"/>
    </row>
    <row r="3644" spans="1:11" x14ac:dyDescent="0.25">
      <c r="A3644" s="55"/>
      <c r="C3644" s="56"/>
      <c r="D3644" s="55"/>
      <c r="E3644" s="55"/>
      <c r="H3644" s="55"/>
      <c r="I3644" s="57"/>
      <c r="J3644" s="57"/>
      <c r="K3644" s="55"/>
    </row>
    <row r="3645" spans="1:11" x14ac:dyDescent="0.25">
      <c r="A3645" s="55"/>
      <c r="C3645" s="56"/>
      <c r="D3645" s="55"/>
      <c r="E3645" s="55"/>
      <c r="H3645" s="55"/>
      <c r="I3645" s="57"/>
      <c r="J3645" s="57"/>
      <c r="K3645" s="55"/>
    </row>
    <row r="3646" spans="1:11" x14ac:dyDescent="0.25">
      <c r="A3646" s="55"/>
      <c r="C3646" s="56"/>
      <c r="D3646" s="55"/>
      <c r="E3646" s="55"/>
      <c r="H3646" s="55"/>
      <c r="I3646" s="57"/>
      <c r="J3646" s="57"/>
      <c r="K3646" s="55"/>
    </row>
    <row r="3647" spans="1:11" x14ac:dyDescent="0.25">
      <c r="A3647" s="55"/>
      <c r="C3647" s="56"/>
      <c r="D3647" s="55"/>
      <c r="E3647" s="55"/>
      <c r="H3647" s="55"/>
      <c r="I3647" s="57"/>
      <c r="J3647" s="57"/>
      <c r="K3647" s="55"/>
    </row>
    <row r="3648" spans="1:11" x14ac:dyDescent="0.25">
      <c r="A3648" s="55"/>
      <c r="C3648" s="56"/>
      <c r="D3648" s="55"/>
      <c r="E3648" s="55"/>
      <c r="H3648" s="55"/>
      <c r="I3648" s="57"/>
      <c r="J3648" s="57"/>
      <c r="K3648" s="55"/>
    </row>
    <row r="3649" spans="1:11" x14ac:dyDescent="0.25">
      <c r="A3649" s="55"/>
      <c r="C3649" s="56"/>
      <c r="D3649" s="55"/>
      <c r="E3649" s="55"/>
      <c r="H3649" s="55"/>
      <c r="I3649" s="57"/>
      <c r="J3649" s="57"/>
      <c r="K3649" s="55"/>
    </row>
    <row r="3650" spans="1:11" x14ac:dyDescent="0.25">
      <c r="A3650" s="55"/>
      <c r="C3650" s="56"/>
      <c r="D3650" s="55"/>
      <c r="E3650" s="55"/>
      <c r="H3650" s="55"/>
      <c r="I3650" s="57"/>
      <c r="J3650" s="57"/>
      <c r="K3650" s="55"/>
    </row>
    <row r="3651" spans="1:11" x14ac:dyDescent="0.25">
      <c r="A3651" s="55"/>
      <c r="C3651" s="56"/>
      <c r="D3651" s="55"/>
      <c r="E3651" s="55"/>
      <c r="H3651" s="55"/>
      <c r="I3651" s="57"/>
      <c r="J3651" s="57"/>
      <c r="K3651" s="55"/>
    </row>
    <row r="3652" spans="1:11" x14ac:dyDescent="0.25">
      <c r="A3652" s="55"/>
      <c r="C3652" s="56"/>
      <c r="D3652" s="55"/>
      <c r="E3652" s="55"/>
      <c r="H3652" s="55"/>
      <c r="I3652" s="57"/>
      <c r="J3652" s="57"/>
      <c r="K3652" s="55"/>
    </row>
    <row r="3653" spans="1:11" x14ac:dyDescent="0.25">
      <c r="A3653" s="55"/>
      <c r="C3653" s="56"/>
      <c r="D3653" s="55"/>
      <c r="E3653" s="55"/>
      <c r="H3653" s="55"/>
      <c r="I3653" s="57"/>
      <c r="J3653" s="57"/>
      <c r="K3653" s="55"/>
    </row>
    <row r="3654" spans="1:11" x14ac:dyDescent="0.25">
      <c r="A3654" s="55"/>
      <c r="C3654" s="56"/>
      <c r="D3654" s="55"/>
      <c r="E3654" s="55"/>
      <c r="H3654" s="55"/>
      <c r="I3654" s="57"/>
      <c r="J3654" s="57"/>
      <c r="K3654" s="55"/>
    </row>
    <row r="3655" spans="1:11" x14ac:dyDescent="0.25">
      <c r="A3655" s="55"/>
      <c r="C3655" s="56"/>
      <c r="D3655" s="55"/>
      <c r="E3655" s="55"/>
      <c r="H3655" s="55"/>
      <c r="I3655" s="57"/>
      <c r="J3655" s="57"/>
      <c r="K3655" s="55"/>
    </row>
    <row r="3656" spans="1:11" x14ac:dyDescent="0.25">
      <c r="A3656" s="55"/>
      <c r="C3656" s="56"/>
      <c r="D3656" s="55"/>
      <c r="E3656" s="55"/>
      <c r="H3656" s="55"/>
      <c r="I3656" s="57"/>
      <c r="J3656" s="57"/>
      <c r="K3656" s="55"/>
    </row>
    <row r="3657" spans="1:11" x14ac:dyDescent="0.25">
      <c r="A3657" s="55"/>
      <c r="C3657" s="56"/>
      <c r="D3657" s="55"/>
      <c r="E3657" s="55"/>
      <c r="H3657" s="55"/>
      <c r="I3657" s="57"/>
      <c r="J3657" s="57"/>
      <c r="K3657" s="55"/>
    </row>
    <row r="3658" spans="1:11" x14ac:dyDescent="0.25">
      <c r="A3658" s="55"/>
      <c r="C3658" s="56"/>
      <c r="D3658" s="55"/>
      <c r="E3658" s="55"/>
      <c r="H3658" s="55"/>
      <c r="I3658" s="57"/>
      <c r="J3658" s="57"/>
      <c r="K3658" s="55"/>
    </row>
    <row r="3659" spans="1:11" x14ac:dyDescent="0.25">
      <c r="A3659" s="55"/>
      <c r="C3659" s="56"/>
      <c r="D3659" s="55"/>
      <c r="E3659" s="55"/>
      <c r="H3659" s="55"/>
      <c r="I3659" s="57"/>
      <c r="J3659" s="57"/>
      <c r="K3659" s="55"/>
    </row>
    <row r="3660" spans="1:11" x14ac:dyDescent="0.25">
      <c r="A3660" s="55"/>
      <c r="C3660" s="56"/>
      <c r="D3660" s="55"/>
      <c r="E3660" s="55"/>
      <c r="H3660" s="55"/>
      <c r="I3660" s="57"/>
      <c r="J3660" s="57"/>
      <c r="K3660" s="55"/>
    </row>
    <row r="3661" spans="1:11" x14ac:dyDescent="0.25">
      <c r="A3661" s="55"/>
      <c r="C3661" s="56"/>
      <c r="D3661" s="55"/>
      <c r="E3661" s="55"/>
      <c r="H3661" s="55"/>
      <c r="I3661" s="57"/>
      <c r="J3661" s="57"/>
      <c r="K3661" s="55"/>
    </row>
    <row r="3662" spans="1:11" x14ac:dyDescent="0.25">
      <c r="A3662" s="55"/>
      <c r="C3662" s="56"/>
      <c r="D3662" s="55"/>
      <c r="E3662" s="55"/>
      <c r="H3662" s="55"/>
      <c r="I3662" s="57"/>
      <c r="J3662" s="57"/>
      <c r="K3662" s="55"/>
    </row>
    <row r="3663" spans="1:11" x14ac:dyDescent="0.25">
      <c r="A3663" s="55"/>
      <c r="C3663" s="56"/>
      <c r="D3663" s="55"/>
      <c r="E3663" s="55"/>
      <c r="H3663" s="55"/>
      <c r="I3663" s="57"/>
      <c r="J3663" s="57"/>
      <c r="K3663" s="55"/>
    </row>
    <row r="3664" spans="1:11" x14ac:dyDescent="0.25">
      <c r="A3664" s="55"/>
      <c r="C3664" s="56"/>
      <c r="D3664" s="55"/>
      <c r="E3664" s="55"/>
      <c r="H3664" s="55"/>
      <c r="I3664" s="57"/>
      <c r="J3664" s="57"/>
      <c r="K3664" s="55"/>
    </row>
    <row r="3665" spans="1:11" x14ac:dyDescent="0.25">
      <c r="A3665" s="55"/>
      <c r="C3665" s="56"/>
      <c r="D3665" s="55"/>
      <c r="E3665" s="55"/>
      <c r="H3665" s="55"/>
      <c r="I3665" s="57"/>
      <c r="J3665" s="57"/>
      <c r="K3665" s="55"/>
    </row>
    <row r="3666" spans="1:11" x14ac:dyDescent="0.25">
      <c r="A3666" s="55"/>
      <c r="C3666" s="56"/>
      <c r="D3666" s="55"/>
      <c r="E3666" s="55"/>
      <c r="H3666" s="55"/>
      <c r="I3666" s="57"/>
      <c r="J3666" s="57"/>
      <c r="K3666" s="55"/>
    </row>
    <row r="3667" spans="1:11" x14ac:dyDescent="0.25">
      <c r="A3667" s="55"/>
      <c r="C3667" s="56"/>
      <c r="D3667" s="55"/>
      <c r="E3667" s="55"/>
      <c r="H3667" s="55"/>
      <c r="I3667" s="57"/>
      <c r="J3667" s="57"/>
      <c r="K3667" s="55"/>
    </row>
    <row r="3668" spans="1:11" x14ac:dyDescent="0.25">
      <c r="A3668" s="55"/>
      <c r="C3668" s="56"/>
      <c r="D3668" s="55"/>
      <c r="E3668" s="55"/>
      <c r="H3668" s="55"/>
      <c r="I3668" s="57"/>
      <c r="J3668" s="57"/>
      <c r="K3668" s="55"/>
    </row>
    <row r="3669" spans="1:11" x14ac:dyDescent="0.25">
      <c r="A3669" s="55"/>
      <c r="C3669" s="56"/>
      <c r="D3669" s="55"/>
      <c r="E3669" s="55"/>
      <c r="H3669" s="55"/>
      <c r="I3669" s="57"/>
      <c r="J3669" s="57"/>
      <c r="K3669" s="55"/>
    </row>
    <row r="3670" spans="1:11" x14ac:dyDescent="0.25">
      <c r="A3670" s="55"/>
      <c r="C3670" s="56"/>
      <c r="D3670" s="55"/>
      <c r="E3670" s="55"/>
      <c r="H3670" s="55"/>
      <c r="I3670" s="57"/>
      <c r="J3670" s="57"/>
      <c r="K3670" s="55"/>
    </row>
    <row r="3671" spans="1:11" x14ac:dyDescent="0.25">
      <c r="A3671" s="55"/>
      <c r="C3671" s="56"/>
      <c r="D3671" s="55"/>
      <c r="E3671" s="55"/>
      <c r="H3671" s="55"/>
      <c r="I3671" s="57"/>
      <c r="J3671" s="57"/>
      <c r="K3671" s="55"/>
    </row>
    <row r="3672" spans="1:11" x14ac:dyDescent="0.25">
      <c r="A3672" s="55"/>
      <c r="C3672" s="56"/>
      <c r="D3672" s="55"/>
      <c r="E3672" s="55"/>
      <c r="H3672" s="55"/>
      <c r="I3672" s="57"/>
      <c r="J3672" s="57"/>
      <c r="K3672" s="55"/>
    </row>
    <row r="3673" spans="1:11" x14ac:dyDescent="0.25">
      <c r="A3673" s="55"/>
      <c r="C3673" s="56"/>
      <c r="D3673" s="55"/>
      <c r="E3673" s="55"/>
      <c r="H3673" s="55"/>
      <c r="I3673" s="57"/>
      <c r="J3673" s="57"/>
      <c r="K3673" s="55"/>
    </row>
    <row r="3674" spans="1:11" x14ac:dyDescent="0.25">
      <c r="A3674" s="55"/>
      <c r="C3674" s="56"/>
      <c r="D3674" s="55"/>
      <c r="E3674" s="55"/>
      <c r="H3674" s="55"/>
      <c r="I3674" s="57"/>
      <c r="J3674" s="57"/>
      <c r="K3674" s="55"/>
    </row>
    <row r="3675" spans="1:11" x14ac:dyDescent="0.25">
      <c r="A3675" s="55"/>
      <c r="C3675" s="56"/>
      <c r="D3675" s="55"/>
      <c r="E3675" s="55"/>
      <c r="H3675" s="55"/>
      <c r="I3675" s="57"/>
      <c r="J3675" s="57"/>
      <c r="K3675" s="55"/>
    </row>
    <row r="3676" spans="1:11" x14ac:dyDescent="0.25">
      <c r="A3676" s="55"/>
      <c r="C3676" s="56"/>
      <c r="D3676" s="55"/>
      <c r="E3676" s="55"/>
      <c r="H3676" s="55"/>
      <c r="I3676" s="57"/>
      <c r="J3676" s="57"/>
      <c r="K3676" s="55"/>
    </row>
    <row r="3677" spans="1:11" x14ac:dyDescent="0.25">
      <c r="A3677" s="55"/>
      <c r="C3677" s="56"/>
      <c r="D3677" s="55"/>
      <c r="E3677" s="55"/>
      <c r="H3677" s="55"/>
      <c r="I3677" s="57"/>
      <c r="J3677" s="57"/>
      <c r="K3677" s="55"/>
    </row>
    <row r="3678" spans="1:11" x14ac:dyDescent="0.25">
      <c r="A3678" s="55"/>
      <c r="C3678" s="56"/>
      <c r="D3678" s="55"/>
      <c r="E3678" s="55"/>
      <c r="H3678" s="55"/>
      <c r="I3678" s="57"/>
      <c r="J3678" s="57"/>
      <c r="K3678" s="55"/>
    </row>
    <row r="3679" spans="1:11" x14ac:dyDescent="0.25">
      <c r="A3679" s="55"/>
      <c r="C3679" s="56"/>
      <c r="D3679" s="55"/>
      <c r="E3679" s="55"/>
      <c r="H3679" s="55"/>
      <c r="I3679" s="57"/>
      <c r="J3679" s="57"/>
      <c r="K3679" s="55"/>
    </row>
    <row r="3680" spans="1:11" x14ac:dyDescent="0.25">
      <c r="A3680" s="55"/>
      <c r="C3680" s="56"/>
      <c r="D3680" s="55"/>
      <c r="E3680" s="55"/>
      <c r="H3680" s="55"/>
      <c r="I3680" s="57"/>
      <c r="J3680" s="57"/>
      <c r="K3680" s="55"/>
    </row>
    <row r="3681" spans="1:11" x14ac:dyDescent="0.25">
      <c r="A3681" s="55"/>
      <c r="C3681" s="56"/>
      <c r="D3681" s="55"/>
      <c r="E3681" s="55"/>
      <c r="H3681" s="55"/>
      <c r="I3681" s="57"/>
      <c r="J3681" s="57"/>
      <c r="K3681" s="55"/>
    </row>
    <row r="3682" spans="1:11" x14ac:dyDescent="0.25">
      <c r="A3682" s="55"/>
      <c r="C3682" s="56"/>
      <c r="D3682" s="55"/>
      <c r="E3682" s="55"/>
      <c r="H3682" s="55"/>
      <c r="I3682" s="57"/>
      <c r="J3682" s="57"/>
      <c r="K3682" s="55"/>
    </row>
    <row r="3683" spans="1:11" x14ac:dyDescent="0.25">
      <c r="A3683" s="55"/>
      <c r="C3683" s="56"/>
      <c r="D3683" s="55"/>
      <c r="E3683" s="55"/>
      <c r="H3683" s="55"/>
      <c r="I3683" s="57"/>
      <c r="J3683" s="57"/>
      <c r="K3683" s="55"/>
    </row>
    <row r="3684" spans="1:11" x14ac:dyDescent="0.25">
      <c r="A3684" s="55"/>
      <c r="C3684" s="56"/>
      <c r="D3684" s="55"/>
      <c r="E3684" s="55"/>
      <c r="H3684" s="55"/>
      <c r="I3684" s="57"/>
      <c r="J3684" s="57"/>
      <c r="K3684" s="55"/>
    </row>
    <row r="3685" spans="1:11" x14ac:dyDescent="0.25">
      <c r="A3685" s="55"/>
      <c r="C3685" s="56"/>
      <c r="D3685" s="55"/>
      <c r="E3685" s="55"/>
      <c r="H3685" s="55"/>
      <c r="I3685" s="57"/>
      <c r="J3685" s="57"/>
      <c r="K3685" s="55"/>
    </row>
    <row r="3686" spans="1:11" x14ac:dyDescent="0.25">
      <c r="A3686" s="55"/>
      <c r="C3686" s="56"/>
      <c r="D3686" s="55"/>
      <c r="E3686" s="55"/>
      <c r="H3686" s="55"/>
      <c r="I3686" s="57"/>
      <c r="J3686" s="57"/>
      <c r="K3686" s="55"/>
    </row>
    <row r="3687" spans="1:11" x14ac:dyDescent="0.25">
      <c r="A3687" s="55"/>
      <c r="C3687" s="56"/>
      <c r="D3687" s="55"/>
      <c r="E3687" s="55"/>
      <c r="H3687" s="55"/>
      <c r="I3687" s="57"/>
      <c r="J3687" s="57"/>
      <c r="K3687" s="55"/>
    </row>
    <row r="3688" spans="1:11" x14ac:dyDescent="0.25">
      <c r="A3688" s="55"/>
      <c r="C3688" s="56"/>
      <c r="D3688" s="55"/>
      <c r="E3688" s="55"/>
      <c r="H3688" s="55"/>
      <c r="I3688" s="57"/>
      <c r="J3688" s="57"/>
      <c r="K3688" s="55"/>
    </row>
    <row r="3689" spans="1:11" x14ac:dyDescent="0.25">
      <c r="A3689" s="55"/>
      <c r="C3689" s="56"/>
      <c r="D3689" s="55"/>
      <c r="E3689" s="55"/>
      <c r="H3689" s="55"/>
      <c r="I3689" s="57"/>
      <c r="J3689" s="57"/>
      <c r="K3689" s="55"/>
    </row>
    <row r="3690" spans="1:11" x14ac:dyDescent="0.25">
      <c r="A3690" s="55"/>
      <c r="C3690" s="56"/>
      <c r="D3690" s="55"/>
      <c r="E3690" s="55"/>
      <c r="H3690" s="55"/>
      <c r="I3690" s="57"/>
      <c r="J3690" s="57"/>
      <c r="K3690" s="55"/>
    </row>
    <row r="3691" spans="1:11" x14ac:dyDescent="0.25">
      <c r="A3691" s="55"/>
      <c r="C3691" s="56"/>
      <c r="D3691" s="55"/>
      <c r="E3691" s="55"/>
      <c r="H3691" s="55"/>
      <c r="I3691" s="57"/>
      <c r="J3691" s="57"/>
      <c r="K3691" s="55"/>
    </row>
    <row r="3692" spans="1:11" x14ac:dyDescent="0.25">
      <c r="A3692" s="55"/>
      <c r="C3692" s="56"/>
      <c r="D3692" s="55"/>
      <c r="E3692" s="55"/>
      <c r="H3692" s="55"/>
      <c r="I3692" s="57"/>
      <c r="J3692" s="57"/>
      <c r="K3692" s="55"/>
    </row>
    <row r="3693" spans="1:11" x14ac:dyDescent="0.25">
      <c r="A3693" s="55"/>
      <c r="C3693" s="56"/>
      <c r="D3693" s="55"/>
      <c r="E3693" s="55"/>
      <c r="H3693" s="55"/>
      <c r="I3693" s="57"/>
      <c r="J3693" s="57"/>
      <c r="K3693" s="55"/>
    </row>
    <row r="3694" spans="1:11" x14ac:dyDescent="0.25">
      <c r="A3694" s="55"/>
      <c r="C3694" s="56"/>
      <c r="D3694" s="55"/>
      <c r="E3694" s="55"/>
      <c r="H3694" s="55"/>
      <c r="I3694" s="57"/>
      <c r="J3694" s="57"/>
      <c r="K3694" s="55"/>
    </row>
    <row r="3695" spans="1:11" x14ac:dyDescent="0.25">
      <c r="A3695" s="55"/>
      <c r="C3695" s="56"/>
      <c r="D3695" s="55"/>
      <c r="E3695" s="55"/>
      <c r="H3695" s="55"/>
      <c r="I3695" s="57"/>
      <c r="J3695" s="57"/>
      <c r="K3695" s="55"/>
    </row>
    <row r="3696" spans="1:11" x14ac:dyDescent="0.25">
      <c r="A3696" s="55"/>
      <c r="C3696" s="56"/>
      <c r="D3696" s="55"/>
      <c r="E3696" s="55"/>
      <c r="H3696" s="55"/>
      <c r="I3696" s="57"/>
      <c r="J3696" s="57"/>
      <c r="K3696" s="55"/>
    </row>
    <row r="3697" spans="1:11" x14ac:dyDescent="0.25">
      <c r="A3697" s="55"/>
      <c r="C3697" s="56"/>
      <c r="D3697" s="55"/>
      <c r="E3697" s="55"/>
      <c r="H3697" s="55"/>
      <c r="I3697" s="57"/>
      <c r="J3697" s="57"/>
      <c r="K3697" s="55"/>
    </row>
    <row r="3698" spans="1:11" x14ac:dyDescent="0.25">
      <c r="A3698" s="55"/>
      <c r="C3698" s="56"/>
      <c r="D3698" s="55"/>
      <c r="E3698" s="55"/>
      <c r="H3698" s="55"/>
      <c r="I3698" s="57"/>
      <c r="J3698" s="57"/>
      <c r="K3698" s="55"/>
    </row>
    <row r="3699" spans="1:11" x14ac:dyDescent="0.25">
      <c r="A3699" s="55"/>
      <c r="C3699" s="56"/>
      <c r="D3699" s="55"/>
      <c r="E3699" s="55"/>
      <c r="H3699" s="55"/>
      <c r="I3699" s="57"/>
      <c r="J3699" s="57"/>
      <c r="K3699" s="55"/>
    </row>
    <row r="3700" spans="1:11" x14ac:dyDescent="0.25">
      <c r="A3700" s="55"/>
      <c r="C3700" s="56"/>
      <c r="D3700" s="55"/>
      <c r="E3700" s="55"/>
      <c r="H3700" s="55"/>
      <c r="I3700" s="57"/>
      <c r="J3700" s="57"/>
      <c r="K3700" s="55"/>
    </row>
    <row r="3701" spans="1:11" x14ac:dyDescent="0.25">
      <c r="A3701" s="55"/>
      <c r="C3701" s="56"/>
      <c r="D3701" s="55"/>
      <c r="E3701" s="55"/>
      <c r="H3701" s="55"/>
      <c r="I3701" s="57"/>
      <c r="J3701" s="57"/>
      <c r="K3701" s="55"/>
    </row>
    <row r="3702" spans="1:11" x14ac:dyDescent="0.25">
      <c r="A3702" s="55"/>
      <c r="C3702" s="56"/>
      <c r="D3702" s="55"/>
      <c r="E3702" s="55"/>
      <c r="H3702" s="55"/>
      <c r="I3702" s="57"/>
      <c r="J3702" s="57"/>
      <c r="K3702" s="55"/>
    </row>
    <row r="3703" spans="1:11" x14ac:dyDescent="0.25">
      <c r="A3703" s="55"/>
      <c r="C3703" s="56"/>
      <c r="D3703" s="55"/>
      <c r="E3703" s="55"/>
      <c r="H3703" s="55"/>
      <c r="I3703" s="57"/>
      <c r="J3703" s="57"/>
      <c r="K3703" s="55"/>
    </row>
    <row r="3704" spans="1:11" x14ac:dyDescent="0.25">
      <c r="A3704" s="55"/>
      <c r="C3704" s="56"/>
      <c r="D3704" s="55"/>
      <c r="E3704" s="55"/>
      <c r="H3704" s="55"/>
      <c r="I3704" s="57"/>
      <c r="J3704" s="57"/>
      <c r="K3704" s="55"/>
    </row>
    <row r="3705" spans="1:11" x14ac:dyDescent="0.25">
      <c r="A3705" s="55"/>
      <c r="C3705" s="56"/>
      <c r="D3705" s="55"/>
      <c r="E3705" s="55"/>
      <c r="H3705" s="55"/>
      <c r="I3705" s="57"/>
      <c r="J3705" s="57"/>
      <c r="K3705" s="55"/>
    </row>
    <row r="3706" spans="1:11" x14ac:dyDescent="0.25">
      <c r="A3706" s="55"/>
      <c r="C3706" s="56"/>
      <c r="D3706" s="55"/>
      <c r="E3706" s="55"/>
      <c r="H3706" s="55"/>
      <c r="I3706" s="57"/>
      <c r="J3706" s="57"/>
      <c r="K3706" s="55"/>
    </row>
    <row r="3707" spans="1:11" x14ac:dyDescent="0.25">
      <c r="A3707" s="55"/>
      <c r="C3707" s="56"/>
      <c r="D3707" s="55"/>
      <c r="E3707" s="55"/>
      <c r="H3707" s="55"/>
      <c r="I3707" s="57"/>
      <c r="J3707" s="57"/>
      <c r="K3707" s="55"/>
    </row>
    <row r="3708" spans="1:11" x14ac:dyDescent="0.25">
      <c r="A3708" s="55"/>
      <c r="C3708" s="56"/>
      <c r="D3708" s="55"/>
      <c r="E3708" s="55"/>
      <c r="H3708" s="55"/>
      <c r="I3708" s="57"/>
      <c r="J3708" s="57"/>
      <c r="K3708" s="55"/>
    </row>
    <row r="3709" spans="1:11" x14ac:dyDescent="0.25">
      <c r="A3709" s="55"/>
      <c r="C3709" s="56"/>
      <c r="D3709" s="55"/>
      <c r="E3709" s="55"/>
      <c r="H3709" s="55"/>
      <c r="I3709" s="57"/>
      <c r="J3709" s="57"/>
      <c r="K3709" s="55"/>
    </row>
    <row r="3710" spans="1:11" x14ac:dyDescent="0.25">
      <c r="A3710" s="55"/>
      <c r="C3710" s="56"/>
      <c r="D3710" s="55"/>
      <c r="E3710" s="55"/>
      <c r="H3710" s="55"/>
      <c r="I3710" s="57"/>
      <c r="J3710" s="57"/>
      <c r="K3710" s="55"/>
    </row>
    <row r="3711" spans="1:11" x14ac:dyDescent="0.25">
      <c r="A3711" s="55"/>
      <c r="C3711" s="56"/>
      <c r="D3711" s="55"/>
      <c r="E3711" s="55"/>
      <c r="H3711" s="55"/>
      <c r="I3711" s="57"/>
      <c r="J3711" s="57"/>
      <c r="K3711" s="55"/>
    </row>
    <row r="3712" spans="1:11" x14ac:dyDescent="0.25">
      <c r="A3712" s="55"/>
      <c r="C3712" s="56"/>
      <c r="D3712" s="55"/>
      <c r="E3712" s="55"/>
      <c r="H3712" s="55"/>
      <c r="I3712" s="57"/>
      <c r="J3712" s="57"/>
      <c r="K3712" s="55"/>
    </row>
    <row r="3713" spans="1:11" x14ac:dyDescent="0.25">
      <c r="A3713" s="55"/>
      <c r="C3713" s="56"/>
      <c r="D3713" s="55"/>
      <c r="E3713" s="55"/>
      <c r="H3713" s="55"/>
      <c r="I3713" s="57"/>
      <c r="J3713" s="57"/>
      <c r="K3713" s="55"/>
    </row>
    <row r="3714" spans="1:11" x14ac:dyDescent="0.25">
      <c r="A3714" s="55"/>
      <c r="C3714" s="56"/>
      <c r="D3714" s="55"/>
      <c r="E3714" s="55"/>
      <c r="H3714" s="55"/>
      <c r="I3714" s="57"/>
      <c r="J3714" s="57"/>
      <c r="K3714" s="55"/>
    </row>
    <row r="3715" spans="1:11" x14ac:dyDescent="0.25">
      <c r="A3715" s="55"/>
      <c r="C3715" s="56"/>
      <c r="D3715" s="55"/>
      <c r="E3715" s="55"/>
      <c r="H3715" s="55"/>
      <c r="I3715" s="57"/>
      <c r="J3715" s="57"/>
      <c r="K3715" s="55"/>
    </row>
    <row r="3716" spans="1:11" x14ac:dyDescent="0.25">
      <c r="A3716" s="55"/>
      <c r="C3716" s="56"/>
      <c r="D3716" s="55"/>
      <c r="E3716" s="55"/>
      <c r="H3716" s="55"/>
      <c r="I3716" s="57"/>
      <c r="J3716" s="57"/>
      <c r="K3716" s="55"/>
    </row>
    <row r="3717" spans="1:11" x14ac:dyDescent="0.25">
      <c r="A3717" s="55"/>
      <c r="C3717" s="56"/>
      <c r="D3717" s="55"/>
      <c r="E3717" s="55"/>
      <c r="H3717" s="55"/>
      <c r="I3717" s="57"/>
      <c r="J3717" s="57"/>
      <c r="K3717" s="55"/>
    </row>
    <row r="3718" spans="1:11" x14ac:dyDescent="0.25">
      <c r="A3718" s="55"/>
      <c r="C3718" s="56"/>
      <c r="D3718" s="55"/>
      <c r="E3718" s="55"/>
      <c r="H3718" s="55"/>
      <c r="I3718" s="57"/>
      <c r="J3718" s="57"/>
      <c r="K3718" s="55"/>
    </row>
    <row r="3719" spans="1:11" x14ac:dyDescent="0.25">
      <c r="A3719" s="55"/>
      <c r="C3719" s="56"/>
      <c r="D3719" s="55"/>
      <c r="E3719" s="55"/>
      <c r="H3719" s="55"/>
      <c r="I3719" s="57"/>
      <c r="J3719" s="57"/>
      <c r="K3719" s="55"/>
    </row>
    <row r="3720" spans="1:11" x14ac:dyDescent="0.25">
      <c r="A3720" s="55"/>
      <c r="C3720" s="56"/>
      <c r="D3720" s="55"/>
      <c r="E3720" s="55"/>
      <c r="H3720" s="55"/>
      <c r="I3720" s="57"/>
      <c r="J3720" s="57"/>
      <c r="K3720" s="55"/>
    </row>
    <row r="3721" spans="1:11" x14ac:dyDescent="0.25">
      <c r="A3721" s="55"/>
      <c r="C3721" s="56"/>
      <c r="D3721" s="55"/>
      <c r="E3721" s="55"/>
      <c r="H3721" s="55"/>
      <c r="I3721" s="57"/>
      <c r="J3721" s="57"/>
      <c r="K3721" s="55"/>
    </row>
    <row r="3722" spans="1:11" x14ac:dyDescent="0.25">
      <c r="A3722" s="55"/>
      <c r="C3722" s="56"/>
      <c r="D3722" s="55"/>
      <c r="E3722" s="55"/>
      <c r="H3722" s="55"/>
      <c r="I3722" s="57"/>
      <c r="J3722" s="57"/>
      <c r="K3722" s="55"/>
    </row>
    <row r="3723" spans="1:11" x14ac:dyDescent="0.25">
      <c r="A3723" s="55"/>
      <c r="C3723" s="56"/>
      <c r="D3723" s="55"/>
      <c r="E3723" s="55"/>
      <c r="H3723" s="55"/>
      <c r="I3723" s="57"/>
      <c r="J3723" s="57"/>
      <c r="K3723" s="55"/>
    </row>
    <row r="3724" spans="1:11" x14ac:dyDescent="0.25">
      <c r="A3724" s="55"/>
      <c r="C3724" s="56"/>
      <c r="D3724" s="55"/>
      <c r="E3724" s="55"/>
      <c r="H3724" s="55"/>
      <c r="I3724" s="57"/>
      <c r="J3724" s="57"/>
      <c r="K3724" s="55"/>
    </row>
    <row r="3725" spans="1:11" x14ac:dyDescent="0.25">
      <c r="A3725" s="55"/>
      <c r="C3725" s="56"/>
      <c r="D3725" s="55"/>
      <c r="E3725" s="55"/>
      <c r="H3725" s="55"/>
      <c r="I3725" s="57"/>
      <c r="J3725" s="57"/>
      <c r="K3725" s="55"/>
    </row>
    <row r="3726" spans="1:11" x14ac:dyDescent="0.25">
      <c r="A3726" s="55"/>
      <c r="C3726" s="56"/>
      <c r="D3726" s="55"/>
      <c r="E3726" s="55"/>
      <c r="H3726" s="55"/>
      <c r="I3726" s="57"/>
      <c r="J3726" s="57"/>
      <c r="K3726" s="55"/>
    </row>
    <row r="3727" spans="1:11" x14ac:dyDescent="0.25">
      <c r="A3727" s="55"/>
      <c r="C3727" s="56"/>
      <c r="D3727" s="55"/>
      <c r="E3727" s="55"/>
      <c r="H3727" s="55"/>
      <c r="I3727" s="57"/>
      <c r="J3727" s="57"/>
      <c r="K3727" s="55"/>
    </row>
    <row r="3728" spans="1:11" x14ac:dyDescent="0.25">
      <c r="A3728" s="55"/>
      <c r="C3728" s="56"/>
      <c r="D3728" s="55"/>
      <c r="E3728" s="55"/>
      <c r="H3728" s="55"/>
      <c r="I3728" s="57"/>
      <c r="J3728" s="57"/>
      <c r="K3728" s="55"/>
    </row>
    <row r="3729" spans="1:11" x14ac:dyDescent="0.25">
      <c r="A3729" s="55"/>
      <c r="C3729" s="56"/>
      <c r="D3729" s="55"/>
      <c r="E3729" s="55"/>
      <c r="H3729" s="55"/>
      <c r="I3729" s="57"/>
      <c r="J3729" s="57"/>
      <c r="K3729" s="55"/>
    </row>
    <row r="3730" spans="1:11" x14ac:dyDescent="0.25">
      <c r="A3730" s="55"/>
      <c r="C3730" s="56"/>
      <c r="D3730" s="55"/>
      <c r="E3730" s="55"/>
      <c r="H3730" s="55"/>
      <c r="I3730" s="57"/>
      <c r="J3730" s="57"/>
      <c r="K3730" s="55"/>
    </row>
    <row r="3731" spans="1:11" x14ac:dyDescent="0.25">
      <c r="A3731" s="55"/>
      <c r="C3731" s="56"/>
      <c r="D3731" s="55"/>
      <c r="E3731" s="55"/>
      <c r="H3731" s="55"/>
      <c r="I3731" s="57"/>
      <c r="J3731" s="57"/>
      <c r="K3731" s="55"/>
    </row>
    <row r="3732" spans="1:11" x14ac:dyDescent="0.25">
      <c r="A3732" s="55"/>
      <c r="C3732" s="56"/>
      <c r="D3732" s="55"/>
      <c r="E3732" s="55"/>
      <c r="H3732" s="55"/>
      <c r="I3732" s="57"/>
      <c r="J3732" s="57"/>
      <c r="K3732" s="55"/>
    </row>
    <row r="3733" spans="1:11" x14ac:dyDescent="0.25">
      <c r="A3733" s="55"/>
      <c r="C3733" s="56"/>
      <c r="D3733" s="55"/>
      <c r="E3733" s="55"/>
      <c r="H3733" s="55"/>
      <c r="I3733" s="57"/>
      <c r="J3733" s="57"/>
      <c r="K3733" s="55"/>
    </row>
    <row r="3734" spans="1:11" x14ac:dyDescent="0.25">
      <c r="A3734" s="55"/>
      <c r="C3734" s="56"/>
      <c r="D3734" s="55"/>
      <c r="E3734" s="55"/>
      <c r="H3734" s="55"/>
      <c r="I3734" s="57"/>
      <c r="J3734" s="57"/>
      <c r="K3734" s="55"/>
    </row>
    <row r="3735" spans="1:11" x14ac:dyDescent="0.25">
      <c r="A3735" s="55"/>
      <c r="C3735" s="56"/>
      <c r="D3735" s="55"/>
      <c r="E3735" s="55"/>
      <c r="H3735" s="55"/>
      <c r="I3735" s="57"/>
      <c r="J3735" s="57"/>
      <c r="K3735" s="55"/>
    </row>
    <row r="3736" spans="1:11" x14ac:dyDescent="0.25">
      <c r="A3736" s="55"/>
      <c r="C3736" s="56"/>
      <c r="D3736" s="55"/>
      <c r="E3736" s="55"/>
      <c r="H3736" s="55"/>
      <c r="I3736" s="57"/>
      <c r="J3736" s="57"/>
      <c r="K3736" s="55"/>
    </row>
    <row r="3737" spans="1:11" x14ac:dyDescent="0.25">
      <c r="A3737" s="55"/>
      <c r="C3737" s="56"/>
      <c r="D3737" s="55"/>
      <c r="E3737" s="55"/>
      <c r="H3737" s="55"/>
      <c r="I3737" s="57"/>
      <c r="J3737" s="57"/>
      <c r="K3737" s="55"/>
    </row>
    <row r="3738" spans="1:11" x14ac:dyDescent="0.25">
      <c r="A3738" s="55"/>
      <c r="C3738" s="56"/>
      <c r="D3738" s="55"/>
      <c r="E3738" s="55"/>
      <c r="H3738" s="55"/>
      <c r="I3738" s="57"/>
      <c r="J3738" s="57"/>
      <c r="K3738" s="55"/>
    </row>
    <row r="3739" spans="1:11" x14ac:dyDescent="0.25">
      <c r="A3739" s="55"/>
      <c r="C3739" s="56"/>
      <c r="D3739" s="55"/>
      <c r="E3739" s="55"/>
      <c r="H3739" s="55"/>
      <c r="I3739" s="57"/>
      <c r="J3739" s="57"/>
      <c r="K3739" s="55"/>
    </row>
    <row r="3740" spans="1:11" x14ac:dyDescent="0.25">
      <c r="A3740" s="55"/>
      <c r="C3740" s="56"/>
      <c r="D3740" s="55"/>
      <c r="E3740" s="55"/>
      <c r="H3740" s="55"/>
      <c r="I3740" s="57"/>
      <c r="J3740" s="57"/>
      <c r="K3740" s="55"/>
    </row>
    <row r="3741" spans="1:11" x14ac:dyDescent="0.25">
      <c r="A3741" s="55"/>
      <c r="C3741" s="56"/>
      <c r="D3741" s="55"/>
      <c r="E3741" s="55"/>
      <c r="H3741" s="55"/>
      <c r="I3741" s="57"/>
      <c r="J3741" s="57"/>
      <c r="K3741" s="55"/>
    </row>
    <row r="3742" spans="1:11" x14ac:dyDescent="0.25">
      <c r="A3742" s="55"/>
      <c r="C3742" s="56"/>
      <c r="D3742" s="55"/>
      <c r="E3742" s="55"/>
      <c r="H3742" s="55"/>
      <c r="I3742" s="57"/>
      <c r="J3742" s="57"/>
      <c r="K3742" s="55"/>
    </row>
    <row r="3743" spans="1:11" x14ac:dyDescent="0.25">
      <c r="A3743" s="55"/>
      <c r="C3743" s="56"/>
      <c r="D3743" s="55"/>
      <c r="E3743" s="55"/>
      <c r="H3743" s="55"/>
      <c r="I3743" s="57"/>
      <c r="J3743" s="57"/>
      <c r="K3743" s="55"/>
    </row>
    <row r="3744" spans="1:11" x14ac:dyDescent="0.25">
      <c r="A3744" s="55"/>
      <c r="C3744" s="56"/>
      <c r="D3744" s="55"/>
      <c r="E3744" s="55"/>
      <c r="H3744" s="55"/>
      <c r="I3744" s="57"/>
      <c r="J3744" s="57"/>
      <c r="K3744" s="55"/>
    </row>
    <row r="3745" spans="1:11" x14ac:dyDescent="0.25">
      <c r="A3745" s="55"/>
      <c r="C3745" s="56"/>
      <c r="D3745" s="55"/>
      <c r="E3745" s="55"/>
      <c r="H3745" s="55"/>
      <c r="I3745" s="57"/>
      <c r="J3745" s="57"/>
      <c r="K3745" s="55"/>
    </row>
    <row r="3746" spans="1:11" x14ac:dyDescent="0.25">
      <c r="A3746" s="55"/>
      <c r="C3746" s="56"/>
      <c r="D3746" s="55"/>
      <c r="E3746" s="55"/>
      <c r="H3746" s="55"/>
      <c r="I3746" s="57"/>
      <c r="J3746" s="57"/>
      <c r="K3746" s="55"/>
    </row>
    <row r="3747" spans="1:11" x14ac:dyDescent="0.25">
      <c r="A3747" s="55"/>
      <c r="C3747" s="56"/>
      <c r="D3747" s="55"/>
      <c r="E3747" s="55"/>
      <c r="H3747" s="55"/>
      <c r="I3747" s="57"/>
      <c r="J3747" s="57"/>
      <c r="K3747" s="55"/>
    </row>
    <row r="3748" spans="1:11" x14ac:dyDescent="0.25">
      <c r="A3748" s="55"/>
      <c r="C3748" s="56"/>
      <c r="D3748" s="55"/>
      <c r="E3748" s="55"/>
      <c r="H3748" s="55"/>
      <c r="I3748" s="57"/>
      <c r="J3748" s="57"/>
      <c r="K3748" s="55"/>
    </row>
    <row r="3749" spans="1:11" x14ac:dyDescent="0.25">
      <c r="A3749" s="55"/>
      <c r="C3749" s="56"/>
      <c r="D3749" s="55"/>
      <c r="E3749" s="55"/>
      <c r="H3749" s="55"/>
      <c r="I3749" s="57"/>
      <c r="J3749" s="57"/>
      <c r="K3749" s="55"/>
    </row>
    <row r="3750" spans="1:11" x14ac:dyDescent="0.25">
      <c r="A3750" s="55"/>
      <c r="C3750" s="56"/>
      <c r="D3750" s="55"/>
      <c r="E3750" s="55"/>
      <c r="H3750" s="55"/>
      <c r="I3750" s="57"/>
      <c r="J3750" s="57"/>
      <c r="K3750" s="55"/>
    </row>
    <row r="3751" spans="1:11" x14ac:dyDescent="0.25">
      <c r="A3751" s="55"/>
      <c r="C3751" s="56"/>
      <c r="D3751" s="55"/>
      <c r="E3751" s="55"/>
      <c r="H3751" s="55"/>
      <c r="I3751" s="57"/>
      <c r="J3751" s="57"/>
      <c r="K3751" s="55"/>
    </row>
    <row r="3752" spans="1:11" x14ac:dyDescent="0.25">
      <c r="A3752" s="55"/>
      <c r="C3752" s="56"/>
      <c r="D3752" s="55"/>
      <c r="E3752" s="55"/>
      <c r="H3752" s="55"/>
      <c r="I3752" s="57"/>
      <c r="J3752" s="57"/>
      <c r="K3752" s="55"/>
    </row>
    <row r="3753" spans="1:11" x14ac:dyDescent="0.25">
      <c r="A3753" s="55"/>
      <c r="C3753" s="56"/>
      <c r="D3753" s="55"/>
      <c r="E3753" s="55"/>
      <c r="H3753" s="55"/>
      <c r="I3753" s="57"/>
      <c r="J3753" s="57"/>
      <c r="K3753" s="55"/>
    </row>
    <row r="3754" spans="1:11" x14ac:dyDescent="0.25">
      <c r="A3754" s="55"/>
      <c r="C3754" s="56"/>
      <c r="D3754" s="55"/>
      <c r="E3754" s="55"/>
      <c r="H3754" s="55"/>
      <c r="I3754" s="57"/>
      <c r="J3754" s="57"/>
      <c r="K3754" s="55"/>
    </row>
    <row r="3755" spans="1:11" x14ac:dyDescent="0.25">
      <c r="A3755" s="55"/>
      <c r="C3755" s="56"/>
      <c r="D3755" s="55"/>
      <c r="E3755" s="55"/>
      <c r="H3755" s="55"/>
      <c r="I3755" s="57"/>
      <c r="J3755" s="57"/>
      <c r="K3755" s="55"/>
    </row>
    <row r="3756" spans="1:11" x14ac:dyDescent="0.25">
      <c r="A3756" s="55"/>
      <c r="C3756" s="56"/>
      <c r="D3756" s="55"/>
      <c r="E3756" s="55"/>
      <c r="H3756" s="55"/>
      <c r="I3756" s="57"/>
      <c r="J3756" s="57"/>
      <c r="K3756" s="55"/>
    </row>
    <row r="3757" spans="1:11" x14ac:dyDescent="0.25">
      <c r="A3757" s="55"/>
      <c r="C3757" s="56"/>
      <c r="D3757" s="55"/>
      <c r="E3757" s="55"/>
      <c r="H3757" s="55"/>
      <c r="I3757" s="57"/>
      <c r="J3757" s="57"/>
      <c r="K3757" s="55"/>
    </row>
    <row r="3758" spans="1:11" x14ac:dyDescent="0.25">
      <c r="A3758" s="55"/>
      <c r="C3758" s="56"/>
      <c r="D3758" s="55"/>
      <c r="E3758" s="55"/>
      <c r="H3758" s="55"/>
      <c r="I3758" s="57"/>
      <c r="J3758" s="57"/>
      <c r="K3758" s="55"/>
    </row>
    <row r="3759" spans="1:11" x14ac:dyDescent="0.25">
      <c r="A3759" s="55"/>
      <c r="C3759" s="56"/>
      <c r="D3759" s="55"/>
      <c r="E3759" s="55"/>
      <c r="H3759" s="55"/>
      <c r="I3759" s="57"/>
      <c r="J3759" s="57"/>
      <c r="K3759" s="55"/>
    </row>
    <row r="3760" spans="1:11" x14ac:dyDescent="0.25">
      <c r="A3760" s="55"/>
      <c r="C3760" s="56"/>
      <c r="D3760" s="55"/>
      <c r="E3760" s="55"/>
      <c r="H3760" s="55"/>
      <c r="I3760" s="57"/>
      <c r="J3760" s="57"/>
      <c r="K3760" s="55"/>
    </row>
    <row r="3761" spans="1:11" x14ac:dyDescent="0.25">
      <c r="A3761" s="55"/>
      <c r="C3761" s="56"/>
      <c r="D3761" s="55"/>
      <c r="E3761" s="55"/>
      <c r="H3761" s="55"/>
      <c r="I3761" s="57"/>
      <c r="J3761" s="57"/>
      <c r="K3761" s="55"/>
    </row>
    <row r="3762" spans="1:11" x14ac:dyDescent="0.25">
      <c r="A3762" s="55"/>
      <c r="C3762" s="56"/>
      <c r="D3762" s="55"/>
      <c r="E3762" s="55"/>
      <c r="H3762" s="55"/>
      <c r="I3762" s="57"/>
      <c r="J3762" s="57"/>
      <c r="K3762" s="55"/>
    </row>
    <row r="3763" spans="1:11" x14ac:dyDescent="0.25">
      <c r="A3763" s="55"/>
      <c r="C3763" s="56"/>
      <c r="D3763" s="55"/>
      <c r="E3763" s="55"/>
      <c r="H3763" s="55"/>
      <c r="I3763" s="57"/>
      <c r="J3763" s="57"/>
      <c r="K3763" s="55"/>
    </row>
    <row r="3764" spans="1:11" x14ac:dyDescent="0.25">
      <c r="A3764" s="55"/>
      <c r="C3764" s="56"/>
      <c r="D3764" s="55"/>
      <c r="E3764" s="55"/>
      <c r="H3764" s="55"/>
      <c r="I3764" s="57"/>
      <c r="J3764" s="57"/>
      <c r="K3764" s="55"/>
    </row>
    <row r="3765" spans="1:11" x14ac:dyDescent="0.25">
      <c r="A3765" s="55"/>
      <c r="C3765" s="56"/>
      <c r="D3765" s="55"/>
      <c r="E3765" s="55"/>
      <c r="H3765" s="55"/>
      <c r="I3765" s="57"/>
      <c r="J3765" s="57"/>
      <c r="K3765" s="55"/>
    </row>
    <row r="3766" spans="1:11" x14ac:dyDescent="0.25">
      <c r="A3766" s="55"/>
      <c r="C3766" s="56"/>
      <c r="D3766" s="55"/>
      <c r="E3766" s="55"/>
      <c r="H3766" s="55"/>
      <c r="I3766" s="57"/>
      <c r="J3766" s="57"/>
      <c r="K3766" s="55"/>
    </row>
    <row r="3767" spans="1:11" x14ac:dyDescent="0.25">
      <c r="A3767" s="55"/>
      <c r="C3767" s="56"/>
      <c r="D3767" s="55"/>
      <c r="E3767" s="55"/>
      <c r="H3767" s="55"/>
      <c r="I3767" s="57"/>
      <c r="J3767" s="57"/>
      <c r="K3767" s="55"/>
    </row>
    <row r="3768" spans="1:11" x14ac:dyDescent="0.25">
      <c r="A3768" s="55"/>
      <c r="C3768" s="56"/>
      <c r="D3768" s="55"/>
      <c r="E3768" s="55"/>
      <c r="H3768" s="55"/>
      <c r="I3768" s="57"/>
      <c r="J3768" s="57"/>
      <c r="K3768" s="55"/>
    </row>
    <row r="3769" spans="1:11" x14ac:dyDescent="0.25">
      <c r="A3769" s="55"/>
      <c r="C3769" s="56"/>
      <c r="D3769" s="55"/>
      <c r="E3769" s="55"/>
      <c r="H3769" s="55"/>
      <c r="I3769" s="57"/>
      <c r="J3769" s="57"/>
      <c r="K3769" s="55"/>
    </row>
    <row r="3770" spans="1:11" x14ac:dyDescent="0.25">
      <c r="A3770" s="55"/>
      <c r="C3770" s="56"/>
      <c r="D3770" s="55"/>
      <c r="E3770" s="55"/>
      <c r="H3770" s="55"/>
      <c r="I3770" s="57"/>
      <c r="J3770" s="57"/>
      <c r="K3770" s="55"/>
    </row>
    <row r="3771" spans="1:11" x14ac:dyDescent="0.25">
      <c r="A3771" s="55"/>
      <c r="C3771" s="56"/>
      <c r="D3771" s="55"/>
      <c r="E3771" s="55"/>
      <c r="H3771" s="55"/>
      <c r="I3771" s="57"/>
      <c r="J3771" s="57"/>
      <c r="K3771" s="55"/>
    </row>
    <row r="3772" spans="1:11" x14ac:dyDescent="0.25">
      <c r="A3772" s="55"/>
      <c r="C3772" s="56"/>
      <c r="D3772" s="55"/>
      <c r="E3772" s="55"/>
      <c r="H3772" s="55"/>
      <c r="I3772" s="57"/>
      <c r="J3772" s="57"/>
      <c r="K3772" s="55"/>
    </row>
    <row r="3773" spans="1:11" x14ac:dyDescent="0.25">
      <c r="A3773" s="55"/>
      <c r="C3773" s="56"/>
      <c r="D3773" s="55"/>
      <c r="E3773" s="55"/>
      <c r="H3773" s="55"/>
      <c r="I3773" s="57"/>
      <c r="J3773" s="57"/>
      <c r="K3773" s="55"/>
    </row>
    <row r="3774" spans="1:11" x14ac:dyDescent="0.25">
      <c r="A3774" s="55"/>
      <c r="C3774" s="56"/>
      <c r="D3774" s="55"/>
      <c r="E3774" s="55"/>
      <c r="H3774" s="55"/>
      <c r="I3774" s="57"/>
      <c r="J3774" s="57"/>
      <c r="K3774" s="55"/>
    </row>
    <row r="3775" spans="1:11" x14ac:dyDescent="0.25">
      <c r="A3775" s="55"/>
      <c r="C3775" s="56"/>
      <c r="D3775" s="55"/>
      <c r="E3775" s="55"/>
      <c r="H3775" s="55"/>
      <c r="I3775" s="57"/>
      <c r="J3775" s="57"/>
      <c r="K3775" s="55"/>
    </row>
    <row r="3776" spans="1:11" x14ac:dyDescent="0.25">
      <c r="A3776" s="55"/>
      <c r="C3776" s="56"/>
      <c r="D3776" s="55"/>
      <c r="E3776" s="55"/>
      <c r="H3776" s="55"/>
      <c r="I3776" s="57"/>
      <c r="J3776" s="57"/>
      <c r="K3776" s="55"/>
    </row>
    <row r="3777" spans="1:11" x14ac:dyDescent="0.25">
      <c r="A3777" s="55"/>
      <c r="C3777" s="56"/>
      <c r="D3777" s="55"/>
      <c r="E3777" s="55"/>
      <c r="H3777" s="55"/>
      <c r="I3777" s="57"/>
      <c r="J3777" s="57"/>
      <c r="K3777" s="55"/>
    </row>
    <row r="3778" spans="1:11" x14ac:dyDescent="0.25">
      <c r="A3778" s="55"/>
      <c r="C3778" s="56"/>
      <c r="D3778" s="55"/>
      <c r="E3778" s="55"/>
      <c r="H3778" s="55"/>
      <c r="I3778" s="57"/>
      <c r="J3778" s="57"/>
      <c r="K3778" s="55"/>
    </row>
    <row r="3779" spans="1:11" x14ac:dyDescent="0.25">
      <c r="A3779" s="55"/>
      <c r="C3779" s="56"/>
      <c r="D3779" s="55"/>
      <c r="E3779" s="55"/>
      <c r="H3779" s="55"/>
      <c r="I3779" s="57"/>
      <c r="J3779" s="57"/>
      <c r="K3779" s="55"/>
    </row>
    <row r="3780" spans="1:11" x14ac:dyDescent="0.25">
      <c r="A3780" s="55"/>
      <c r="C3780" s="56"/>
      <c r="D3780" s="55"/>
      <c r="E3780" s="55"/>
      <c r="H3780" s="55"/>
      <c r="I3780" s="57"/>
      <c r="J3780" s="57"/>
      <c r="K3780" s="55"/>
    </row>
    <row r="3781" spans="1:11" x14ac:dyDescent="0.25">
      <c r="A3781" s="55"/>
      <c r="C3781" s="56"/>
      <c r="D3781" s="55"/>
      <c r="E3781" s="55"/>
      <c r="H3781" s="55"/>
      <c r="I3781" s="57"/>
      <c r="J3781" s="57"/>
      <c r="K3781" s="55"/>
    </row>
    <row r="3782" spans="1:11" x14ac:dyDescent="0.25">
      <c r="A3782" s="55"/>
      <c r="C3782" s="56"/>
      <c r="D3782" s="55"/>
      <c r="E3782" s="55"/>
      <c r="H3782" s="55"/>
      <c r="I3782" s="57"/>
      <c r="J3782" s="57"/>
      <c r="K3782" s="55"/>
    </row>
    <row r="3783" spans="1:11" x14ac:dyDescent="0.25">
      <c r="A3783" s="55"/>
      <c r="C3783" s="56"/>
      <c r="D3783" s="55"/>
      <c r="E3783" s="55"/>
      <c r="H3783" s="55"/>
      <c r="I3783" s="57"/>
      <c r="J3783" s="57"/>
      <c r="K3783" s="55"/>
    </row>
    <row r="3784" spans="1:11" x14ac:dyDescent="0.25">
      <c r="A3784" s="55"/>
      <c r="C3784" s="56"/>
      <c r="D3784" s="55"/>
      <c r="E3784" s="55"/>
      <c r="H3784" s="55"/>
      <c r="I3784" s="57"/>
      <c r="J3784" s="57"/>
      <c r="K3784" s="55"/>
    </row>
    <row r="3785" spans="1:11" x14ac:dyDescent="0.25">
      <c r="A3785" s="55"/>
      <c r="C3785" s="56"/>
      <c r="D3785" s="55"/>
      <c r="E3785" s="55"/>
      <c r="H3785" s="55"/>
      <c r="I3785" s="57"/>
      <c r="J3785" s="57"/>
      <c r="K3785" s="55"/>
    </row>
    <row r="3786" spans="1:11" x14ac:dyDescent="0.25">
      <c r="A3786" s="55"/>
      <c r="C3786" s="56"/>
      <c r="D3786" s="55"/>
      <c r="E3786" s="55"/>
      <c r="H3786" s="55"/>
      <c r="I3786" s="57"/>
      <c r="J3786" s="57"/>
      <c r="K3786" s="55"/>
    </row>
    <row r="3787" spans="1:11" x14ac:dyDescent="0.25">
      <c r="A3787" s="55"/>
      <c r="C3787" s="56"/>
      <c r="D3787" s="55"/>
      <c r="E3787" s="55"/>
      <c r="H3787" s="55"/>
      <c r="I3787" s="57"/>
      <c r="J3787" s="57"/>
      <c r="K3787" s="55"/>
    </row>
    <row r="3788" spans="1:11" x14ac:dyDescent="0.25">
      <c r="A3788" s="55"/>
      <c r="C3788" s="56"/>
      <c r="D3788" s="55"/>
      <c r="E3788" s="55"/>
      <c r="H3788" s="55"/>
      <c r="I3788" s="57"/>
      <c r="J3788" s="57"/>
      <c r="K3788" s="55"/>
    </row>
    <row r="3789" spans="1:11" x14ac:dyDescent="0.25">
      <c r="A3789" s="55"/>
      <c r="C3789" s="56"/>
      <c r="D3789" s="55"/>
      <c r="E3789" s="55"/>
      <c r="H3789" s="55"/>
      <c r="I3789" s="57"/>
      <c r="J3789" s="57"/>
      <c r="K3789" s="55"/>
    </row>
    <row r="3790" spans="1:11" x14ac:dyDescent="0.25">
      <c r="A3790" s="55"/>
      <c r="C3790" s="56"/>
      <c r="D3790" s="55"/>
      <c r="E3790" s="55"/>
      <c r="H3790" s="55"/>
      <c r="I3790" s="57"/>
      <c r="J3790" s="57"/>
      <c r="K3790" s="55"/>
    </row>
    <row r="3791" spans="1:11" x14ac:dyDescent="0.25">
      <c r="A3791" s="55"/>
      <c r="C3791" s="56"/>
      <c r="D3791" s="55"/>
      <c r="E3791" s="55"/>
      <c r="H3791" s="55"/>
      <c r="I3791" s="57"/>
      <c r="J3791" s="57"/>
      <c r="K3791" s="55"/>
    </row>
    <row r="3792" spans="1:11" x14ac:dyDescent="0.25">
      <c r="A3792" s="55"/>
      <c r="C3792" s="56"/>
      <c r="D3792" s="55"/>
      <c r="E3792" s="55"/>
      <c r="H3792" s="55"/>
      <c r="I3792" s="57"/>
      <c r="J3792" s="57"/>
      <c r="K3792" s="55"/>
    </row>
    <row r="3793" spans="1:11" x14ac:dyDescent="0.25">
      <c r="A3793" s="55"/>
      <c r="C3793" s="56"/>
      <c r="D3793" s="55"/>
      <c r="E3793" s="55"/>
      <c r="H3793" s="55"/>
      <c r="I3793" s="57"/>
      <c r="J3793" s="57"/>
      <c r="K3793" s="55"/>
    </row>
    <row r="3794" spans="1:11" x14ac:dyDescent="0.25">
      <c r="A3794" s="55"/>
      <c r="C3794" s="56"/>
      <c r="D3794" s="55"/>
      <c r="E3794" s="55"/>
      <c r="H3794" s="55"/>
      <c r="I3794" s="57"/>
      <c r="J3794" s="57"/>
      <c r="K3794" s="55"/>
    </row>
    <row r="3795" spans="1:11" x14ac:dyDescent="0.25">
      <c r="A3795" s="55"/>
      <c r="C3795" s="56"/>
      <c r="D3795" s="55"/>
      <c r="E3795" s="55"/>
      <c r="H3795" s="55"/>
      <c r="I3795" s="57"/>
      <c r="J3795" s="57"/>
      <c r="K3795" s="55"/>
    </row>
    <row r="3796" spans="1:11" x14ac:dyDescent="0.25">
      <c r="A3796" s="55"/>
      <c r="C3796" s="56"/>
      <c r="D3796" s="55"/>
      <c r="E3796" s="55"/>
      <c r="H3796" s="55"/>
      <c r="I3796" s="57"/>
      <c r="J3796" s="57"/>
      <c r="K3796" s="55"/>
    </row>
    <row r="3797" spans="1:11" x14ac:dyDescent="0.25">
      <c r="A3797" s="55"/>
      <c r="C3797" s="56"/>
      <c r="D3797" s="55"/>
      <c r="E3797" s="55"/>
      <c r="H3797" s="55"/>
      <c r="I3797" s="57"/>
      <c r="J3797" s="57"/>
      <c r="K3797" s="55"/>
    </row>
    <row r="3798" spans="1:11" x14ac:dyDescent="0.25">
      <c r="A3798" s="55"/>
      <c r="C3798" s="56"/>
      <c r="D3798" s="55"/>
      <c r="E3798" s="55"/>
      <c r="H3798" s="55"/>
      <c r="I3798" s="57"/>
      <c r="J3798" s="57"/>
      <c r="K3798" s="55"/>
    </row>
    <row r="3799" spans="1:11" x14ac:dyDescent="0.25">
      <c r="A3799" s="55"/>
      <c r="C3799" s="56"/>
      <c r="D3799" s="55"/>
      <c r="E3799" s="55"/>
      <c r="H3799" s="55"/>
      <c r="I3799" s="57"/>
      <c r="J3799" s="57"/>
      <c r="K3799" s="55"/>
    </row>
    <row r="3800" spans="1:11" x14ac:dyDescent="0.25">
      <c r="A3800" s="55"/>
      <c r="C3800" s="56"/>
      <c r="D3800" s="55"/>
      <c r="E3800" s="55"/>
      <c r="H3800" s="55"/>
      <c r="I3800" s="57"/>
      <c r="J3800" s="57"/>
      <c r="K3800" s="55"/>
    </row>
    <row r="3801" spans="1:11" x14ac:dyDescent="0.25">
      <c r="A3801" s="55"/>
      <c r="C3801" s="56"/>
      <c r="D3801" s="55"/>
      <c r="E3801" s="55"/>
      <c r="H3801" s="55"/>
      <c r="I3801" s="57"/>
      <c r="J3801" s="57"/>
      <c r="K3801" s="55"/>
    </row>
    <row r="3802" spans="1:11" x14ac:dyDescent="0.25">
      <c r="A3802" s="55"/>
      <c r="C3802" s="56"/>
      <c r="D3802" s="55"/>
      <c r="E3802" s="55"/>
      <c r="H3802" s="55"/>
      <c r="I3802" s="57"/>
      <c r="J3802" s="57"/>
      <c r="K3802" s="55"/>
    </row>
    <row r="3803" spans="1:11" x14ac:dyDescent="0.25">
      <c r="A3803" s="55"/>
      <c r="C3803" s="56"/>
      <c r="D3803" s="55"/>
      <c r="E3803" s="55"/>
      <c r="H3803" s="55"/>
      <c r="I3803" s="57"/>
      <c r="J3803" s="57"/>
      <c r="K3803" s="55"/>
    </row>
    <row r="3804" spans="1:11" x14ac:dyDescent="0.25">
      <c r="A3804" s="55"/>
      <c r="C3804" s="56"/>
      <c r="D3804" s="55"/>
      <c r="E3804" s="55"/>
      <c r="H3804" s="55"/>
      <c r="I3804" s="57"/>
      <c r="J3804" s="57"/>
      <c r="K3804" s="55"/>
    </row>
    <row r="3805" spans="1:11" x14ac:dyDescent="0.25">
      <c r="A3805" s="55"/>
      <c r="C3805" s="56"/>
      <c r="D3805" s="55"/>
      <c r="E3805" s="55"/>
      <c r="H3805" s="55"/>
      <c r="I3805" s="57"/>
      <c r="J3805" s="57"/>
      <c r="K3805" s="55"/>
    </row>
    <row r="3806" spans="1:11" x14ac:dyDescent="0.25">
      <c r="A3806" s="55"/>
      <c r="C3806" s="56"/>
      <c r="D3806" s="55"/>
      <c r="E3806" s="55"/>
      <c r="H3806" s="55"/>
      <c r="I3806" s="57"/>
      <c r="J3806" s="57"/>
      <c r="K3806" s="55"/>
    </row>
    <row r="3807" spans="1:11" x14ac:dyDescent="0.25">
      <c r="A3807" s="55"/>
      <c r="C3807" s="56"/>
      <c r="D3807" s="55"/>
      <c r="E3807" s="55"/>
      <c r="H3807" s="55"/>
      <c r="I3807" s="57"/>
      <c r="J3807" s="57"/>
      <c r="K3807" s="55"/>
    </row>
    <row r="3808" spans="1:11" x14ac:dyDescent="0.25">
      <c r="A3808" s="55"/>
      <c r="C3808" s="56"/>
      <c r="D3808" s="55"/>
      <c r="E3808" s="55"/>
      <c r="H3808" s="55"/>
      <c r="I3808" s="57"/>
      <c r="J3808" s="57"/>
      <c r="K3808" s="55"/>
    </row>
    <row r="3809" spans="1:11" x14ac:dyDescent="0.25">
      <c r="A3809" s="55"/>
      <c r="C3809" s="56"/>
      <c r="D3809" s="55"/>
      <c r="E3809" s="55"/>
      <c r="H3809" s="55"/>
      <c r="I3809" s="57"/>
      <c r="J3809" s="57"/>
      <c r="K3809" s="55"/>
    </row>
    <row r="3810" spans="1:11" x14ac:dyDescent="0.25">
      <c r="A3810" s="55"/>
      <c r="C3810" s="56"/>
      <c r="D3810" s="55"/>
      <c r="E3810" s="55"/>
      <c r="H3810" s="55"/>
      <c r="I3810" s="57"/>
      <c r="J3810" s="57"/>
      <c r="K3810" s="55"/>
    </row>
    <row r="3811" spans="1:11" x14ac:dyDescent="0.25">
      <c r="A3811" s="55"/>
      <c r="C3811" s="56"/>
      <c r="D3811" s="55"/>
      <c r="E3811" s="55"/>
      <c r="H3811" s="55"/>
      <c r="I3811" s="57"/>
      <c r="J3811" s="57"/>
      <c r="K3811" s="55"/>
    </row>
    <row r="3812" spans="1:11" x14ac:dyDescent="0.25">
      <c r="A3812" s="55"/>
      <c r="C3812" s="56"/>
      <c r="D3812" s="55"/>
      <c r="E3812" s="55"/>
      <c r="H3812" s="55"/>
      <c r="I3812" s="57"/>
      <c r="J3812" s="57"/>
      <c r="K3812" s="55"/>
    </row>
    <row r="3813" spans="1:11" x14ac:dyDescent="0.25">
      <c r="A3813" s="55"/>
      <c r="C3813" s="56"/>
      <c r="D3813" s="55"/>
      <c r="E3813" s="55"/>
      <c r="H3813" s="55"/>
      <c r="I3813" s="57"/>
      <c r="J3813" s="57"/>
      <c r="K3813" s="55"/>
    </row>
    <row r="3814" spans="1:11" x14ac:dyDescent="0.25">
      <c r="A3814" s="55"/>
      <c r="C3814" s="56"/>
      <c r="D3814" s="55"/>
      <c r="E3814" s="55"/>
      <c r="H3814" s="55"/>
      <c r="I3814" s="57"/>
      <c r="J3814" s="57"/>
      <c r="K3814" s="55"/>
    </row>
    <row r="3815" spans="1:11" x14ac:dyDescent="0.25">
      <c r="A3815" s="55"/>
      <c r="C3815" s="56"/>
      <c r="D3815" s="55"/>
      <c r="E3815" s="55"/>
      <c r="H3815" s="55"/>
      <c r="I3815" s="57"/>
      <c r="J3815" s="57"/>
      <c r="K3815" s="55"/>
    </row>
    <row r="3816" spans="1:11" x14ac:dyDescent="0.25">
      <c r="A3816" s="55"/>
      <c r="C3816" s="56"/>
      <c r="D3816" s="55"/>
      <c r="E3816" s="55"/>
      <c r="H3816" s="55"/>
      <c r="I3816" s="57"/>
      <c r="J3816" s="57"/>
      <c r="K3816" s="55"/>
    </row>
    <row r="3817" spans="1:11" x14ac:dyDescent="0.25">
      <c r="A3817" s="55"/>
      <c r="C3817" s="56"/>
      <c r="D3817" s="55"/>
      <c r="E3817" s="55"/>
      <c r="H3817" s="55"/>
      <c r="I3817" s="57"/>
      <c r="J3817" s="57"/>
      <c r="K3817" s="55"/>
    </row>
    <row r="3818" spans="1:11" x14ac:dyDescent="0.25">
      <c r="A3818" s="55"/>
      <c r="C3818" s="56"/>
      <c r="D3818" s="55"/>
      <c r="E3818" s="55"/>
      <c r="H3818" s="55"/>
      <c r="I3818" s="57"/>
      <c r="J3818" s="57"/>
      <c r="K3818" s="55"/>
    </row>
    <row r="3819" spans="1:11" x14ac:dyDescent="0.25">
      <c r="A3819" s="55"/>
      <c r="C3819" s="56"/>
      <c r="D3819" s="55"/>
      <c r="E3819" s="55"/>
      <c r="H3819" s="55"/>
      <c r="I3819" s="57"/>
      <c r="J3819" s="57"/>
      <c r="K3819" s="55"/>
    </row>
    <row r="3820" spans="1:11" x14ac:dyDescent="0.25">
      <c r="A3820" s="55"/>
      <c r="C3820" s="56"/>
      <c r="D3820" s="55"/>
      <c r="E3820" s="55"/>
      <c r="H3820" s="55"/>
      <c r="I3820" s="57"/>
      <c r="J3820" s="57"/>
      <c r="K3820" s="55"/>
    </row>
    <row r="3821" spans="1:11" x14ac:dyDescent="0.25">
      <c r="A3821" s="55"/>
      <c r="C3821" s="56"/>
      <c r="D3821" s="55"/>
      <c r="E3821" s="55"/>
      <c r="H3821" s="55"/>
      <c r="I3821" s="57"/>
      <c r="J3821" s="57"/>
      <c r="K3821" s="55"/>
    </row>
    <row r="3822" spans="1:11" x14ac:dyDescent="0.25">
      <c r="A3822" s="55"/>
      <c r="C3822" s="56"/>
      <c r="D3822" s="55"/>
      <c r="E3822" s="55"/>
      <c r="H3822" s="55"/>
      <c r="I3822" s="57"/>
      <c r="J3822" s="57"/>
      <c r="K3822" s="55"/>
    </row>
    <row r="3823" spans="1:11" x14ac:dyDescent="0.25">
      <c r="A3823" s="55"/>
      <c r="C3823" s="56"/>
      <c r="D3823" s="55"/>
      <c r="E3823" s="55"/>
      <c r="H3823" s="55"/>
      <c r="I3823" s="57"/>
      <c r="J3823" s="57"/>
      <c r="K3823" s="55"/>
    </row>
    <row r="3824" spans="1:11" x14ac:dyDescent="0.25">
      <c r="A3824" s="55"/>
      <c r="C3824" s="56"/>
      <c r="D3824" s="55"/>
      <c r="E3824" s="55"/>
      <c r="H3824" s="55"/>
      <c r="I3824" s="57"/>
      <c r="J3824" s="57"/>
      <c r="K3824" s="55"/>
    </row>
    <row r="3825" spans="1:11" x14ac:dyDescent="0.25">
      <c r="A3825" s="55"/>
      <c r="C3825" s="56"/>
      <c r="D3825" s="55"/>
      <c r="E3825" s="55"/>
      <c r="H3825" s="55"/>
      <c r="I3825" s="57"/>
      <c r="J3825" s="57"/>
      <c r="K3825" s="55"/>
    </row>
    <row r="3826" spans="1:11" x14ac:dyDescent="0.25">
      <c r="A3826" s="55"/>
      <c r="C3826" s="56"/>
      <c r="D3826" s="55"/>
      <c r="E3826" s="55"/>
      <c r="H3826" s="55"/>
      <c r="I3826" s="57"/>
      <c r="J3826" s="57"/>
      <c r="K3826" s="55"/>
    </row>
    <row r="3827" spans="1:11" x14ac:dyDescent="0.25">
      <c r="A3827" s="55"/>
      <c r="C3827" s="56"/>
      <c r="D3827" s="55"/>
      <c r="E3827" s="55"/>
      <c r="H3827" s="55"/>
      <c r="I3827" s="57"/>
      <c r="J3827" s="57"/>
      <c r="K3827" s="55"/>
    </row>
    <row r="3828" spans="1:11" x14ac:dyDescent="0.25">
      <c r="A3828" s="55"/>
      <c r="C3828" s="56"/>
      <c r="D3828" s="55"/>
      <c r="E3828" s="55"/>
      <c r="H3828" s="55"/>
      <c r="I3828" s="57"/>
      <c r="J3828" s="57"/>
      <c r="K3828" s="55"/>
    </row>
    <row r="3829" spans="1:11" x14ac:dyDescent="0.25">
      <c r="A3829" s="55"/>
      <c r="C3829" s="56"/>
      <c r="D3829" s="55"/>
      <c r="E3829" s="55"/>
      <c r="H3829" s="55"/>
      <c r="I3829" s="57"/>
      <c r="J3829" s="57"/>
      <c r="K3829" s="55"/>
    </row>
    <row r="3830" spans="1:11" x14ac:dyDescent="0.25">
      <c r="A3830" s="55"/>
      <c r="C3830" s="56"/>
      <c r="D3830" s="55"/>
      <c r="E3830" s="55"/>
      <c r="H3830" s="55"/>
      <c r="I3830" s="57"/>
      <c r="J3830" s="57"/>
      <c r="K3830" s="55"/>
    </row>
    <row r="3831" spans="1:11" x14ac:dyDescent="0.25">
      <c r="A3831" s="55"/>
      <c r="C3831" s="56"/>
      <c r="D3831" s="55"/>
      <c r="E3831" s="55"/>
      <c r="H3831" s="55"/>
      <c r="I3831" s="57"/>
      <c r="J3831" s="57"/>
      <c r="K3831" s="55"/>
    </row>
    <row r="3832" spans="1:11" x14ac:dyDescent="0.25">
      <c r="A3832" s="55"/>
      <c r="C3832" s="56"/>
      <c r="D3832" s="55"/>
      <c r="E3832" s="55"/>
      <c r="H3832" s="55"/>
      <c r="I3832" s="57"/>
      <c r="J3832" s="57"/>
      <c r="K3832" s="55"/>
    </row>
    <row r="3833" spans="1:11" x14ac:dyDescent="0.25">
      <c r="A3833" s="55"/>
      <c r="C3833" s="56"/>
      <c r="D3833" s="55"/>
      <c r="E3833" s="55"/>
      <c r="H3833" s="55"/>
      <c r="I3833" s="57"/>
      <c r="J3833" s="57"/>
      <c r="K3833" s="55"/>
    </row>
    <row r="3834" spans="1:11" x14ac:dyDescent="0.25">
      <c r="A3834" s="55"/>
      <c r="C3834" s="56"/>
      <c r="D3834" s="55"/>
      <c r="E3834" s="55"/>
      <c r="H3834" s="55"/>
      <c r="I3834" s="57"/>
      <c r="J3834" s="57"/>
      <c r="K3834" s="55"/>
    </row>
    <row r="3835" spans="1:11" x14ac:dyDescent="0.25">
      <c r="A3835" s="55"/>
      <c r="C3835" s="56"/>
      <c r="D3835" s="55"/>
      <c r="E3835" s="55"/>
      <c r="H3835" s="55"/>
      <c r="I3835" s="57"/>
      <c r="J3835" s="57"/>
      <c r="K3835" s="55"/>
    </row>
    <row r="3836" spans="1:11" x14ac:dyDescent="0.25">
      <c r="A3836" s="55"/>
      <c r="C3836" s="56"/>
      <c r="D3836" s="55"/>
      <c r="E3836" s="55"/>
      <c r="H3836" s="55"/>
      <c r="I3836" s="57"/>
      <c r="J3836" s="57"/>
      <c r="K3836" s="55"/>
    </row>
    <row r="3837" spans="1:11" x14ac:dyDescent="0.25">
      <c r="A3837" s="55"/>
      <c r="C3837" s="56"/>
      <c r="D3837" s="55"/>
      <c r="E3837" s="55"/>
      <c r="H3837" s="55"/>
      <c r="I3837" s="57"/>
      <c r="J3837" s="57"/>
      <c r="K3837" s="55"/>
    </row>
    <row r="3838" spans="1:11" x14ac:dyDescent="0.25">
      <c r="A3838" s="55"/>
      <c r="C3838" s="56"/>
      <c r="D3838" s="55"/>
      <c r="E3838" s="55"/>
      <c r="H3838" s="55"/>
      <c r="I3838" s="57"/>
      <c r="J3838" s="57"/>
      <c r="K3838" s="55"/>
    </row>
    <row r="3839" spans="1:11" x14ac:dyDescent="0.25">
      <c r="A3839" s="55"/>
      <c r="C3839" s="56"/>
      <c r="D3839" s="55"/>
      <c r="E3839" s="55"/>
      <c r="H3839" s="55"/>
      <c r="I3839" s="57"/>
      <c r="J3839" s="57"/>
      <c r="K3839" s="55"/>
    </row>
    <row r="3840" spans="1:11" x14ac:dyDescent="0.25">
      <c r="A3840" s="55"/>
      <c r="C3840" s="56"/>
      <c r="D3840" s="55"/>
      <c r="E3840" s="55"/>
      <c r="H3840" s="55"/>
      <c r="I3840" s="57"/>
      <c r="J3840" s="57"/>
      <c r="K3840" s="55"/>
    </row>
    <row r="3841" spans="1:11" x14ac:dyDescent="0.25">
      <c r="A3841" s="55"/>
      <c r="C3841" s="56"/>
      <c r="D3841" s="55"/>
      <c r="E3841" s="55"/>
      <c r="H3841" s="55"/>
      <c r="I3841" s="57"/>
      <c r="J3841" s="57"/>
      <c r="K3841" s="55"/>
    </row>
    <row r="3842" spans="1:11" x14ac:dyDescent="0.25">
      <c r="A3842" s="55"/>
      <c r="C3842" s="56"/>
      <c r="D3842" s="55"/>
      <c r="E3842" s="55"/>
      <c r="H3842" s="55"/>
      <c r="I3842" s="57"/>
      <c r="J3842" s="57"/>
      <c r="K3842" s="55"/>
    </row>
    <row r="3843" spans="1:11" x14ac:dyDescent="0.25">
      <c r="A3843" s="55"/>
      <c r="C3843" s="56"/>
      <c r="D3843" s="55"/>
      <c r="E3843" s="55"/>
      <c r="H3843" s="55"/>
      <c r="I3843" s="57"/>
      <c r="J3843" s="57"/>
      <c r="K3843" s="55"/>
    </row>
    <row r="3844" spans="1:11" x14ac:dyDescent="0.25">
      <c r="A3844" s="55"/>
      <c r="C3844" s="56"/>
      <c r="D3844" s="55"/>
      <c r="E3844" s="55"/>
      <c r="H3844" s="55"/>
      <c r="I3844" s="57"/>
      <c r="J3844" s="57"/>
      <c r="K3844" s="55"/>
    </row>
    <row r="3845" spans="1:11" x14ac:dyDescent="0.25">
      <c r="A3845" s="55"/>
      <c r="C3845" s="56"/>
      <c r="D3845" s="55"/>
      <c r="E3845" s="55"/>
      <c r="H3845" s="55"/>
      <c r="I3845" s="57"/>
      <c r="J3845" s="57"/>
      <c r="K3845" s="55"/>
    </row>
    <row r="3846" spans="1:11" x14ac:dyDescent="0.25">
      <c r="A3846" s="55"/>
      <c r="C3846" s="56"/>
      <c r="D3846" s="55"/>
      <c r="E3846" s="55"/>
      <c r="H3846" s="55"/>
      <c r="I3846" s="57"/>
      <c r="J3846" s="57"/>
      <c r="K3846" s="55"/>
    </row>
    <row r="3847" spans="1:11" x14ac:dyDescent="0.25">
      <c r="A3847" s="55"/>
      <c r="C3847" s="56"/>
      <c r="D3847" s="55"/>
      <c r="E3847" s="55"/>
      <c r="H3847" s="55"/>
      <c r="I3847" s="57"/>
      <c r="J3847" s="57"/>
      <c r="K3847" s="55"/>
    </row>
    <row r="3848" spans="1:11" x14ac:dyDescent="0.25">
      <c r="A3848" s="55"/>
      <c r="C3848" s="56"/>
      <c r="D3848" s="55"/>
      <c r="E3848" s="55"/>
      <c r="H3848" s="55"/>
      <c r="I3848" s="57"/>
      <c r="J3848" s="57"/>
      <c r="K3848" s="55"/>
    </row>
    <row r="3849" spans="1:11" x14ac:dyDescent="0.25">
      <c r="A3849" s="55"/>
      <c r="C3849" s="56"/>
      <c r="D3849" s="55"/>
      <c r="E3849" s="55"/>
      <c r="H3849" s="55"/>
      <c r="I3849" s="57"/>
      <c r="J3849" s="57"/>
      <c r="K3849" s="55"/>
    </row>
    <row r="3850" spans="1:11" x14ac:dyDescent="0.25">
      <c r="A3850" s="55"/>
      <c r="C3850" s="56"/>
      <c r="D3850" s="55"/>
      <c r="E3850" s="55"/>
      <c r="H3850" s="55"/>
      <c r="I3850" s="57"/>
      <c r="J3850" s="57"/>
      <c r="K3850" s="55"/>
    </row>
    <row r="3851" spans="1:11" x14ac:dyDescent="0.25">
      <c r="A3851" s="55"/>
      <c r="C3851" s="56"/>
      <c r="D3851" s="55"/>
      <c r="E3851" s="55"/>
      <c r="H3851" s="55"/>
      <c r="I3851" s="57"/>
      <c r="J3851" s="57"/>
      <c r="K3851" s="55"/>
    </row>
    <row r="3852" spans="1:11" x14ac:dyDescent="0.25">
      <c r="A3852" s="55"/>
      <c r="C3852" s="56"/>
      <c r="D3852" s="55"/>
      <c r="E3852" s="55"/>
      <c r="H3852" s="55"/>
      <c r="I3852" s="57"/>
      <c r="J3852" s="57"/>
      <c r="K3852" s="55"/>
    </row>
    <row r="3853" spans="1:11" x14ac:dyDescent="0.25">
      <c r="A3853" s="55"/>
      <c r="C3853" s="56"/>
      <c r="D3853" s="55"/>
      <c r="E3853" s="55"/>
      <c r="H3853" s="55"/>
      <c r="I3853" s="57"/>
      <c r="J3853" s="57"/>
      <c r="K3853" s="55"/>
    </row>
    <row r="3854" spans="1:11" x14ac:dyDescent="0.25">
      <c r="A3854" s="55"/>
      <c r="C3854" s="56"/>
      <c r="D3854" s="55"/>
      <c r="E3854" s="55"/>
      <c r="H3854" s="55"/>
      <c r="I3854" s="57"/>
      <c r="J3854" s="57"/>
      <c r="K3854" s="55"/>
    </row>
    <row r="3855" spans="1:11" x14ac:dyDescent="0.25">
      <c r="A3855" s="55"/>
      <c r="C3855" s="56"/>
      <c r="D3855" s="55"/>
      <c r="E3855" s="55"/>
      <c r="H3855" s="55"/>
      <c r="I3855" s="57"/>
      <c r="J3855" s="57"/>
      <c r="K3855" s="55"/>
    </row>
    <row r="3856" spans="1:11" x14ac:dyDescent="0.25">
      <c r="A3856" s="55"/>
      <c r="C3856" s="56"/>
      <c r="D3856" s="55"/>
      <c r="E3856" s="55"/>
      <c r="H3856" s="55"/>
      <c r="I3856" s="57"/>
      <c r="J3856" s="57"/>
      <c r="K3856" s="55"/>
    </row>
    <row r="3857" spans="1:11" x14ac:dyDescent="0.25">
      <c r="A3857" s="55"/>
      <c r="C3857" s="56"/>
      <c r="D3857" s="55"/>
      <c r="E3857" s="55"/>
      <c r="H3857" s="55"/>
      <c r="I3857" s="57"/>
      <c r="J3857" s="57"/>
      <c r="K3857" s="55"/>
    </row>
    <row r="3858" spans="1:11" x14ac:dyDescent="0.25">
      <c r="A3858" s="55"/>
      <c r="C3858" s="56"/>
      <c r="D3858" s="55"/>
      <c r="E3858" s="55"/>
      <c r="H3858" s="55"/>
      <c r="I3858" s="57"/>
      <c r="J3858" s="57"/>
      <c r="K3858" s="55"/>
    </row>
    <row r="3859" spans="1:11" x14ac:dyDescent="0.25">
      <c r="A3859" s="55"/>
      <c r="C3859" s="56"/>
      <c r="D3859" s="55"/>
      <c r="E3859" s="55"/>
      <c r="H3859" s="55"/>
      <c r="I3859" s="57"/>
      <c r="J3859" s="57"/>
      <c r="K3859" s="55"/>
    </row>
    <row r="3860" spans="1:11" x14ac:dyDescent="0.25">
      <c r="A3860" s="55"/>
      <c r="C3860" s="56"/>
      <c r="D3860" s="55"/>
      <c r="E3860" s="55"/>
      <c r="H3860" s="55"/>
      <c r="I3860" s="57"/>
      <c r="J3860" s="57"/>
      <c r="K3860" s="55"/>
    </row>
    <row r="3861" spans="1:11" x14ac:dyDescent="0.25">
      <c r="A3861" s="55"/>
      <c r="C3861" s="56"/>
      <c r="D3861" s="55"/>
      <c r="E3861" s="55"/>
      <c r="H3861" s="55"/>
      <c r="I3861" s="57"/>
      <c r="J3861" s="57"/>
      <c r="K3861" s="55"/>
    </row>
    <row r="3862" spans="1:11" x14ac:dyDescent="0.25">
      <c r="A3862" s="55"/>
      <c r="C3862" s="56"/>
      <c r="D3862" s="55"/>
      <c r="E3862" s="55"/>
      <c r="H3862" s="55"/>
      <c r="I3862" s="57"/>
      <c r="J3862" s="57"/>
      <c r="K3862" s="55"/>
    </row>
    <row r="3863" spans="1:11" x14ac:dyDescent="0.25">
      <c r="A3863" s="55"/>
      <c r="C3863" s="56"/>
      <c r="D3863" s="55"/>
      <c r="E3863" s="55"/>
      <c r="H3863" s="55"/>
      <c r="I3863" s="57"/>
      <c r="J3863" s="57"/>
      <c r="K3863" s="55"/>
    </row>
    <row r="3864" spans="1:11" x14ac:dyDescent="0.25">
      <c r="A3864" s="55"/>
      <c r="C3864" s="56"/>
      <c r="D3864" s="55"/>
      <c r="E3864" s="55"/>
      <c r="H3864" s="55"/>
      <c r="I3864" s="57"/>
      <c r="J3864" s="57"/>
      <c r="K3864" s="55"/>
    </row>
    <row r="3865" spans="1:11" x14ac:dyDescent="0.25">
      <c r="A3865" s="55"/>
      <c r="C3865" s="56"/>
      <c r="D3865" s="55"/>
      <c r="E3865" s="55"/>
      <c r="H3865" s="55"/>
      <c r="I3865" s="57"/>
      <c r="J3865" s="57"/>
      <c r="K3865" s="55"/>
    </row>
    <row r="3866" spans="1:11" x14ac:dyDescent="0.25">
      <c r="A3866" s="55"/>
      <c r="C3866" s="56"/>
      <c r="D3866" s="55"/>
      <c r="E3866" s="55"/>
      <c r="H3866" s="55"/>
      <c r="I3866" s="57"/>
      <c r="J3866" s="57"/>
      <c r="K3866" s="55"/>
    </row>
    <row r="3867" spans="1:11" x14ac:dyDescent="0.25">
      <c r="A3867" s="55"/>
      <c r="C3867" s="56"/>
      <c r="D3867" s="55"/>
      <c r="E3867" s="55"/>
      <c r="H3867" s="55"/>
      <c r="I3867" s="57"/>
      <c r="J3867" s="57"/>
      <c r="K3867" s="55"/>
    </row>
    <row r="3868" spans="1:11" x14ac:dyDescent="0.25">
      <c r="A3868" s="55"/>
      <c r="C3868" s="56"/>
      <c r="D3868" s="55"/>
      <c r="E3868" s="55"/>
      <c r="H3868" s="55"/>
      <c r="I3868" s="57"/>
      <c r="J3868" s="57"/>
      <c r="K3868" s="55"/>
    </row>
    <row r="3869" spans="1:11" x14ac:dyDescent="0.25">
      <c r="A3869" s="55"/>
      <c r="C3869" s="56"/>
      <c r="D3869" s="55"/>
      <c r="E3869" s="55"/>
      <c r="H3869" s="55"/>
      <c r="I3869" s="57"/>
      <c r="J3869" s="57"/>
      <c r="K3869" s="55"/>
    </row>
    <row r="3870" spans="1:11" x14ac:dyDescent="0.25">
      <c r="A3870" s="55"/>
      <c r="C3870" s="56"/>
      <c r="D3870" s="55"/>
      <c r="E3870" s="55"/>
      <c r="H3870" s="55"/>
      <c r="I3870" s="57"/>
      <c r="J3870" s="57"/>
      <c r="K3870" s="55"/>
    </row>
    <row r="3871" spans="1:11" x14ac:dyDescent="0.25">
      <c r="A3871" s="55"/>
      <c r="C3871" s="56"/>
      <c r="D3871" s="55"/>
      <c r="E3871" s="55"/>
      <c r="H3871" s="55"/>
      <c r="I3871" s="57"/>
      <c r="J3871" s="57"/>
      <c r="K3871" s="55"/>
    </row>
    <row r="3872" spans="1:11" x14ac:dyDescent="0.25">
      <c r="A3872" s="55"/>
      <c r="C3872" s="56"/>
      <c r="D3872" s="55"/>
      <c r="E3872" s="55"/>
      <c r="H3872" s="55"/>
      <c r="I3872" s="57"/>
      <c r="J3872" s="57"/>
      <c r="K3872" s="55"/>
    </row>
    <row r="3873" spans="1:11" x14ac:dyDescent="0.25">
      <c r="A3873" s="55"/>
      <c r="C3873" s="56"/>
      <c r="D3873" s="55"/>
      <c r="E3873" s="55"/>
      <c r="H3873" s="55"/>
      <c r="I3873" s="57"/>
      <c r="J3873" s="57"/>
      <c r="K3873" s="55"/>
    </row>
    <row r="3874" spans="1:11" x14ac:dyDescent="0.25">
      <c r="A3874" s="55"/>
      <c r="C3874" s="56"/>
      <c r="D3874" s="55"/>
      <c r="E3874" s="55"/>
      <c r="H3874" s="55"/>
      <c r="I3874" s="57"/>
      <c r="J3874" s="57"/>
      <c r="K3874" s="55"/>
    </row>
    <row r="3875" spans="1:11" x14ac:dyDescent="0.25">
      <c r="A3875" s="55"/>
      <c r="C3875" s="56"/>
      <c r="D3875" s="55"/>
      <c r="E3875" s="55"/>
      <c r="H3875" s="55"/>
      <c r="I3875" s="57"/>
      <c r="J3875" s="57"/>
      <c r="K3875" s="55"/>
    </row>
    <row r="3876" spans="1:11" x14ac:dyDescent="0.25">
      <c r="A3876" s="55"/>
      <c r="C3876" s="56"/>
      <c r="D3876" s="55"/>
      <c r="E3876" s="55"/>
      <c r="H3876" s="55"/>
      <c r="I3876" s="57"/>
      <c r="J3876" s="57"/>
      <c r="K3876" s="55"/>
    </row>
    <row r="3877" spans="1:11" x14ac:dyDescent="0.25">
      <c r="A3877" s="55"/>
      <c r="C3877" s="56"/>
      <c r="D3877" s="55"/>
      <c r="E3877" s="55"/>
      <c r="H3877" s="55"/>
      <c r="I3877" s="57"/>
      <c r="J3877" s="57"/>
      <c r="K3877" s="55"/>
    </row>
    <row r="3878" spans="1:11" x14ac:dyDescent="0.25">
      <c r="A3878" s="55"/>
      <c r="C3878" s="56"/>
      <c r="D3878" s="55"/>
      <c r="E3878" s="55"/>
      <c r="H3878" s="55"/>
      <c r="I3878" s="57"/>
      <c r="J3878" s="57"/>
      <c r="K3878" s="55"/>
    </row>
    <row r="3879" spans="1:11" x14ac:dyDescent="0.25">
      <c r="A3879" s="55"/>
      <c r="C3879" s="56"/>
      <c r="D3879" s="55"/>
      <c r="E3879" s="55"/>
      <c r="H3879" s="55"/>
      <c r="I3879" s="57"/>
      <c r="J3879" s="57"/>
      <c r="K3879" s="55"/>
    </row>
    <row r="3880" spans="1:11" x14ac:dyDescent="0.25">
      <c r="A3880" s="55"/>
      <c r="C3880" s="56"/>
      <c r="D3880" s="55"/>
      <c r="E3880" s="55"/>
      <c r="H3880" s="55"/>
      <c r="I3880" s="57"/>
      <c r="J3880" s="57"/>
      <c r="K3880" s="55"/>
    </row>
    <row r="3881" spans="1:11" x14ac:dyDescent="0.25">
      <c r="A3881" s="55"/>
      <c r="C3881" s="56"/>
      <c r="D3881" s="55"/>
      <c r="E3881" s="55"/>
      <c r="H3881" s="55"/>
      <c r="I3881" s="57"/>
      <c r="J3881" s="57"/>
      <c r="K3881" s="55"/>
    </row>
    <row r="3882" spans="1:11" x14ac:dyDescent="0.25">
      <c r="A3882" s="55"/>
      <c r="C3882" s="56"/>
      <c r="D3882" s="55"/>
      <c r="E3882" s="55"/>
      <c r="H3882" s="55"/>
      <c r="I3882" s="57"/>
      <c r="J3882" s="57"/>
      <c r="K3882" s="55"/>
    </row>
    <row r="3883" spans="1:11" x14ac:dyDescent="0.25">
      <c r="A3883" s="55"/>
      <c r="C3883" s="56"/>
      <c r="D3883" s="55"/>
      <c r="E3883" s="55"/>
      <c r="H3883" s="55"/>
      <c r="I3883" s="57"/>
      <c r="J3883" s="57"/>
      <c r="K3883" s="55"/>
    </row>
    <row r="3884" spans="1:11" x14ac:dyDescent="0.25">
      <c r="A3884" s="55"/>
      <c r="C3884" s="56"/>
      <c r="D3884" s="55"/>
      <c r="E3884" s="55"/>
      <c r="H3884" s="55"/>
      <c r="I3884" s="57"/>
      <c r="J3884" s="57"/>
      <c r="K3884" s="55"/>
    </row>
    <row r="3885" spans="1:11" x14ac:dyDescent="0.25">
      <c r="A3885" s="55"/>
      <c r="C3885" s="56"/>
      <c r="D3885" s="55"/>
      <c r="E3885" s="55"/>
      <c r="H3885" s="55"/>
      <c r="I3885" s="57"/>
      <c r="J3885" s="57"/>
      <c r="K3885" s="55"/>
    </row>
    <row r="3886" spans="1:11" x14ac:dyDescent="0.25">
      <c r="A3886" s="55"/>
      <c r="C3886" s="56"/>
      <c r="D3886" s="55"/>
      <c r="E3886" s="55"/>
      <c r="H3886" s="55"/>
      <c r="I3886" s="57"/>
      <c r="J3886" s="57"/>
      <c r="K3886" s="55"/>
    </row>
    <row r="3887" spans="1:11" x14ac:dyDescent="0.25">
      <c r="A3887" s="55"/>
      <c r="C3887" s="56"/>
      <c r="D3887" s="55"/>
      <c r="E3887" s="55"/>
      <c r="H3887" s="55"/>
      <c r="I3887" s="57"/>
      <c r="J3887" s="57"/>
      <c r="K3887" s="55"/>
    </row>
    <row r="3888" spans="1:11" x14ac:dyDescent="0.25">
      <c r="A3888" s="55"/>
      <c r="C3888" s="56"/>
      <c r="D3888" s="55"/>
      <c r="E3888" s="55"/>
      <c r="H3888" s="55"/>
      <c r="I3888" s="57"/>
      <c r="J3888" s="57"/>
      <c r="K3888" s="55"/>
    </row>
    <row r="3889" spans="1:11" x14ac:dyDescent="0.25">
      <c r="A3889" s="55"/>
      <c r="C3889" s="56"/>
      <c r="D3889" s="55"/>
      <c r="E3889" s="55"/>
      <c r="H3889" s="55"/>
      <c r="I3889" s="57"/>
      <c r="J3889" s="57"/>
      <c r="K3889" s="55"/>
    </row>
    <row r="3890" spans="1:11" x14ac:dyDescent="0.25">
      <c r="A3890" s="55"/>
      <c r="C3890" s="56"/>
      <c r="D3890" s="55"/>
      <c r="E3890" s="55"/>
      <c r="H3890" s="55"/>
      <c r="I3890" s="57"/>
      <c r="J3890" s="57"/>
      <c r="K3890" s="55"/>
    </row>
    <row r="3891" spans="1:11" x14ac:dyDescent="0.25">
      <c r="A3891" s="55"/>
      <c r="C3891" s="56"/>
      <c r="D3891" s="55"/>
      <c r="E3891" s="55"/>
      <c r="H3891" s="55"/>
      <c r="I3891" s="57"/>
      <c r="J3891" s="57"/>
      <c r="K3891" s="55"/>
    </row>
    <row r="3892" spans="1:11" x14ac:dyDescent="0.25">
      <c r="A3892" s="55"/>
      <c r="C3892" s="56"/>
      <c r="D3892" s="55"/>
      <c r="E3892" s="55"/>
      <c r="H3892" s="55"/>
      <c r="I3892" s="57"/>
      <c r="J3892" s="57"/>
      <c r="K3892" s="55"/>
    </row>
    <row r="3893" spans="1:11" x14ac:dyDescent="0.25">
      <c r="A3893" s="55"/>
      <c r="C3893" s="56"/>
      <c r="D3893" s="55"/>
      <c r="E3893" s="55"/>
      <c r="H3893" s="55"/>
      <c r="I3893" s="57"/>
      <c r="J3893" s="57"/>
      <c r="K3893" s="55"/>
    </row>
    <row r="3894" spans="1:11" x14ac:dyDescent="0.25">
      <c r="A3894" s="55"/>
      <c r="C3894" s="56"/>
      <c r="D3894" s="55"/>
      <c r="E3894" s="55"/>
      <c r="H3894" s="55"/>
      <c r="I3894" s="57"/>
      <c r="J3894" s="57"/>
      <c r="K3894" s="55"/>
    </row>
    <row r="3895" spans="1:11" x14ac:dyDescent="0.25">
      <c r="A3895" s="55"/>
      <c r="C3895" s="56"/>
      <c r="D3895" s="55"/>
      <c r="E3895" s="55"/>
      <c r="H3895" s="55"/>
      <c r="I3895" s="57"/>
      <c r="J3895" s="57"/>
      <c r="K3895" s="55"/>
    </row>
    <row r="3896" spans="1:11" x14ac:dyDescent="0.25">
      <c r="A3896" s="55"/>
      <c r="C3896" s="56"/>
      <c r="D3896" s="55"/>
      <c r="E3896" s="55"/>
      <c r="H3896" s="55"/>
      <c r="I3896" s="57"/>
      <c r="J3896" s="57"/>
      <c r="K3896" s="55"/>
    </row>
    <row r="3897" spans="1:11" x14ac:dyDescent="0.25">
      <c r="A3897" s="55"/>
      <c r="C3897" s="56"/>
      <c r="D3897" s="55"/>
      <c r="E3897" s="55"/>
      <c r="H3897" s="55"/>
      <c r="I3897" s="57"/>
      <c r="J3897" s="57"/>
      <c r="K3897" s="55"/>
    </row>
    <row r="3898" spans="1:11" x14ac:dyDescent="0.25">
      <c r="A3898" s="55"/>
      <c r="C3898" s="56"/>
      <c r="D3898" s="55"/>
      <c r="E3898" s="55"/>
      <c r="H3898" s="55"/>
      <c r="I3898" s="57"/>
      <c r="J3898" s="57"/>
      <c r="K3898" s="55"/>
    </row>
    <row r="3899" spans="1:11" x14ac:dyDescent="0.25">
      <c r="A3899" s="55"/>
      <c r="C3899" s="56"/>
      <c r="D3899" s="55"/>
      <c r="E3899" s="55"/>
      <c r="H3899" s="55"/>
      <c r="I3899" s="57"/>
      <c r="J3899" s="57"/>
      <c r="K3899" s="55"/>
    </row>
    <row r="3900" spans="1:11" x14ac:dyDescent="0.25">
      <c r="A3900" s="55"/>
      <c r="C3900" s="56"/>
      <c r="D3900" s="55"/>
      <c r="E3900" s="55"/>
      <c r="H3900" s="55"/>
      <c r="I3900" s="57"/>
      <c r="J3900" s="57"/>
      <c r="K3900" s="55"/>
    </row>
    <row r="3901" spans="1:11" x14ac:dyDescent="0.25">
      <c r="A3901" s="55"/>
      <c r="C3901" s="56"/>
      <c r="D3901" s="55"/>
      <c r="E3901" s="55"/>
      <c r="H3901" s="55"/>
      <c r="I3901" s="57"/>
      <c r="J3901" s="57"/>
      <c r="K3901" s="55"/>
    </row>
    <row r="3902" spans="1:11" x14ac:dyDescent="0.25">
      <c r="A3902" s="55"/>
      <c r="C3902" s="56"/>
      <c r="D3902" s="55"/>
      <c r="E3902" s="55"/>
      <c r="H3902" s="55"/>
      <c r="I3902" s="57"/>
      <c r="J3902" s="57"/>
      <c r="K3902" s="55"/>
    </row>
    <row r="3903" spans="1:11" x14ac:dyDescent="0.25">
      <c r="A3903" s="55"/>
      <c r="C3903" s="56"/>
      <c r="D3903" s="55"/>
      <c r="E3903" s="55"/>
      <c r="H3903" s="55"/>
      <c r="I3903" s="57"/>
      <c r="J3903" s="57"/>
      <c r="K3903" s="55"/>
    </row>
    <row r="3904" spans="1:11" x14ac:dyDescent="0.25">
      <c r="A3904" s="55"/>
      <c r="C3904" s="56"/>
      <c r="D3904" s="55"/>
      <c r="E3904" s="55"/>
      <c r="H3904" s="55"/>
      <c r="I3904" s="57"/>
      <c r="J3904" s="57"/>
      <c r="K3904" s="55"/>
    </row>
    <row r="3905" spans="1:11" x14ac:dyDescent="0.25">
      <c r="A3905" s="55"/>
      <c r="C3905" s="56"/>
      <c r="D3905" s="55"/>
      <c r="E3905" s="55"/>
      <c r="H3905" s="55"/>
      <c r="I3905" s="57"/>
      <c r="J3905" s="57"/>
      <c r="K3905" s="55"/>
    </row>
    <row r="3906" spans="1:11" x14ac:dyDescent="0.25">
      <c r="A3906" s="55"/>
      <c r="C3906" s="56"/>
      <c r="D3906" s="55"/>
      <c r="E3906" s="55"/>
      <c r="H3906" s="55"/>
      <c r="I3906" s="57"/>
      <c r="J3906" s="57"/>
      <c r="K3906" s="55"/>
    </row>
    <row r="3907" spans="1:11" x14ac:dyDescent="0.25">
      <c r="A3907" s="55"/>
      <c r="C3907" s="56"/>
      <c r="D3907" s="55"/>
      <c r="E3907" s="55"/>
      <c r="H3907" s="55"/>
      <c r="I3907" s="57"/>
      <c r="J3907" s="57"/>
      <c r="K3907" s="55"/>
    </row>
    <row r="3908" spans="1:11" x14ac:dyDescent="0.25">
      <c r="A3908" s="55"/>
      <c r="C3908" s="56"/>
      <c r="D3908" s="55"/>
      <c r="E3908" s="55"/>
      <c r="H3908" s="55"/>
      <c r="I3908" s="57"/>
      <c r="J3908" s="57"/>
      <c r="K3908" s="55"/>
    </row>
    <row r="3909" spans="1:11" x14ac:dyDescent="0.25">
      <c r="A3909" s="55"/>
      <c r="C3909" s="56"/>
      <c r="D3909" s="55"/>
      <c r="E3909" s="55"/>
      <c r="H3909" s="55"/>
      <c r="I3909" s="57"/>
      <c r="J3909" s="57"/>
      <c r="K3909" s="55"/>
    </row>
    <row r="3910" spans="1:11" x14ac:dyDescent="0.25">
      <c r="A3910" s="55"/>
      <c r="C3910" s="56"/>
      <c r="D3910" s="55"/>
      <c r="E3910" s="55"/>
      <c r="H3910" s="55"/>
      <c r="I3910" s="57"/>
      <c r="J3910" s="57"/>
      <c r="K3910" s="55"/>
    </row>
    <row r="3911" spans="1:11" x14ac:dyDescent="0.25">
      <c r="A3911" s="55"/>
      <c r="C3911" s="56"/>
      <c r="D3911" s="55"/>
      <c r="E3911" s="55"/>
      <c r="H3911" s="55"/>
      <c r="I3911" s="57"/>
      <c r="J3911" s="57"/>
      <c r="K3911" s="55"/>
    </row>
    <row r="3912" spans="1:11" x14ac:dyDescent="0.25">
      <c r="A3912" s="55"/>
      <c r="C3912" s="56"/>
      <c r="D3912" s="55"/>
      <c r="E3912" s="55"/>
      <c r="H3912" s="55"/>
      <c r="I3912" s="57"/>
      <c r="J3912" s="57"/>
      <c r="K3912" s="55"/>
    </row>
    <row r="3913" spans="1:11" x14ac:dyDescent="0.25">
      <c r="A3913" s="55"/>
      <c r="C3913" s="56"/>
      <c r="D3913" s="55"/>
      <c r="E3913" s="55"/>
      <c r="H3913" s="55"/>
      <c r="I3913" s="57"/>
      <c r="J3913" s="57"/>
      <c r="K3913" s="55"/>
    </row>
    <row r="3914" spans="1:11" x14ac:dyDescent="0.25">
      <c r="A3914" s="55"/>
      <c r="C3914" s="56"/>
      <c r="D3914" s="55"/>
      <c r="E3914" s="55"/>
      <c r="H3914" s="55"/>
      <c r="I3914" s="57"/>
      <c r="J3914" s="57"/>
      <c r="K3914" s="55"/>
    </row>
    <row r="3915" spans="1:11" x14ac:dyDescent="0.25">
      <c r="A3915" s="55"/>
      <c r="C3915" s="56"/>
      <c r="D3915" s="55"/>
      <c r="E3915" s="55"/>
      <c r="H3915" s="55"/>
      <c r="I3915" s="57"/>
      <c r="J3915" s="57"/>
      <c r="K3915" s="55"/>
    </row>
    <row r="3916" spans="1:11" x14ac:dyDescent="0.25">
      <c r="A3916" s="55"/>
      <c r="C3916" s="56"/>
      <c r="D3916" s="55"/>
      <c r="E3916" s="55"/>
      <c r="H3916" s="55"/>
      <c r="I3916" s="57"/>
      <c r="J3916" s="57"/>
      <c r="K3916" s="55"/>
    </row>
    <row r="3917" spans="1:11" x14ac:dyDescent="0.25">
      <c r="A3917" s="55"/>
      <c r="C3917" s="56"/>
      <c r="D3917" s="55"/>
      <c r="E3917" s="55"/>
      <c r="H3917" s="55"/>
      <c r="I3917" s="57"/>
      <c r="J3917" s="57"/>
      <c r="K3917" s="55"/>
    </row>
    <row r="3918" spans="1:11" x14ac:dyDescent="0.25">
      <c r="A3918" s="55"/>
      <c r="C3918" s="56"/>
      <c r="D3918" s="55"/>
      <c r="E3918" s="55"/>
      <c r="H3918" s="55"/>
      <c r="I3918" s="57"/>
      <c r="J3918" s="57"/>
      <c r="K3918" s="55"/>
    </row>
    <row r="3919" spans="1:11" x14ac:dyDescent="0.25">
      <c r="A3919" s="55"/>
      <c r="C3919" s="56"/>
      <c r="D3919" s="55"/>
      <c r="E3919" s="55"/>
      <c r="H3919" s="55"/>
      <c r="I3919" s="57"/>
      <c r="J3919" s="57"/>
      <c r="K3919" s="55"/>
    </row>
    <row r="3920" spans="1:11" x14ac:dyDescent="0.25">
      <c r="A3920" s="55"/>
      <c r="C3920" s="56"/>
      <c r="D3920" s="55"/>
      <c r="E3920" s="55"/>
      <c r="H3920" s="55"/>
      <c r="I3920" s="57"/>
      <c r="J3920" s="57"/>
      <c r="K3920" s="55"/>
    </row>
    <row r="3921" spans="1:11" x14ac:dyDescent="0.25">
      <c r="A3921" s="55"/>
      <c r="C3921" s="56"/>
      <c r="D3921" s="55"/>
      <c r="E3921" s="55"/>
      <c r="H3921" s="55"/>
      <c r="I3921" s="57"/>
      <c r="J3921" s="57"/>
      <c r="K3921" s="55"/>
    </row>
    <row r="3922" spans="1:11" x14ac:dyDescent="0.25">
      <c r="A3922" s="55"/>
      <c r="C3922" s="56"/>
      <c r="D3922" s="55"/>
      <c r="E3922" s="55"/>
      <c r="H3922" s="55"/>
      <c r="I3922" s="57"/>
      <c r="J3922" s="57"/>
      <c r="K3922" s="55"/>
    </row>
    <row r="3923" spans="1:11" x14ac:dyDescent="0.25">
      <c r="A3923" s="55"/>
      <c r="C3923" s="56"/>
      <c r="D3923" s="55"/>
      <c r="E3923" s="55"/>
      <c r="H3923" s="55"/>
      <c r="I3923" s="57"/>
      <c r="J3923" s="57"/>
      <c r="K3923" s="55"/>
    </row>
    <row r="3924" spans="1:11" x14ac:dyDescent="0.25">
      <c r="A3924" s="55"/>
      <c r="C3924" s="56"/>
      <c r="D3924" s="55"/>
      <c r="E3924" s="55"/>
      <c r="H3924" s="55"/>
      <c r="I3924" s="57"/>
      <c r="J3924" s="57"/>
      <c r="K3924" s="55"/>
    </row>
    <row r="3925" spans="1:11" x14ac:dyDescent="0.25">
      <c r="A3925" s="55"/>
      <c r="C3925" s="56"/>
      <c r="D3925" s="55"/>
      <c r="E3925" s="55"/>
      <c r="H3925" s="55"/>
      <c r="I3925" s="57"/>
      <c r="J3925" s="57"/>
      <c r="K3925" s="55"/>
    </row>
    <row r="3926" spans="1:11" x14ac:dyDescent="0.25">
      <c r="A3926" s="55"/>
      <c r="C3926" s="56"/>
      <c r="D3926" s="55"/>
      <c r="E3926" s="55"/>
      <c r="H3926" s="55"/>
      <c r="I3926" s="57"/>
      <c r="J3926" s="57"/>
      <c r="K3926" s="55"/>
    </row>
    <row r="3927" spans="1:11" x14ac:dyDescent="0.25">
      <c r="A3927" s="55"/>
      <c r="C3927" s="56"/>
      <c r="D3927" s="55"/>
      <c r="E3927" s="55"/>
      <c r="H3927" s="55"/>
      <c r="I3927" s="57"/>
      <c r="J3927" s="57"/>
      <c r="K3927" s="55"/>
    </row>
    <row r="3928" spans="1:11" x14ac:dyDescent="0.25">
      <c r="A3928" s="55"/>
      <c r="C3928" s="56"/>
      <c r="D3928" s="55"/>
      <c r="E3928" s="55"/>
      <c r="H3928" s="55"/>
      <c r="I3928" s="57"/>
      <c r="J3928" s="57"/>
      <c r="K3928" s="55"/>
    </row>
    <row r="3929" spans="1:11" x14ac:dyDescent="0.25">
      <c r="A3929" s="55"/>
      <c r="C3929" s="56"/>
      <c r="D3929" s="55"/>
      <c r="E3929" s="55"/>
      <c r="H3929" s="55"/>
      <c r="I3929" s="57"/>
      <c r="J3929" s="57"/>
      <c r="K3929" s="55"/>
    </row>
    <row r="3930" spans="1:11" x14ac:dyDescent="0.25">
      <c r="A3930" s="55"/>
      <c r="C3930" s="56"/>
      <c r="D3930" s="55"/>
      <c r="E3930" s="55"/>
      <c r="H3930" s="55"/>
      <c r="I3930" s="57"/>
      <c r="J3930" s="57"/>
      <c r="K3930" s="55"/>
    </row>
    <row r="3931" spans="1:11" x14ac:dyDescent="0.25">
      <c r="A3931" s="55"/>
      <c r="C3931" s="56"/>
      <c r="D3931" s="55"/>
      <c r="E3931" s="55"/>
      <c r="H3931" s="55"/>
      <c r="I3931" s="57"/>
      <c r="J3931" s="57"/>
      <c r="K3931" s="55"/>
    </row>
    <row r="3932" spans="1:11" x14ac:dyDescent="0.25">
      <c r="A3932" s="55"/>
      <c r="C3932" s="56"/>
      <c r="D3932" s="55"/>
      <c r="E3932" s="55"/>
      <c r="H3932" s="55"/>
      <c r="I3932" s="57"/>
      <c r="J3932" s="57"/>
      <c r="K3932" s="55"/>
    </row>
    <row r="3933" spans="1:11" x14ac:dyDescent="0.25">
      <c r="A3933" s="55"/>
      <c r="C3933" s="56"/>
      <c r="D3933" s="55"/>
      <c r="E3933" s="55"/>
      <c r="H3933" s="55"/>
      <c r="I3933" s="57"/>
      <c r="J3933" s="57"/>
      <c r="K3933" s="55"/>
    </row>
    <row r="3934" spans="1:11" x14ac:dyDescent="0.25">
      <c r="A3934" s="55"/>
      <c r="C3934" s="56"/>
      <c r="D3934" s="55"/>
      <c r="E3934" s="55"/>
      <c r="H3934" s="55"/>
      <c r="I3934" s="57"/>
      <c r="J3934" s="57"/>
      <c r="K3934" s="55"/>
    </row>
    <row r="3935" spans="1:11" x14ac:dyDescent="0.25">
      <c r="A3935" s="55"/>
      <c r="C3935" s="56"/>
      <c r="D3935" s="55"/>
      <c r="E3935" s="55"/>
      <c r="H3935" s="55"/>
      <c r="I3935" s="57"/>
      <c r="J3935" s="57"/>
      <c r="K3935" s="55"/>
    </row>
    <row r="3936" spans="1:11" x14ac:dyDescent="0.25">
      <c r="A3936" s="55"/>
      <c r="C3936" s="56"/>
      <c r="D3936" s="55"/>
      <c r="E3936" s="55"/>
      <c r="H3936" s="55"/>
      <c r="I3936" s="57"/>
      <c r="J3936" s="57"/>
      <c r="K3936" s="55"/>
    </row>
    <row r="3937" spans="1:11" x14ac:dyDescent="0.25">
      <c r="A3937" s="55"/>
      <c r="C3937" s="56"/>
      <c r="D3937" s="55"/>
      <c r="E3937" s="55"/>
      <c r="H3937" s="55"/>
      <c r="I3937" s="57"/>
      <c r="J3937" s="57"/>
      <c r="K3937" s="55"/>
    </row>
    <row r="3938" spans="1:11" x14ac:dyDescent="0.25">
      <c r="A3938" s="55"/>
      <c r="C3938" s="56"/>
      <c r="D3938" s="55"/>
      <c r="E3938" s="55"/>
      <c r="H3938" s="55"/>
      <c r="I3938" s="57"/>
      <c r="J3938" s="57"/>
      <c r="K3938" s="55"/>
    </row>
    <row r="3939" spans="1:11" x14ac:dyDescent="0.25">
      <c r="A3939" s="55"/>
      <c r="C3939" s="56"/>
      <c r="D3939" s="55"/>
      <c r="E3939" s="55"/>
      <c r="H3939" s="55"/>
      <c r="I3939" s="57"/>
      <c r="J3939" s="57"/>
      <c r="K3939" s="55"/>
    </row>
    <row r="3940" spans="1:11" x14ac:dyDescent="0.25">
      <c r="A3940" s="55"/>
      <c r="C3940" s="56"/>
      <c r="D3940" s="55"/>
      <c r="E3940" s="55"/>
      <c r="H3940" s="55"/>
      <c r="I3940" s="57"/>
      <c r="J3940" s="57"/>
      <c r="K3940" s="55"/>
    </row>
    <row r="3941" spans="1:11" x14ac:dyDescent="0.25">
      <c r="A3941" s="55"/>
      <c r="C3941" s="56"/>
      <c r="D3941" s="55"/>
      <c r="E3941" s="55"/>
      <c r="H3941" s="55"/>
      <c r="I3941" s="57"/>
      <c r="J3941" s="57"/>
      <c r="K3941" s="55"/>
    </row>
    <row r="3942" spans="1:11" x14ac:dyDescent="0.25">
      <c r="A3942" s="55"/>
      <c r="C3942" s="56"/>
      <c r="D3942" s="55"/>
      <c r="E3942" s="55"/>
      <c r="H3942" s="55"/>
      <c r="I3942" s="57"/>
      <c r="J3942" s="57"/>
      <c r="K3942" s="55"/>
    </row>
    <row r="3943" spans="1:11" x14ac:dyDescent="0.25">
      <c r="A3943" s="55"/>
      <c r="C3943" s="56"/>
      <c r="D3943" s="55"/>
      <c r="E3943" s="55"/>
      <c r="H3943" s="55"/>
      <c r="I3943" s="57"/>
      <c r="J3943" s="57"/>
      <c r="K3943" s="55"/>
    </row>
    <row r="3944" spans="1:11" x14ac:dyDescent="0.25">
      <c r="A3944" s="55"/>
      <c r="C3944" s="56"/>
      <c r="D3944" s="55"/>
      <c r="E3944" s="55"/>
      <c r="H3944" s="55"/>
      <c r="I3944" s="57"/>
      <c r="J3944" s="57"/>
      <c r="K3944" s="55"/>
    </row>
    <row r="3945" spans="1:11" x14ac:dyDescent="0.25">
      <c r="A3945" s="55"/>
      <c r="C3945" s="56"/>
      <c r="D3945" s="55"/>
      <c r="E3945" s="55"/>
      <c r="H3945" s="55"/>
      <c r="I3945" s="57"/>
      <c r="J3945" s="57"/>
      <c r="K3945" s="55"/>
    </row>
    <row r="3946" spans="1:11" x14ac:dyDescent="0.25">
      <c r="A3946" s="55"/>
      <c r="C3946" s="56"/>
      <c r="D3946" s="55"/>
      <c r="E3946" s="55"/>
      <c r="H3946" s="55"/>
      <c r="I3946" s="57"/>
      <c r="J3946" s="57"/>
      <c r="K3946" s="55"/>
    </row>
    <row r="3947" spans="1:11" x14ac:dyDescent="0.25">
      <c r="A3947" s="55"/>
      <c r="C3947" s="56"/>
      <c r="D3947" s="55"/>
      <c r="E3947" s="55"/>
      <c r="H3947" s="55"/>
      <c r="I3947" s="57"/>
      <c r="J3947" s="57"/>
      <c r="K3947" s="55"/>
    </row>
    <row r="3948" spans="1:11" x14ac:dyDescent="0.25">
      <c r="A3948" s="55"/>
      <c r="C3948" s="56"/>
      <c r="D3948" s="55"/>
      <c r="E3948" s="55"/>
      <c r="H3948" s="55"/>
      <c r="I3948" s="57"/>
      <c r="J3948" s="57"/>
      <c r="K3948" s="55"/>
    </row>
    <row r="3949" spans="1:11" x14ac:dyDescent="0.25">
      <c r="A3949" s="55"/>
      <c r="C3949" s="56"/>
      <c r="D3949" s="55"/>
      <c r="E3949" s="55"/>
      <c r="H3949" s="55"/>
      <c r="I3949" s="57"/>
      <c r="J3949" s="57"/>
      <c r="K3949" s="55"/>
    </row>
    <row r="3950" spans="1:11" x14ac:dyDescent="0.25">
      <c r="A3950" s="55"/>
      <c r="C3950" s="56"/>
      <c r="D3950" s="55"/>
      <c r="E3950" s="55"/>
      <c r="H3950" s="55"/>
      <c r="I3950" s="57"/>
      <c r="J3950" s="57"/>
      <c r="K3950" s="55"/>
    </row>
    <row r="3951" spans="1:11" x14ac:dyDescent="0.25">
      <c r="A3951" s="55"/>
      <c r="C3951" s="56"/>
      <c r="D3951" s="55"/>
      <c r="E3951" s="55"/>
      <c r="H3951" s="55"/>
      <c r="I3951" s="57"/>
      <c r="J3951" s="57"/>
      <c r="K3951" s="55"/>
    </row>
    <row r="3952" spans="1:11" x14ac:dyDescent="0.25">
      <c r="A3952" s="55"/>
      <c r="C3952" s="56"/>
      <c r="D3952" s="55"/>
      <c r="E3952" s="55"/>
      <c r="H3952" s="55"/>
      <c r="I3952" s="57"/>
      <c r="J3952" s="57"/>
      <c r="K3952" s="55"/>
    </row>
    <row r="3953" spans="1:11" x14ac:dyDescent="0.25">
      <c r="A3953" s="55"/>
      <c r="C3953" s="56"/>
      <c r="D3953" s="55"/>
      <c r="E3953" s="55"/>
      <c r="H3953" s="55"/>
      <c r="I3953" s="57"/>
      <c r="J3953" s="57"/>
      <c r="K3953" s="55"/>
    </row>
    <row r="3954" spans="1:11" x14ac:dyDescent="0.25">
      <c r="A3954" s="55"/>
      <c r="C3954" s="56"/>
      <c r="D3954" s="55"/>
      <c r="E3954" s="55"/>
      <c r="H3954" s="55"/>
      <c r="I3954" s="57"/>
      <c r="J3954" s="57"/>
      <c r="K3954" s="55"/>
    </row>
    <row r="3955" spans="1:11" x14ac:dyDescent="0.25">
      <c r="A3955" s="55"/>
      <c r="C3955" s="56"/>
      <c r="D3955" s="55"/>
      <c r="E3955" s="55"/>
      <c r="H3955" s="55"/>
      <c r="I3955" s="57"/>
      <c r="J3955" s="57"/>
      <c r="K3955" s="55"/>
    </row>
    <row r="3956" spans="1:11" x14ac:dyDescent="0.25">
      <c r="A3956" s="55"/>
      <c r="C3956" s="56"/>
      <c r="D3956" s="55"/>
      <c r="E3956" s="55"/>
      <c r="H3956" s="55"/>
      <c r="I3956" s="57"/>
      <c r="J3956" s="57"/>
      <c r="K3956" s="55"/>
    </row>
    <row r="3957" spans="1:11" x14ac:dyDescent="0.25">
      <c r="A3957" s="55"/>
      <c r="C3957" s="56"/>
      <c r="D3957" s="55"/>
      <c r="E3957" s="55"/>
      <c r="H3957" s="55"/>
      <c r="I3957" s="57"/>
      <c r="J3957" s="57"/>
      <c r="K3957" s="55"/>
    </row>
    <row r="3958" spans="1:11" x14ac:dyDescent="0.25">
      <c r="A3958" s="55"/>
      <c r="C3958" s="56"/>
      <c r="D3958" s="55"/>
      <c r="E3958" s="55"/>
      <c r="H3958" s="55"/>
      <c r="I3958" s="57"/>
      <c r="J3958" s="57"/>
      <c r="K3958" s="55"/>
    </row>
    <row r="3959" spans="1:11" x14ac:dyDescent="0.25">
      <c r="A3959" s="55"/>
      <c r="C3959" s="56"/>
      <c r="D3959" s="55"/>
      <c r="E3959" s="55"/>
      <c r="H3959" s="55"/>
      <c r="I3959" s="57"/>
      <c r="J3959" s="57"/>
      <c r="K3959" s="55"/>
    </row>
    <row r="3960" spans="1:11" x14ac:dyDescent="0.25">
      <c r="A3960" s="55"/>
      <c r="C3960" s="56"/>
      <c r="D3960" s="55"/>
      <c r="E3960" s="55"/>
      <c r="H3960" s="55"/>
      <c r="I3960" s="57"/>
      <c r="J3960" s="57"/>
      <c r="K3960" s="55"/>
    </row>
    <row r="3961" spans="1:11" x14ac:dyDescent="0.25">
      <c r="A3961" s="55"/>
      <c r="C3961" s="56"/>
      <c r="D3961" s="55"/>
      <c r="E3961" s="55"/>
      <c r="H3961" s="55"/>
      <c r="I3961" s="57"/>
      <c r="J3961" s="57"/>
      <c r="K3961" s="55"/>
    </row>
    <row r="3962" spans="1:11" x14ac:dyDescent="0.25">
      <c r="A3962" s="55"/>
      <c r="C3962" s="56"/>
      <c r="D3962" s="55"/>
      <c r="E3962" s="55"/>
      <c r="H3962" s="55"/>
      <c r="I3962" s="57"/>
      <c r="J3962" s="57"/>
      <c r="K3962" s="55"/>
    </row>
    <row r="3963" spans="1:11" x14ac:dyDescent="0.25">
      <c r="A3963" s="55"/>
      <c r="C3963" s="56"/>
      <c r="D3963" s="55"/>
      <c r="E3963" s="55"/>
      <c r="H3963" s="55"/>
      <c r="I3963" s="57"/>
      <c r="J3963" s="57"/>
      <c r="K3963" s="55"/>
    </row>
    <row r="3964" spans="1:11" x14ac:dyDescent="0.25">
      <c r="A3964" s="55"/>
      <c r="C3964" s="56"/>
      <c r="D3964" s="55"/>
      <c r="E3964" s="55"/>
      <c r="H3964" s="55"/>
      <c r="I3964" s="57"/>
      <c r="J3964" s="57"/>
      <c r="K3964" s="55"/>
    </row>
    <row r="3965" spans="1:11" x14ac:dyDescent="0.25">
      <c r="A3965" s="55"/>
      <c r="C3965" s="56"/>
      <c r="D3965" s="55"/>
      <c r="E3965" s="55"/>
      <c r="H3965" s="55"/>
      <c r="I3965" s="57"/>
      <c r="J3965" s="57"/>
      <c r="K3965" s="55"/>
    </row>
    <row r="3966" spans="1:11" x14ac:dyDescent="0.25">
      <c r="A3966" s="55"/>
      <c r="C3966" s="56"/>
      <c r="D3966" s="55"/>
      <c r="E3966" s="55"/>
      <c r="H3966" s="55"/>
      <c r="I3966" s="57"/>
      <c r="J3966" s="57"/>
      <c r="K3966" s="55"/>
    </row>
    <row r="3967" spans="1:11" x14ac:dyDescent="0.25">
      <c r="A3967" s="55"/>
      <c r="C3967" s="56"/>
      <c r="D3967" s="55"/>
      <c r="E3967" s="55"/>
      <c r="H3967" s="55"/>
      <c r="I3967" s="57"/>
      <c r="J3967" s="57"/>
      <c r="K3967" s="55"/>
    </row>
    <row r="3968" spans="1:11" x14ac:dyDescent="0.25">
      <c r="A3968" s="55"/>
      <c r="C3968" s="56"/>
      <c r="D3968" s="55"/>
      <c r="E3968" s="55"/>
      <c r="H3968" s="55"/>
      <c r="I3968" s="57"/>
      <c r="J3968" s="57"/>
      <c r="K3968" s="55"/>
    </row>
    <row r="3969" spans="1:11" x14ac:dyDescent="0.25">
      <c r="A3969" s="55"/>
      <c r="C3969" s="56"/>
      <c r="D3969" s="55"/>
      <c r="E3969" s="55"/>
      <c r="H3969" s="55"/>
      <c r="I3969" s="57"/>
      <c r="J3969" s="57"/>
      <c r="K3969" s="55"/>
    </row>
    <row r="3970" spans="1:11" x14ac:dyDescent="0.25">
      <c r="A3970" s="55"/>
      <c r="C3970" s="56"/>
      <c r="D3970" s="55"/>
      <c r="E3970" s="55"/>
      <c r="H3970" s="55"/>
      <c r="I3970" s="57"/>
      <c r="J3970" s="57"/>
      <c r="K3970" s="55"/>
    </row>
    <row r="3971" spans="1:11" x14ac:dyDescent="0.25">
      <c r="A3971" s="55"/>
      <c r="C3971" s="56"/>
      <c r="D3971" s="55"/>
      <c r="E3971" s="55"/>
      <c r="H3971" s="55"/>
      <c r="I3971" s="57"/>
      <c r="J3971" s="57"/>
      <c r="K3971" s="55"/>
    </row>
    <row r="3972" spans="1:11" x14ac:dyDescent="0.25">
      <c r="A3972" s="55"/>
      <c r="C3972" s="56"/>
      <c r="D3972" s="55"/>
      <c r="E3972" s="55"/>
      <c r="H3972" s="55"/>
      <c r="I3972" s="57"/>
      <c r="J3972" s="57"/>
      <c r="K3972" s="55"/>
    </row>
    <row r="3973" spans="1:11" x14ac:dyDescent="0.25">
      <c r="A3973" s="55"/>
      <c r="C3973" s="56"/>
      <c r="D3973" s="55"/>
      <c r="E3973" s="55"/>
      <c r="H3973" s="55"/>
      <c r="I3973" s="57"/>
      <c r="J3973" s="57"/>
      <c r="K3973" s="55"/>
    </row>
    <row r="3974" spans="1:11" x14ac:dyDescent="0.25">
      <c r="A3974" s="55"/>
      <c r="C3974" s="56"/>
      <c r="D3974" s="55"/>
      <c r="E3974" s="55"/>
      <c r="H3974" s="55"/>
      <c r="I3974" s="57"/>
      <c r="J3974" s="57"/>
      <c r="K3974" s="55"/>
    </row>
    <row r="3975" spans="1:11" x14ac:dyDescent="0.25">
      <c r="A3975" s="55"/>
      <c r="C3975" s="56"/>
      <c r="D3975" s="55"/>
      <c r="E3975" s="55"/>
      <c r="H3975" s="55"/>
      <c r="I3975" s="57"/>
      <c r="J3975" s="57"/>
      <c r="K3975" s="55"/>
    </row>
    <row r="3976" spans="1:11" x14ac:dyDescent="0.25">
      <c r="A3976" s="55"/>
      <c r="C3976" s="56"/>
      <c r="D3976" s="55"/>
      <c r="E3976" s="55"/>
      <c r="H3976" s="55"/>
      <c r="I3976" s="57"/>
      <c r="J3976" s="57"/>
      <c r="K3976" s="55"/>
    </row>
    <row r="3977" spans="1:11" x14ac:dyDescent="0.25">
      <c r="A3977" s="55"/>
      <c r="C3977" s="56"/>
      <c r="D3977" s="55"/>
      <c r="E3977" s="55"/>
      <c r="H3977" s="55"/>
      <c r="I3977" s="57"/>
      <c r="J3977" s="57"/>
      <c r="K3977" s="55"/>
    </row>
    <row r="3978" spans="1:11" x14ac:dyDescent="0.25">
      <c r="A3978" s="55"/>
      <c r="C3978" s="56"/>
      <c r="D3978" s="55"/>
      <c r="E3978" s="55"/>
      <c r="H3978" s="55"/>
      <c r="I3978" s="57"/>
      <c r="J3978" s="57"/>
      <c r="K3978" s="55"/>
    </row>
    <row r="3979" spans="1:11" x14ac:dyDescent="0.25">
      <c r="A3979" s="55"/>
      <c r="C3979" s="56"/>
      <c r="D3979" s="55"/>
      <c r="E3979" s="55"/>
      <c r="H3979" s="55"/>
      <c r="I3979" s="57"/>
      <c r="J3979" s="57"/>
      <c r="K3979" s="55"/>
    </row>
    <row r="3980" spans="1:11" x14ac:dyDescent="0.25">
      <c r="A3980" s="55"/>
      <c r="C3980" s="56"/>
      <c r="D3980" s="55"/>
      <c r="E3980" s="55"/>
      <c r="H3980" s="55"/>
      <c r="I3980" s="57"/>
      <c r="J3980" s="57"/>
      <c r="K3980" s="55"/>
    </row>
    <row r="3981" spans="1:11" x14ac:dyDescent="0.25">
      <c r="A3981" s="55"/>
      <c r="C3981" s="56"/>
      <c r="D3981" s="55"/>
      <c r="E3981" s="55"/>
      <c r="H3981" s="55"/>
      <c r="I3981" s="57"/>
      <c r="J3981" s="57"/>
      <c r="K3981" s="55"/>
    </row>
    <row r="3982" spans="1:11" x14ac:dyDescent="0.25">
      <c r="A3982" s="55"/>
      <c r="C3982" s="56"/>
      <c r="D3982" s="55"/>
      <c r="E3982" s="55"/>
      <c r="H3982" s="55"/>
      <c r="I3982" s="57"/>
      <c r="J3982" s="57"/>
      <c r="K3982" s="55"/>
    </row>
    <row r="3983" spans="1:11" x14ac:dyDescent="0.25">
      <c r="A3983" s="55"/>
      <c r="C3983" s="56"/>
      <c r="D3983" s="55"/>
      <c r="E3983" s="55"/>
      <c r="H3983" s="55"/>
      <c r="I3983" s="57"/>
      <c r="J3983" s="57"/>
      <c r="K3983" s="55"/>
    </row>
    <row r="3984" spans="1:11" x14ac:dyDescent="0.25">
      <c r="A3984" s="55"/>
      <c r="C3984" s="56"/>
      <c r="D3984" s="55"/>
      <c r="E3984" s="55"/>
      <c r="H3984" s="55"/>
      <c r="I3984" s="57"/>
      <c r="J3984" s="57"/>
      <c r="K3984" s="55"/>
    </row>
    <row r="3985" spans="1:11" x14ac:dyDescent="0.25">
      <c r="A3985" s="55"/>
      <c r="C3985" s="56"/>
      <c r="D3985" s="55"/>
      <c r="E3985" s="55"/>
      <c r="H3985" s="55"/>
      <c r="I3985" s="57"/>
      <c r="J3985" s="57"/>
      <c r="K3985" s="55"/>
    </row>
    <row r="3986" spans="1:11" x14ac:dyDescent="0.25">
      <c r="A3986" s="55"/>
      <c r="C3986" s="56"/>
      <c r="D3986" s="55"/>
      <c r="E3986" s="55"/>
      <c r="H3986" s="55"/>
      <c r="I3986" s="57"/>
      <c r="J3986" s="57"/>
      <c r="K3986" s="55"/>
    </row>
    <row r="3987" spans="1:11" x14ac:dyDescent="0.25">
      <c r="A3987" s="55"/>
      <c r="C3987" s="56"/>
      <c r="D3987" s="55"/>
      <c r="E3987" s="55"/>
      <c r="H3987" s="55"/>
      <c r="I3987" s="57"/>
      <c r="J3987" s="57"/>
      <c r="K3987" s="55"/>
    </row>
    <row r="3988" spans="1:11" x14ac:dyDescent="0.25">
      <c r="A3988" s="55"/>
      <c r="C3988" s="56"/>
      <c r="D3988" s="55"/>
      <c r="E3988" s="55"/>
      <c r="H3988" s="55"/>
      <c r="I3988" s="57"/>
      <c r="J3988" s="57"/>
      <c r="K3988" s="55"/>
    </row>
    <row r="3989" spans="1:11" x14ac:dyDescent="0.25">
      <c r="A3989" s="55"/>
      <c r="C3989" s="56"/>
      <c r="D3989" s="55"/>
      <c r="E3989" s="55"/>
      <c r="H3989" s="55"/>
      <c r="I3989" s="57"/>
      <c r="J3989" s="57"/>
      <c r="K3989" s="55"/>
    </row>
    <row r="3990" spans="1:11" x14ac:dyDescent="0.25">
      <c r="A3990" s="55"/>
      <c r="C3990" s="56"/>
      <c r="D3990" s="55"/>
      <c r="E3990" s="55"/>
      <c r="H3990" s="55"/>
      <c r="I3990" s="57"/>
      <c r="J3990" s="57"/>
      <c r="K3990" s="55"/>
    </row>
    <row r="3991" spans="1:11" x14ac:dyDescent="0.25">
      <c r="A3991" s="55"/>
      <c r="C3991" s="56"/>
      <c r="D3991" s="55"/>
      <c r="E3991" s="55"/>
      <c r="H3991" s="55"/>
      <c r="I3991" s="57"/>
      <c r="J3991" s="57"/>
      <c r="K3991" s="55"/>
    </row>
    <row r="3992" spans="1:11" x14ac:dyDescent="0.25">
      <c r="A3992" s="55"/>
      <c r="C3992" s="56"/>
      <c r="D3992" s="55"/>
      <c r="E3992" s="55"/>
      <c r="H3992" s="55"/>
      <c r="I3992" s="57"/>
      <c r="J3992" s="57"/>
      <c r="K3992" s="55"/>
    </row>
    <row r="3993" spans="1:11" x14ac:dyDescent="0.25">
      <c r="A3993" s="55"/>
      <c r="C3993" s="56"/>
      <c r="D3993" s="55"/>
      <c r="E3993" s="55"/>
      <c r="H3993" s="55"/>
      <c r="I3993" s="57"/>
      <c r="J3993" s="57"/>
      <c r="K3993" s="55"/>
    </row>
    <row r="3994" spans="1:11" x14ac:dyDescent="0.25">
      <c r="A3994" s="55"/>
      <c r="C3994" s="56"/>
      <c r="D3994" s="55"/>
      <c r="E3994" s="55"/>
      <c r="H3994" s="55"/>
      <c r="I3994" s="57"/>
      <c r="J3994" s="57"/>
      <c r="K3994" s="55"/>
    </row>
    <row r="3995" spans="1:11" x14ac:dyDescent="0.25">
      <c r="A3995" s="55"/>
      <c r="C3995" s="56"/>
      <c r="D3995" s="55"/>
      <c r="E3995" s="55"/>
      <c r="H3995" s="55"/>
      <c r="I3995" s="57"/>
      <c r="J3995" s="57"/>
      <c r="K3995" s="55"/>
    </row>
    <row r="3996" spans="1:11" x14ac:dyDescent="0.25">
      <c r="A3996" s="55"/>
      <c r="C3996" s="56"/>
      <c r="D3996" s="55"/>
      <c r="E3996" s="55"/>
      <c r="H3996" s="55"/>
      <c r="I3996" s="57"/>
      <c r="J3996" s="57"/>
      <c r="K3996" s="55"/>
    </row>
    <row r="3997" spans="1:11" x14ac:dyDescent="0.25">
      <c r="A3997" s="55"/>
      <c r="C3997" s="56"/>
      <c r="D3997" s="55"/>
      <c r="E3997" s="55"/>
      <c r="H3997" s="55"/>
      <c r="I3997" s="57"/>
      <c r="J3997" s="57"/>
      <c r="K3997" s="55"/>
    </row>
    <row r="3998" spans="1:11" x14ac:dyDescent="0.25">
      <c r="A3998" s="55"/>
      <c r="C3998" s="56"/>
      <c r="D3998" s="55"/>
      <c r="E3998" s="55"/>
      <c r="H3998" s="55"/>
      <c r="I3998" s="57"/>
      <c r="J3998" s="57"/>
      <c r="K3998" s="55"/>
    </row>
    <row r="3999" spans="1:11" x14ac:dyDescent="0.25">
      <c r="A3999" s="55"/>
      <c r="C3999" s="56"/>
      <c r="D3999" s="55"/>
      <c r="E3999" s="55"/>
      <c r="H3999" s="55"/>
      <c r="I3999" s="57"/>
      <c r="J3999" s="57"/>
      <c r="K3999" s="55"/>
    </row>
    <row r="4000" spans="1:11" x14ac:dyDescent="0.25">
      <c r="A4000" s="55"/>
      <c r="C4000" s="56"/>
      <c r="D4000" s="55"/>
      <c r="E4000" s="55"/>
      <c r="H4000" s="55"/>
      <c r="I4000" s="57"/>
      <c r="J4000" s="57"/>
      <c r="K4000" s="55"/>
    </row>
    <row r="4001" spans="1:11" x14ac:dyDescent="0.25">
      <c r="A4001" s="55"/>
      <c r="C4001" s="56"/>
      <c r="D4001" s="55"/>
      <c r="E4001" s="55"/>
      <c r="H4001" s="55"/>
      <c r="I4001" s="57"/>
      <c r="J4001" s="57"/>
      <c r="K4001" s="55"/>
    </row>
    <row r="4002" spans="1:11" x14ac:dyDescent="0.25">
      <c r="A4002" s="55"/>
      <c r="C4002" s="56"/>
      <c r="D4002" s="55"/>
      <c r="E4002" s="55"/>
      <c r="H4002" s="55"/>
      <c r="I4002" s="57"/>
      <c r="J4002" s="57"/>
      <c r="K4002" s="55"/>
    </row>
    <row r="4003" spans="1:11" x14ac:dyDescent="0.25">
      <c r="A4003" s="55"/>
      <c r="C4003" s="56"/>
      <c r="D4003" s="55"/>
      <c r="E4003" s="55"/>
      <c r="H4003" s="55"/>
      <c r="I4003" s="57"/>
      <c r="J4003" s="57"/>
      <c r="K4003" s="55"/>
    </row>
    <row r="4004" spans="1:11" x14ac:dyDescent="0.25">
      <c r="A4004" s="55"/>
      <c r="C4004" s="56"/>
      <c r="D4004" s="55"/>
      <c r="E4004" s="55"/>
      <c r="H4004" s="55"/>
      <c r="I4004" s="57"/>
      <c r="J4004" s="57"/>
      <c r="K4004" s="55"/>
    </row>
    <row r="4005" spans="1:11" x14ac:dyDescent="0.25">
      <c r="A4005" s="55"/>
      <c r="C4005" s="56"/>
      <c r="D4005" s="55"/>
      <c r="E4005" s="55"/>
      <c r="H4005" s="55"/>
      <c r="I4005" s="57"/>
      <c r="J4005" s="57"/>
      <c r="K4005" s="55"/>
    </row>
    <row r="4006" spans="1:11" x14ac:dyDescent="0.25">
      <c r="A4006" s="55"/>
      <c r="C4006" s="56"/>
      <c r="D4006" s="55"/>
      <c r="E4006" s="55"/>
      <c r="H4006" s="55"/>
      <c r="I4006" s="57"/>
      <c r="J4006" s="57"/>
      <c r="K4006" s="55"/>
    </row>
    <row r="4007" spans="1:11" x14ac:dyDescent="0.25">
      <c r="A4007" s="55"/>
      <c r="C4007" s="56"/>
      <c r="D4007" s="55"/>
      <c r="E4007" s="55"/>
      <c r="H4007" s="55"/>
      <c r="I4007" s="57"/>
      <c r="J4007" s="57"/>
      <c r="K4007" s="55"/>
    </row>
    <row r="4008" spans="1:11" x14ac:dyDescent="0.25">
      <c r="A4008" s="55"/>
      <c r="C4008" s="56"/>
      <c r="D4008" s="55"/>
      <c r="E4008" s="55"/>
      <c r="H4008" s="55"/>
      <c r="I4008" s="57"/>
      <c r="J4008" s="57"/>
      <c r="K4008" s="55"/>
    </row>
    <row r="4009" spans="1:11" x14ac:dyDescent="0.25">
      <c r="A4009" s="55"/>
      <c r="C4009" s="56"/>
      <c r="D4009" s="55"/>
      <c r="E4009" s="55"/>
      <c r="H4009" s="55"/>
      <c r="I4009" s="57"/>
      <c r="J4009" s="57"/>
      <c r="K4009" s="55"/>
    </row>
    <row r="4010" spans="1:11" x14ac:dyDescent="0.25">
      <c r="A4010" s="55"/>
      <c r="C4010" s="56"/>
      <c r="D4010" s="55"/>
      <c r="E4010" s="55"/>
      <c r="H4010" s="55"/>
      <c r="I4010" s="57"/>
      <c r="J4010" s="57"/>
      <c r="K4010" s="55"/>
    </row>
    <row r="4011" spans="1:11" x14ac:dyDescent="0.25">
      <c r="A4011" s="55"/>
      <c r="C4011" s="56"/>
      <c r="D4011" s="55"/>
      <c r="E4011" s="55"/>
      <c r="H4011" s="55"/>
      <c r="I4011" s="57"/>
      <c r="J4011" s="57"/>
      <c r="K4011" s="55"/>
    </row>
    <row r="4012" spans="1:11" x14ac:dyDescent="0.25">
      <c r="A4012" s="55"/>
      <c r="C4012" s="56"/>
      <c r="D4012" s="55"/>
      <c r="E4012" s="55"/>
      <c r="H4012" s="55"/>
      <c r="I4012" s="57"/>
      <c r="J4012" s="57"/>
      <c r="K4012" s="55"/>
    </row>
    <row r="4013" spans="1:11" x14ac:dyDescent="0.25">
      <c r="A4013" s="55"/>
      <c r="C4013" s="56"/>
      <c r="D4013" s="55"/>
      <c r="E4013" s="55"/>
      <c r="H4013" s="55"/>
      <c r="I4013" s="57"/>
      <c r="J4013" s="57"/>
      <c r="K4013" s="55"/>
    </row>
    <row r="4014" spans="1:11" x14ac:dyDescent="0.25">
      <c r="A4014" s="55"/>
      <c r="C4014" s="56"/>
      <c r="D4014" s="55"/>
      <c r="E4014" s="55"/>
      <c r="H4014" s="55"/>
      <c r="I4014" s="57"/>
      <c r="J4014" s="57"/>
      <c r="K4014" s="55"/>
    </row>
    <row r="4015" spans="1:11" x14ac:dyDescent="0.25">
      <c r="A4015" s="55"/>
      <c r="C4015" s="56"/>
      <c r="D4015" s="55"/>
      <c r="E4015" s="55"/>
      <c r="H4015" s="55"/>
      <c r="I4015" s="57"/>
      <c r="J4015" s="57"/>
      <c r="K4015" s="55"/>
    </row>
    <row r="4016" spans="1:11" x14ac:dyDescent="0.25">
      <c r="A4016" s="55"/>
      <c r="C4016" s="56"/>
      <c r="D4016" s="55"/>
      <c r="E4016" s="55"/>
      <c r="H4016" s="55"/>
      <c r="I4016" s="57"/>
      <c r="J4016" s="57"/>
      <c r="K4016" s="55"/>
    </row>
    <row r="4017" spans="1:11" x14ac:dyDescent="0.25">
      <c r="A4017" s="55"/>
      <c r="C4017" s="56"/>
      <c r="D4017" s="55"/>
      <c r="E4017" s="55"/>
      <c r="H4017" s="55"/>
      <c r="I4017" s="57"/>
      <c r="J4017" s="57"/>
      <c r="K4017" s="55"/>
    </row>
    <row r="4018" spans="1:11" x14ac:dyDescent="0.25">
      <c r="A4018" s="55"/>
      <c r="C4018" s="56"/>
      <c r="D4018" s="55"/>
      <c r="E4018" s="55"/>
      <c r="H4018" s="55"/>
      <c r="I4018" s="57"/>
      <c r="J4018" s="57"/>
      <c r="K4018" s="55"/>
    </row>
    <row r="4019" spans="1:11" x14ac:dyDescent="0.25">
      <c r="A4019" s="55"/>
      <c r="C4019" s="56"/>
      <c r="D4019" s="55"/>
      <c r="E4019" s="55"/>
      <c r="H4019" s="55"/>
      <c r="I4019" s="57"/>
      <c r="J4019" s="57"/>
      <c r="K4019" s="55"/>
    </row>
    <row r="4020" spans="1:11" x14ac:dyDescent="0.25">
      <c r="A4020" s="55"/>
      <c r="C4020" s="56"/>
      <c r="D4020" s="55"/>
      <c r="E4020" s="55"/>
      <c r="H4020" s="55"/>
      <c r="I4020" s="57"/>
      <c r="J4020" s="57"/>
      <c r="K4020" s="55"/>
    </row>
    <row r="4021" spans="1:11" x14ac:dyDescent="0.25">
      <c r="A4021" s="55"/>
      <c r="C4021" s="56"/>
      <c r="D4021" s="55"/>
      <c r="E4021" s="55"/>
      <c r="H4021" s="55"/>
      <c r="I4021" s="57"/>
      <c r="J4021" s="57"/>
      <c r="K4021" s="55"/>
    </row>
    <row r="4022" spans="1:11" x14ac:dyDescent="0.25">
      <c r="A4022" s="55"/>
      <c r="C4022" s="56"/>
      <c r="D4022" s="55"/>
      <c r="E4022" s="55"/>
      <c r="H4022" s="55"/>
      <c r="I4022" s="57"/>
      <c r="J4022" s="57"/>
      <c r="K4022" s="55"/>
    </row>
    <row r="4023" spans="1:11" x14ac:dyDescent="0.25">
      <c r="A4023" s="55"/>
      <c r="C4023" s="56"/>
      <c r="D4023" s="55"/>
      <c r="E4023" s="55"/>
      <c r="H4023" s="55"/>
      <c r="I4023" s="57"/>
      <c r="J4023" s="57"/>
      <c r="K4023" s="55"/>
    </row>
    <row r="4024" spans="1:11" x14ac:dyDescent="0.25">
      <c r="A4024" s="55"/>
      <c r="C4024" s="56"/>
      <c r="D4024" s="55"/>
      <c r="E4024" s="55"/>
      <c r="H4024" s="55"/>
      <c r="I4024" s="57"/>
      <c r="J4024" s="57"/>
      <c r="K4024" s="55"/>
    </row>
    <row r="4025" spans="1:11" x14ac:dyDescent="0.25">
      <c r="A4025" s="55"/>
      <c r="C4025" s="56"/>
      <c r="D4025" s="55"/>
      <c r="E4025" s="55"/>
      <c r="H4025" s="55"/>
      <c r="I4025" s="57"/>
      <c r="J4025" s="57"/>
      <c r="K4025" s="55"/>
    </row>
    <row r="4026" spans="1:11" x14ac:dyDescent="0.25">
      <c r="A4026" s="55"/>
      <c r="C4026" s="56"/>
      <c r="D4026" s="55"/>
      <c r="E4026" s="55"/>
      <c r="H4026" s="55"/>
      <c r="I4026" s="57"/>
      <c r="J4026" s="57"/>
      <c r="K4026" s="55"/>
    </row>
    <row r="4027" spans="1:11" x14ac:dyDescent="0.25">
      <c r="A4027" s="55"/>
      <c r="C4027" s="56"/>
      <c r="D4027" s="55"/>
      <c r="E4027" s="55"/>
      <c r="H4027" s="55"/>
      <c r="I4027" s="57"/>
      <c r="J4027" s="57"/>
      <c r="K4027" s="55"/>
    </row>
    <row r="4028" spans="1:11" x14ac:dyDescent="0.25">
      <c r="A4028" s="55"/>
      <c r="C4028" s="56"/>
      <c r="D4028" s="55"/>
      <c r="E4028" s="55"/>
      <c r="H4028" s="55"/>
      <c r="I4028" s="57"/>
      <c r="J4028" s="57"/>
      <c r="K4028" s="55"/>
    </row>
    <row r="4029" spans="1:11" x14ac:dyDescent="0.25">
      <c r="A4029" s="55"/>
      <c r="C4029" s="56"/>
      <c r="D4029" s="55"/>
      <c r="E4029" s="55"/>
      <c r="H4029" s="55"/>
      <c r="I4029" s="57"/>
      <c r="J4029" s="57"/>
      <c r="K4029" s="55"/>
    </row>
    <row r="4030" spans="1:11" x14ac:dyDescent="0.25">
      <c r="A4030" s="55"/>
      <c r="C4030" s="56"/>
      <c r="D4030" s="55"/>
      <c r="E4030" s="55"/>
      <c r="H4030" s="55"/>
      <c r="I4030" s="57"/>
      <c r="J4030" s="57"/>
      <c r="K4030" s="55"/>
    </row>
    <row r="4031" spans="1:11" x14ac:dyDescent="0.25">
      <c r="A4031" s="55"/>
      <c r="C4031" s="56"/>
      <c r="D4031" s="55"/>
      <c r="E4031" s="55"/>
      <c r="H4031" s="55"/>
      <c r="I4031" s="57"/>
      <c r="J4031" s="57"/>
      <c r="K4031" s="55"/>
    </row>
    <row r="4032" spans="1:11" x14ac:dyDescent="0.25">
      <c r="A4032" s="55"/>
      <c r="C4032" s="56"/>
      <c r="D4032" s="55"/>
      <c r="E4032" s="55"/>
      <c r="H4032" s="55"/>
      <c r="I4032" s="57"/>
      <c r="J4032" s="57"/>
      <c r="K4032" s="55"/>
    </row>
    <row r="4033" spans="1:11" x14ac:dyDescent="0.25">
      <c r="A4033" s="55"/>
      <c r="C4033" s="56"/>
      <c r="D4033" s="55"/>
      <c r="E4033" s="55"/>
      <c r="H4033" s="55"/>
      <c r="I4033" s="57"/>
      <c r="J4033" s="57"/>
      <c r="K4033" s="55"/>
    </row>
    <row r="4034" spans="1:11" x14ac:dyDescent="0.25">
      <c r="A4034" s="55"/>
      <c r="C4034" s="56"/>
      <c r="D4034" s="55"/>
      <c r="E4034" s="55"/>
      <c r="H4034" s="55"/>
      <c r="I4034" s="57"/>
      <c r="J4034" s="57"/>
      <c r="K4034" s="55"/>
    </row>
    <row r="4035" spans="1:11" x14ac:dyDescent="0.25">
      <c r="A4035" s="55"/>
      <c r="C4035" s="56"/>
      <c r="D4035" s="55"/>
      <c r="E4035" s="55"/>
      <c r="H4035" s="55"/>
      <c r="I4035" s="57"/>
      <c r="J4035" s="57"/>
      <c r="K4035" s="55"/>
    </row>
    <row r="4036" spans="1:11" x14ac:dyDescent="0.25">
      <c r="A4036" s="55"/>
      <c r="C4036" s="56"/>
      <c r="D4036" s="55"/>
      <c r="E4036" s="55"/>
      <c r="H4036" s="55"/>
      <c r="I4036" s="57"/>
      <c r="J4036" s="57"/>
      <c r="K4036" s="55"/>
    </row>
    <row r="4037" spans="1:11" x14ac:dyDescent="0.25">
      <c r="A4037" s="55"/>
      <c r="C4037" s="56"/>
      <c r="D4037" s="55"/>
      <c r="E4037" s="55"/>
      <c r="H4037" s="55"/>
      <c r="I4037" s="57"/>
      <c r="J4037" s="57"/>
      <c r="K4037" s="55"/>
    </row>
    <row r="4038" spans="1:11" x14ac:dyDescent="0.25">
      <c r="A4038" s="55"/>
      <c r="C4038" s="56"/>
      <c r="D4038" s="55"/>
      <c r="E4038" s="55"/>
      <c r="H4038" s="55"/>
      <c r="I4038" s="57"/>
      <c r="J4038" s="57"/>
      <c r="K4038" s="55"/>
    </row>
    <row r="4039" spans="1:11" x14ac:dyDescent="0.25">
      <c r="A4039" s="55"/>
      <c r="C4039" s="56"/>
      <c r="D4039" s="55"/>
      <c r="E4039" s="55"/>
      <c r="H4039" s="55"/>
      <c r="I4039" s="57"/>
      <c r="J4039" s="57"/>
      <c r="K4039" s="55"/>
    </row>
    <row r="4040" spans="1:11" x14ac:dyDescent="0.25">
      <c r="A4040" s="55"/>
      <c r="C4040" s="56"/>
      <c r="D4040" s="55"/>
      <c r="E4040" s="55"/>
      <c r="H4040" s="55"/>
      <c r="I4040" s="57"/>
      <c r="J4040" s="57"/>
      <c r="K4040" s="55"/>
    </row>
    <row r="4041" spans="1:11" x14ac:dyDescent="0.25">
      <c r="A4041" s="55"/>
      <c r="C4041" s="56"/>
      <c r="D4041" s="55"/>
      <c r="E4041" s="55"/>
      <c r="H4041" s="55"/>
      <c r="I4041" s="57"/>
      <c r="J4041" s="57"/>
      <c r="K4041" s="55"/>
    </row>
    <row r="4042" spans="1:11" x14ac:dyDescent="0.25">
      <c r="A4042" s="55"/>
      <c r="C4042" s="56"/>
      <c r="D4042" s="55"/>
      <c r="E4042" s="55"/>
      <c r="H4042" s="55"/>
      <c r="I4042" s="57"/>
      <c r="J4042" s="57"/>
      <c r="K4042" s="55"/>
    </row>
    <row r="4043" spans="1:11" x14ac:dyDescent="0.25">
      <c r="A4043" s="55"/>
      <c r="C4043" s="56"/>
      <c r="D4043" s="55"/>
      <c r="E4043" s="55"/>
      <c r="H4043" s="55"/>
      <c r="I4043" s="57"/>
      <c r="J4043" s="57"/>
      <c r="K4043" s="55"/>
    </row>
    <row r="4044" spans="1:11" x14ac:dyDescent="0.25">
      <c r="A4044" s="55"/>
      <c r="C4044" s="56"/>
      <c r="D4044" s="55"/>
      <c r="E4044" s="55"/>
      <c r="H4044" s="55"/>
      <c r="I4044" s="57"/>
      <c r="J4044" s="57"/>
      <c r="K4044" s="55"/>
    </row>
    <row r="4045" spans="1:11" x14ac:dyDescent="0.25">
      <c r="A4045" s="55"/>
      <c r="C4045" s="56"/>
      <c r="D4045" s="55"/>
      <c r="E4045" s="55"/>
      <c r="H4045" s="55"/>
      <c r="I4045" s="57"/>
      <c r="J4045" s="57"/>
      <c r="K4045" s="55"/>
    </row>
    <row r="4046" spans="1:11" x14ac:dyDescent="0.25">
      <c r="A4046" s="55"/>
      <c r="C4046" s="56"/>
      <c r="D4046" s="55"/>
      <c r="E4046" s="55"/>
      <c r="H4046" s="55"/>
      <c r="I4046" s="57"/>
      <c r="J4046" s="57"/>
      <c r="K4046" s="55"/>
    </row>
    <row r="4047" spans="1:11" x14ac:dyDescent="0.25">
      <c r="A4047" s="55"/>
      <c r="C4047" s="56"/>
      <c r="D4047" s="55"/>
      <c r="E4047" s="55"/>
      <c r="H4047" s="55"/>
      <c r="I4047" s="57"/>
      <c r="J4047" s="57"/>
      <c r="K4047" s="55"/>
    </row>
    <row r="4048" spans="1:11" x14ac:dyDescent="0.25">
      <c r="A4048" s="55"/>
      <c r="C4048" s="56"/>
      <c r="D4048" s="55"/>
      <c r="E4048" s="55"/>
      <c r="H4048" s="55"/>
      <c r="I4048" s="57"/>
      <c r="J4048" s="57"/>
      <c r="K4048" s="55"/>
    </row>
    <row r="4049" spans="1:11" x14ac:dyDescent="0.25">
      <c r="A4049" s="55"/>
      <c r="C4049" s="56"/>
      <c r="D4049" s="55"/>
      <c r="E4049" s="55"/>
      <c r="H4049" s="55"/>
      <c r="I4049" s="57"/>
      <c r="J4049" s="57"/>
      <c r="K4049" s="55"/>
    </row>
    <row r="4050" spans="1:11" x14ac:dyDescent="0.25">
      <c r="A4050" s="55"/>
      <c r="C4050" s="56"/>
      <c r="D4050" s="55"/>
      <c r="E4050" s="55"/>
      <c r="H4050" s="55"/>
      <c r="I4050" s="57"/>
      <c r="J4050" s="57"/>
      <c r="K4050" s="55"/>
    </row>
    <row r="4051" spans="1:11" x14ac:dyDescent="0.25">
      <c r="A4051" s="55"/>
      <c r="C4051" s="56"/>
      <c r="D4051" s="55"/>
      <c r="E4051" s="55"/>
      <c r="H4051" s="55"/>
      <c r="I4051" s="57"/>
      <c r="J4051" s="57"/>
      <c r="K4051" s="55"/>
    </row>
    <row r="4052" spans="1:11" x14ac:dyDescent="0.25">
      <c r="A4052" s="55"/>
      <c r="C4052" s="56"/>
      <c r="D4052" s="55"/>
      <c r="E4052" s="55"/>
      <c r="H4052" s="55"/>
      <c r="I4052" s="57"/>
      <c r="J4052" s="57"/>
      <c r="K4052" s="55"/>
    </row>
    <row r="4053" spans="1:11" x14ac:dyDescent="0.25">
      <c r="A4053" s="55"/>
      <c r="C4053" s="56"/>
      <c r="D4053" s="55"/>
      <c r="E4053" s="55"/>
      <c r="H4053" s="55"/>
      <c r="I4053" s="57"/>
      <c r="J4053" s="57"/>
      <c r="K4053" s="55"/>
    </row>
    <row r="4054" spans="1:11" x14ac:dyDescent="0.25">
      <c r="A4054" s="55"/>
      <c r="C4054" s="56"/>
      <c r="D4054" s="55"/>
      <c r="E4054" s="55"/>
      <c r="H4054" s="55"/>
      <c r="I4054" s="57"/>
      <c r="J4054" s="57"/>
      <c r="K4054" s="55"/>
    </row>
    <row r="4055" spans="1:11" x14ac:dyDescent="0.25">
      <c r="A4055" s="55"/>
      <c r="C4055" s="56"/>
      <c r="D4055" s="55"/>
      <c r="E4055" s="55"/>
      <c r="H4055" s="55"/>
      <c r="I4055" s="57"/>
      <c r="J4055" s="57"/>
      <c r="K4055" s="55"/>
    </row>
    <row r="4056" spans="1:11" x14ac:dyDescent="0.25">
      <c r="A4056" s="55"/>
      <c r="C4056" s="56"/>
      <c r="D4056" s="55"/>
      <c r="E4056" s="55"/>
      <c r="H4056" s="55"/>
      <c r="I4056" s="57"/>
      <c r="J4056" s="57"/>
      <c r="K4056" s="55"/>
    </row>
    <row r="4057" spans="1:11" x14ac:dyDescent="0.25">
      <c r="A4057" s="55"/>
      <c r="C4057" s="56"/>
      <c r="D4057" s="55"/>
      <c r="E4057" s="55"/>
      <c r="H4057" s="55"/>
      <c r="I4057" s="57"/>
      <c r="J4057" s="57"/>
      <c r="K4057" s="55"/>
    </row>
    <row r="4058" spans="1:11" x14ac:dyDescent="0.25">
      <c r="A4058" s="55"/>
      <c r="C4058" s="56"/>
      <c r="D4058" s="55"/>
      <c r="E4058" s="55"/>
      <c r="H4058" s="55"/>
      <c r="I4058" s="57"/>
      <c r="J4058" s="57"/>
      <c r="K4058" s="55"/>
    </row>
    <row r="4059" spans="1:11" x14ac:dyDescent="0.25">
      <c r="A4059" s="55"/>
      <c r="C4059" s="56"/>
      <c r="D4059" s="55"/>
      <c r="E4059" s="55"/>
      <c r="H4059" s="55"/>
      <c r="I4059" s="57"/>
      <c r="J4059" s="57"/>
      <c r="K4059" s="55"/>
    </row>
    <row r="4060" spans="1:11" x14ac:dyDescent="0.25">
      <c r="A4060" s="55"/>
      <c r="C4060" s="56"/>
      <c r="D4060" s="55"/>
      <c r="E4060" s="55"/>
      <c r="H4060" s="55"/>
      <c r="I4060" s="57"/>
      <c r="J4060" s="57"/>
      <c r="K4060" s="55"/>
    </row>
    <row r="4061" spans="1:11" x14ac:dyDescent="0.25">
      <c r="A4061" s="55"/>
      <c r="C4061" s="56"/>
      <c r="D4061" s="55"/>
      <c r="E4061" s="55"/>
      <c r="H4061" s="55"/>
      <c r="I4061" s="57"/>
      <c r="J4061" s="57"/>
      <c r="K4061" s="55"/>
    </row>
    <row r="4062" spans="1:11" x14ac:dyDescent="0.25">
      <c r="A4062" s="55"/>
      <c r="C4062" s="56"/>
      <c r="D4062" s="55"/>
      <c r="E4062" s="55"/>
      <c r="H4062" s="55"/>
      <c r="I4062" s="57"/>
      <c r="J4062" s="57"/>
      <c r="K4062" s="55"/>
    </row>
    <row r="4063" spans="1:11" x14ac:dyDescent="0.25">
      <c r="A4063" s="55"/>
      <c r="C4063" s="56"/>
      <c r="D4063" s="55"/>
      <c r="E4063" s="55"/>
      <c r="H4063" s="55"/>
      <c r="I4063" s="57"/>
      <c r="J4063" s="57"/>
      <c r="K4063" s="55"/>
    </row>
    <row r="4064" spans="1:11" x14ac:dyDescent="0.25">
      <c r="A4064" s="55"/>
      <c r="C4064" s="56"/>
      <c r="D4064" s="55"/>
      <c r="E4064" s="55"/>
      <c r="H4064" s="55"/>
      <c r="I4064" s="57"/>
      <c r="J4064" s="57"/>
      <c r="K4064" s="55"/>
    </row>
    <row r="4065" spans="1:11" x14ac:dyDescent="0.25">
      <c r="A4065" s="55"/>
      <c r="C4065" s="56"/>
      <c r="D4065" s="55"/>
      <c r="E4065" s="55"/>
      <c r="H4065" s="55"/>
      <c r="I4065" s="57"/>
      <c r="J4065" s="57"/>
      <c r="K4065" s="55"/>
    </row>
    <row r="4066" spans="1:11" x14ac:dyDescent="0.25">
      <c r="A4066" s="55"/>
      <c r="C4066" s="56"/>
      <c r="D4066" s="55"/>
      <c r="E4066" s="55"/>
      <c r="H4066" s="55"/>
      <c r="I4066" s="57"/>
      <c r="J4066" s="57"/>
      <c r="K4066" s="55"/>
    </row>
    <row r="4067" spans="1:11" x14ac:dyDescent="0.25">
      <c r="A4067" s="55"/>
      <c r="C4067" s="56"/>
      <c r="D4067" s="55"/>
      <c r="E4067" s="55"/>
      <c r="H4067" s="55"/>
      <c r="I4067" s="57"/>
      <c r="J4067" s="57"/>
      <c r="K4067" s="55"/>
    </row>
    <row r="4068" spans="1:11" x14ac:dyDescent="0.25">
      <c r="A4068" s="55"/>
      <c r="C4068" s="56"/>
      <c r="D4068" s="55"/>
      <c r="E4068" s="55"/>
      <c r="H4068" s="55"/>
      <c r="I4068" s="57"/>
      <c r="J4068" s="57"/>
      <c r="K4068" s="55"/>
    </row>
    <row r="4069" spans="1:11" x14ac:dyDescent="0.25">
      <c r="A4069" s="55"/>
      <c r="C4069" s="56"/>
      <c r="D4069" s="55"/>
      <c r="E4069" s="55"/>
      <c r="H4069" s="55"/>
      <c r="I4069" s="57"/>
      <c r="J4069" s="57"/>
      <c r="K4069" s="55"/>
    </row>
    <row r="4070" spans="1:11" x14ac:dyDescent="0.25">
      <c r="A4070" s="55"/>
      <c r="C4070" s="56"/>
      <c r="D4070" s="55"/>
      <c r="E4070" s="55"/>
      <c r="H4070" s="55"/>
      <c r="I4070" s="57"/>
      <c r="J4070" s="57"/>
      <c r="K4070" s="55"/>
    </row>
    <row r="4071" spans="1:11" x14ac:dyDescent="0.25">
      <c r="A4071" s="55"/>
      <c r="C4071" s="56"/>
      <c r="D4071" s="55"/>
      <c r="E4071" s="55"/>
      <c r="H4071" s="55"/>
      <c r="I4071" s="57"/>
      <c r="J4071" s="57"/>
      <c r="K4071" s="55"/>
    </row>
    <row r="4072" spans="1:11" x14ac:dyDescent="0.25">
      <c r="A4072" s="55"/>
      <c r="C4072" s="56"/>
      <c r="D4072" s="55"/>
      <c r="E4072" s="55"/>
      <c r="H4072" s="55"/>
      <c r="I4072" s="57"/>
      <c r="J4072" s="57"/>
      <c r="K4072" s="55"/>
    </row>
    <row r="4073" spans="1:11" x14ac:dyDescent="0.25">
      <c r="A4073" s="55"/>
      <c r="C4073" s="56"/>
      <c r="D4073" s="55"/>
      <c r="E4073" s="55"/>
      <c r="H4073" s="55"/>
      <c r="I4073" s="57"/>
      <c r="J4073" s="57"/>
      <c r="K4073" s="55"/>
    </row>
    <row r="4074" spans="1:11" x14ac:dyDescent="0.25">
      <c r="A4074" s="55"/>
      <c r="C4074" s="56"/>
      <c r="D4074" s="55"/>
      <c r="E4074" s="55"/>
      <c r="H4074" s="55"/>
      <c r="I4074" s="57"/>
      <c r="J4074" s="57"/>
      <c r="K4074" s="55"/>
    </row>
    <row r="4075" spans="1:11" x14ac:dyDescent="0.25">
      <c r="A4075" s="55"/>
      <c r="C4075" s="56"/>
      <c r="D4075" s="55"/>
      <c r="E4075" s="55"/>
      <c r="H4075" s="55"/>
      <c r="I4075" s="57"/>
      <c r="J4075" s="57"/>
      <c r="K4075" s="55"/>
    </row>
    <row r="4076" spans="1:11" x14ac:dyDescent="0.25">
      <c r="A4076" s="55"/>
      <c r="C4076" s="56"/>
      <c r="D4076" s="55"/>
      <c r="E4076" s="55"/>
      <c r="H4076" s="55"/>
      <c r="I4076" s="57"/>
      <c r="J4076" s="57"/>
      <c r="K4076" s="55"/>
    </row>
    <row r="4077" spans="1:11" x14ac:dyDescent="0.25">
      <c r="A4077" s="55"/>
      <c r="C4077" s="56"/>
      <c r="D4077" s="55"/>
      <c r="E4077" s="55"/>
      <c r="H4077" s="55"/>
      <c r="I4077" s="57"/>
      <c r="J4077" s="57"/>
      <c r="K4077" s="55"/>
    </row>
    <row r="4078" spans="1:11" x14ac:dyDescent="0.25">
      <c r="A4078" s="55"/>
      <c r="C4078" s="56"/>
      <c r="D4078" s="55"/>
      <c r="E4078" s="55"/>
      <c r="H4078" s="55"/>
      <c r="I4078" s="57"/>
      <c r="J4078" s="57"/>
      <c r="K4078" s="55"/>
    </row>
    <row r="4079" spans="1:11" x14ac:dyDescent="0.25">
      <c r="A4079" s="55"/>
      <c r="C4079" s="56"/>
      <c r="D4079" s="55"/>
      <c r="E4079" s="55"/>
      <c r="H4079" s="55"/>
      <c r="I4079" s="57"/>
      <c r="J4079" s="57"/>
      <c r="K4079" s="55"/>
    </row>
    <row r="4080" spans="1:11" x14ac:dyDescent="0.25">
      <c r="A4080" s="55"/>
      <c r="C4080" s="56"/>
      <c r="D4080" s="55"/>
      <c r="E4080" s="55"/>
      <c r="H4080" s="55"/>
      <c r="I4080" s="57"/>
      <c r="J4080" s="57"/>
      <c r="K4080" s="55"/>
    </row>
    <row r="4081" spans="1:11" x14ac:dyDescent="0.25">
      <c r="A4081" s="55"/>
      <c r="C4081" s="56"/>
      <c r="D4081" s="55"/>
      <c r="E4081" s="55"/>
      <c r="H4081" s="55"/>
      <c r="I4081" s="57"/>
      <c r="J4081" s="57"/>
      <c r="K4081" s="55"/>
    </row>
    <row r="4082" spans="1:11" x14ac:dyDescent="0.25">
      <c r="A4082" s="55"/>
      <c r="C4082" s="56"/>
      <c r="D4082" s="55"/>
      <c r="E4082" s="55"/>
      <c r="H4082" s="55"/>
      <c r="I4082" s="57"/>
      <c r="J4082" s="57"/>
      <c r="K4082" s="55"/>
    </row>
    <row r="4083" spans="1:11" x14ac:dyDescent="0.25">
      <c r="A4083" s="55"/>
      <c r="C4083" s="56"/>
      <c r="D4083" s="55"/>
      <c r="E4083" s="55"/>
      <c r="H4083" s="55"/>
      <c r="I4083" s="57"/>
      <c r="J4083" s="57"/>
      <c r="K4083" s="55"/>
    </row>
    <row r="4084" spans="1:11" x14ac:dyDescent="0.25">
      <c r="A4084" s="55"/>
      <c r="C4084" s="56"/>
      <c r="D4084" s="55"/>
      <c r="E4084" s="55"/>
      <c r="H4084" s="55"/>
      <c r="I4084" s="57"/>
      <c r="J4084" s="57"/>
      <c r="K4084" s="55"/>
    </row>
    <row r="4085" spans="1:11" x14ac:dyDescent="0.25">
      <c r="A4085" s="55"/>
      <c r="C4085" s="56"/>
      <c r="D4085" s="55"/>
      <c r="E4085" s="55"/>
      <c r="H4085" s="55"/>
      <c r="I4085" s="57"/>
      <c r="J4085" s="57"/>
      <c r="K4085" s="55"/>
    </row>
    <row r="4086" spans="1:11" x14ac:dyDescent="0.25">
      <c r="A4086" s="55"/>
      <c r="C4086" s="56"/>
      <c r="D4086" s="55"/>
      <c r="E4086" s="55"/>
      <c r="H4086" s="55"/>
      <c r="I4086" s="57"/>
      <c r="J4086" s="57"/>
      <c r="K4086" s="55"/>
    </row>
    <row r="4087" spans="1:11" x14ac:dyDescent="0.25">
      <c r="A4087" s="55"/>
      <c r="C4087" s="56"/>
      <c r="D4087" s="55"/>
      <c r="E4087" s="55"/>
      <c r="H4087" s="55"/>
      <c r="I4087" s="57"/>
      <c r="J4087" s="57"/>
      <c r="K4087" s="55"/>
    </row>
    <row r="4088" spans="1:11" x14ac:dyDescent="0.25">
      <c r="A4088" s="55"/>
      <c r="C4088" s="56"/>
      <c r="D4088" s="55"/>
      <c r="E4088" s="55"/>
      <c r="H4088" s="55"/>
      <c r="I4088" s="57"/>
      <c r="J4088" s="57"/>
      <c r="K4088" s="55"/>
    </row>
    <row r="4089" spans="1:11" x14ac:dyDescent="0.25">
      <c r="A4089" s="55"/>
      <c r="C4089" s="56"/>
      <c r="D4089" s="55"/>
      <c r="E4089" s="55"/>
      <c r="H4089" s="55"/>
      <c r="I4089" s="57"/>
      <c r="J4089" s="57"/>
      <c r="K4089" s="55"/>
    </row>
    <row r="4090" spans="1:11" x14ac:dyDescent="0.25">
      <c r="A4090" s="55"/>
      <c r="C4090" s="56"/>
      <c r="D4090" s="55"/>
      <c r="E4090" s="55"/>
      <c r="H4090" s="55"/>
      <c r="I4090" s="57"/>
      <c r="J4090" s="57"/>
      <c r="K4090" s="55"/>
    </row>
    <row r="4091" spans="1:11" x14ac:dyDescent="0.25">
      <c r="A4091" s="55"/>
      <c r="C4091" s="56"/>
      <c r="D4091" s="55"/>
      <c r="E4091" s="55"/>
      <c r="H4091" s="55"/>
      <c r="I4091" s="57"/>
      <c r="J4091" s="57"/>
      <c r="K4091" s="55"/>
    </row>
    <row r="4092" spans="1:11" x14ac:dyDescent="0.25">
      <c r="A4092" s="55"/>
      <c r="C4092" s="56"/>
      <c r="D4092" s="55"/>
      <c r="E4092" s="55"/>
      <c r="H4092" s="55"/>
      <c r="I4092" s="57"/>
      <c r="J4092" s="57"/>
      <c r="K4092" s="55"/>
    </row>
    <row r="4093" spans="1:11" x14ac:dyDescent="0.25">
      <c r="A4093" s="55"/>
      <c r="C4093" s="56"/>
      <c r="D4093" s="55"/>
      <c r="E4093" s="55"/>
      <c r="H4093" s="55"/>
      <c r="I4093" s="57"/>
      <c r="J4093" s="57"/>
      <c r="K4093" s="55"/>
    </row>
    <row r="4094" spans="1:11" x14ac:dyDescent="0.25">
      <c r="A4094" s="55"/>
      <c r="C4094" s="56"/>
      <c r="D4094" s="55"/>
      <c r="E4094" s="55"/>
      <c r="H4094" s="55"/>
      <c r="I4094" s="57"/>
      <c r="J4094" s="57"/>
      <c r="K4094" s="55"/>
    </row>
    <row r="4095" spans="1:11" x14ac:dyDescent="0.25">
      <c r="A4095" s="55"/>
      <c r="C4095" s="56"/>
      <c r="D4095" s="55"/>
      <c r="E4095" s="55"/>
      <c r="H4095" s="55"/>
      <c r="I4095" s="57"/>
      <c r="J4095" s="57"/>
      <c r="K4095" s="55"/>
    </row>
    <row r="4096" spans="1:11" x14ac:dyDescent="0.25">
      <c r="A4096" s="55"/>
      <c r="C4096" s="56"/>
      <c r="D4096" s="55"/>
      <c r="E4096" s="55"/>
      <c r="H4096" s="55"/>
      <c r="I4096" s="57"/>
      <c r="J4096" s="57"/>
      <c r="K4096" s="55"/>
    </row>
    <row r="4097" spans="1:11" x14ac:dyDescent="0.25">
      <c r="A4097" s="55"/>
      <c r="C4097" s="56"/>
      <c r="D4097" s="55"/>
      <c r="E4097" s="55"/>
      <c r="H4097" s="55"/>
      <c r="I4097" s="57"/>
      <c r="J4097" s="57"/>
      <c r="K4097" s="55"/>
    </row>
    <row r="4098" spans="1:11" x14ac:dyDescent="0.25">
      <c r="A4098" s="55"/>
      <c r="C4098" s="56"/>
      <c r="D4098" s="55"/>
      <c r="E4098" s="55"/>
      <c r="H4098" s="55"/>
      <c r="I4098" s="57"/>
      <c r="J4098" s="57"/>
      <c r="K4098" s="55"/>
    </row>
    <row r="4099" spans="1:11" x14ac:dyDescent="0.25">
      <c r="A4099" s="55"/>
      <c r="C4099" s="56"/>
      <c r="D4099" s="55"/>
      <c r="E4099" s="55"/>
      <c r="H4099" s="55"/>
      <c r="I4099" s="57"/>
      <c r="J4099" s="57"/>
      <c r="K4099" s="55"/>
    </row>
    <row r="4100" spans="1:11" x14ac:dyDescent="0.25">
      <c r="A4100" s="55"/>
      <c r="C4100" s="56"/>
      <c r="D4100" s="55"/>
      <c r="E4100" s="55"/>
      <c r="H4100" s="55"/>
      <c r="I4100" s="57"/>
      <c r="J4100" s="57"/>
      <c r="K4100" s="55"/>
    </row>
    <row r="4101" spans="1:11" x14ac:dyDescent="0.25">
      <c r="A4101" s="55"/>
      <c r="C4101" s="56"/>
      <c r="D4101" s="55"/>
      <c r="E4101" s="55"/>
      <c r="H4101" s="55"/>
      <c r="I4101" s="57"/>
      <c r="J4101" s="57"/>
      <c r="K4101" s="55"/>
    </row>
    <row r="4102" spans="1:11" x14ac:dyDescent="0.25">
      <c r="A4102" s="55"/>
      <c r="C4102" s="56"/>
      <c r="D4102" s="55"/>
      <c r="E4102" s="55"/>
      <c r="H4102" s="55"/>
      <c r="I4102" s="57"/>
      <c r="J4102" s="57"/>
      <c r="K4102" s="55"/>
    </row>
    <row r="4103" spans="1:11" x14ac:dyDescent="0.25">
      <c r="A4103" s="55"/>
      <c r="C4103" s="56"/>
      <c r="D4103" s="55"/>
      <c r="E4103" s="55"/>
      <c r="H4103" s="55"/>
      <c r="I4103" s="57"/>
      <c r="J4103" s="57"/>
      <c r="K4103" s="55"/>
    </row>
    <row r="4104" spans="1:11" x14ac:dyDescent="0.25">
      <c r="A4104" s="55"/>
      <c r="C4104" s="56"/>
      <c r="D4104" s="55"/>
      <c r="E4104" s="55"/>
      <c r="H4104" s="55"/>
      <c r="I4104" s="57"/>
      <c r="J4104" s="57"/>
      <c r="K4104" s="55"/>
    </row>
    <row r="4105" spans="1:11" x14ac:dyDescent="0.25">
      <c r="A4105" s="55"/>
      <c r="C4105" s="56"/>
      <c r="D4105" s="55"/>
      <c r="E4105" s="55"/>
      <c r="H4105" s="55"/>
      <c r="I4105" s="57"/>
      <c r="J4105" s="57"/>
      <c r="K4105" s="55"/>
    </row>
    <row r="4106" spans="1:11" x14ac:dyDescent="0.25">
      <c r="A4106" s="55"/>
      <c r="C4106" s="56"/>
      <c r="D4106" s="55"/>
      <c r="E4106" s="55"/>
      <c r="H4106" s="55"/>
      <c r="I4106" s="57"/>
      <c r="J4106" s="57"/>
      <c r="K4106" s="55"/>
    </row>
    <row r="4107" spans="1:11" x14ac:dyDescent="0.25">
      <c r="A4107" s="55"/>
      <c r="C4107" s="56"/>
      <c r="D4107" s="55"/>
      <c r="E4107" s="55"/>
      <c r="H4107" s="55"/>
      <c r="I4107" s="57"/>
      <c r="J4107" s="57"/>
      <c r="K4107" s="55"/>
    </row>
    <row r="4108" spans="1:11" x14ac:dyDescent="0.25">
      <c r="A4108" s="55"/>
      <c r="C4108" s="56"/>
      <c r="D4108" s="55"/>
      <c r="E4108" s="55"/>
      <c r="H4108" s="55"/>
      <c r="I4108" s="57"/>
      <c r="J4108" s="57"/>
      <c r="K4108" s="55"/>
    </row>
    <row r="4109" spans="1:11" x14ac:dyDescent="0.25">
      <c r="A4109" s="55"/>
      <c r="C4109" s="56"/>
      <c r="D4109" s="55"/>
      <c r="E4109" s="55"/>
      <c r="H4109" s="55"/>
      <c r="I4109" s="57"/>
      <c r="J4109" s="57"/>
      <c r="K4109" s="55"/>
    </row>
    <row r="4110" spans="1:11" x14ac:dyDescent="0.25">
      <c r="A4110" s="55"/>
      <c r="C4110" s="56"/>
      <c r="D4110" s="55"/>
      <c r="E4110" s="55"/>
      <c r="H4110" s="55"/>
      <c r="I4110" s="57"/>
      <c r="J4110" s="57"/>
      <c r="K4110" s="55"/>
    </row>
    <row r="4111" spans="1:11" x14ac:dyDescent="0.25">
      <c r="A4111" s="55"/>
      <c r="C4111" s="56"/>
      <c r="D4111" s="55"/>
      <c r="E4111" s="55"/>
      <c r="H4111" s="55"/>
      <c r="I4111" s="57"/>
      <c r="J4111" s="57"/>
      <c r="K4111" s="55"/>
    </row>
    <row r="4112" spans="1:11" x14ac:dyDescent="0.25">
      <c r="A4112" s="55"/>
      <c r="C4112" s="56"/>
      <c r="D4112" s="55"/>
      <c r="E4112" s="55"/>
      <c r="H4112" s="55"/>
      <c r="I4112" s="57"/>
      <c r="J4112" s="57"/>
      <c r="K4112" s="55"/>
    </row>
    <row r="4113" spans="1:11" x14ac:dyDescent="0.25">
      <c r="A4113" s="55"/>
      <c r="C4113" s="56"/>
      <c r="D4113" s="55"/>
      <c r="E4113" s="55"/>
      <c r="H4113" s="55"/>
      <c r="I4113" s="57"/>
      <c r="J4113" s="57"/>
      <c r="K4113" s="55"/>
    </row>
    <row r="4114" spans="1:11" x14ac:dyDescent="0.25">
      <c r="A4114" s="55"/>
      <c r="C4114" s="56"/>
      <c r="D4114" s="55"/>
      <c r="E4114" s="55"/>
      <c r="H4114" s="55"/>
      <c r="I4114" s="57"/>
      <c r="J4114" s="57"/>
      <c r="K4114" s="55"/>
    </row>
    <row r="4115" spans="1:11" x14ac:dyDescent="0.25">
      <c r="A4115" s="55"/>
      <c r="C4115" s="56"/>
      <c r="D4115" s="55"/>
      <c r="E4115" s="55"/>
      <c r="H4115" s="55"/>
      <c r="I4115" s="57"/>
      <c r="J4115" s="57"/>
      <c r="K4115" s="55"/>
    </row>
    <row r="4116" spans="1:11" x14ac:dyDescent="0.25">
      <c r="A4116" s="55"/>
      <c r="C4116" s="56"/>
      <c r="D4116" s="55"/>
      <c r="E4116" s="55"/>
      <c r="H4116" s="55"/>
      <c r="I4116" s="57"/>
      <c r="J4116" s="57"/>
      <c r="K4116" s="55"/>
    </row>
    <row r="4117" spans="1:11" x14ac:dyDescent="0.25">
      <c r="A4117" s="55"/>
      <c r="C4117" s="56"/>
      <c r="D4117" s="55"/>
      <c r="E4117" s="55"/>
      <c r="H4117" s="55"/>
      <c r="I4117" s="57"/>
      <c r="J4117" s="57"/>
      <c r="K4117" s="55"/>
    </row>
    <row r="4118" spans="1:11" x14ac:dyDescent="0.25">
      <c r="A4118" s="55"/>
      <c r="C4118" s="56"/>
      <c r="D4118" s="55"/>
      <c r="E4118" s="55"/>
      <c r="H4118" s="55"/>
      <c r="I4118" s="57"/>
      <c r="J4118" s="57"/>
      <c r="K4118" s="55"/>
    </row>
    <row r="4119" spans="1:11" x14ac:dyDescent="0.25">
      <c r="A4119" s="55"/>
      <c r="C4119" s="56"/>
      <c r="D4119" s="55"/>
      <c r="E4119" s="55"/>
      <c r="H4119" s="55"/>
      <c r="I4119" s="57"/>
      <c r="J4119" s="57"/>
      <c r="K4119" s="55"/>
    </row>
    <row r="4120" spans="1:11" x14ac:dyDescent="0.25">
      <c r="A4120" s="55"/>
      <c r="C4120" s="56"/>
      <c r="D4120" s="55"/>
      <c r="E4120" s="55"/>
      <c r="H4120" s="55"/>
      <c r="I4120" s="57"/>
      <c r="J4120" s="57"/>
      <c r="K4120" s="55"/>
    </row>
    <row r="4121" spans="1:11" x14ac:dyDescent="0.25">
      <c r="A4121" s="55"/>
      <c r="C4121" s="56"/>
      <c r="D4121" s="55"/>
      <c r="E4121" s="55"/>
      <c r="H4121" s="55"/>
      <c r="I4121" s="57"/>
      <c r="J4121" s="57"/>
      <c r="K4121" s="55"/>
    </row>
    <row r="4122" spans="1:11" x14ac:dyDescent="0.25">
      <c r="A4122" s="55"/>
      <c r="C4122" s="56"/>
      <c r="D4122" s="55"/>
      <c r="E4122" s="55"/>
      <c r="H4122" s="55"/>
      <c r="I4122" s="57"/>
      <c r="J4122" s="57"/>
      <c r="K4122" s="55"/>
    </row>
    <row r="4123" spans="1:11" x14ac:dyDescent="0.25">
      <c r="A4123" s="55"/>
      <c r="C4123" s="56"/>
      <c r="D4123" s="55"/>
      <c r="E4123" s="55"/>
      <c r="H4123" s="55"/>
      <c r="I4123" s="57"/>
      <c r="J4123" s="57"/>
      <c r="K4123" s="55"/>
    </row>
    <row r="4124" spans="1:11" x14ac:dyDescent="0.25">
      <c r="A4124" s="55"/>
      <c r="C4124" s="56"/>
      <c r="D4124" s="55"/>
      <c r="E4124" s="55"/>
      <c r="H4124" s="55"/>
      <c r="I4124" s="57"/>
      <c r="J4124" s="57"/>
      <c r="K4124" s="55"/>
    </row>
    <row r="4125" spans="1:11" x14ac:dyDescent="0.25">
      <c r="A4125" s="55"/>
      <c r="C4125" s="56"/>
      <c r="D4125" s="55"/>
      <c r="E4125" s="55"/>
      <c r="H4125" s="55"/>
      <c r="I4125" s="57"/>
      <c r="J4125" s="57"/>
      <c r="K4125" s="55"/>
    </row>
    <row r="4126" spans="1:11" x14ac:dyDescent="0.25">
      <c r="A4126" s="55"/>
      <c r="C4126" s="56"/>
      <c r="D4126" s="55"/>
      <c r="E4126" s="55"/>
      <c r="H4126" s="55"/>
      <c r="I4126" s="57"/>
      <c r="J4126" s="57"/>
      <c r="K4126" s="55"/>
    </row>
    <row r="4127" spans="1:11" x14ac:dyDescent="0.25">
      <c r="A4127" s="55"/>
      <c r="C4127" s="56"/>
      <c r="D4127" s="55"/>
      <c r="E4127" s="55"/>
      <c r="H4127" s="55"/>
      <c r="I4127" s="57"/>
      <c r="J4127" s="57"/>
      <c r="K4127" s="55"/>
    </row>
    <row r="4128" spans="1:11" x14ac:dyDescent="0.25">
      <c r="A4128" s="55"/>
      <c r="C4128" s="56"/>
      <c r="D4128" s="55"/>
      <c r="E4128" s="55"/>
      <c r="H4128" s="55"/>
      <c r="I4128" s="57"/>
      <c r="J4128" s="57"/>
      <c r="K4128" s="55"/>
    </row>
    <row r="4129" spans="1:11" x14ac:dyDescent="0.25">
      <c r="A4129" s="55"/>
      <c r="C4129" s="56"/>
      <c r="D4129" s="55"/>
      <c r="E4129" s="55"/>
      <c r="H4129" s="55"/>
      <c r="I4129" s="57"/>
      <c r="J4129" s="57"/>
      <c r="K4129" s="55"/>
    </row>
    <row r="4130" spans="1:11" x14ac:dyDescent="0.25">
      <c r="A4130" s="55"/>
      <c r="C4130" s="56"/>
      <c r="D4130" s="55"/>
      <c r="E4130" s="55"/>
      <c r="H4130" s="55"/>
      <c r="I4130" s="57"/>
      <c r="J4130" s="57"/>
      <c r="K4130" s="55"/>
    </row>
    <row r="4131" spans="1:11" x14ac:dyDescent="0.25">
      <c r="A4131" s="55"/>
      <c r="C4131" s="56"/>
      <c r="D4131" s="55"/>
      <c r="E4131" s="55"/>
      <c r="H4131" s="55"/>
      <c r="I4131" s="57"/>
      <c r="J4131" s="57"/>
      <c r="K4131" s="55"/>
    </row>
    <row r="4132" spans="1:11" x14ac:dyDescent="0.25">
      <c r="A4132" s="55"/>
      <c r="C4132" s="56"/>
      <c r="D4132" s="55"/>
      <c r="E4132" s="55"/>
      <c r="H4132" s="55"/>
      <c r="I4132" s="57"/>
      <c r="J4132" s="57"/>
      <c r="K4132" s="55"/>
    </row>
    <row r="4133" spans="1:11" x14ac:dyDescent="0.25">
      <c r="A4133" s="55"/>
      <c r="C4133" s="56"/>
      <c r="D4133" s="55"/>
      <c r="E4133" s="55"/>
      <c r="H4133" s="55"/>
      <c r="I4133" s="57"/>
      <c r="J4133" s="57"/>
      <c r="K4133" s="55"/>
    </row>
    <row r="4134" spans="1:11" x14ac:dyDescent="0.25">
      <c r="A4134" s="55"/>
      <c r="C4134" s="56"/>
      <c r="D4134" s="55"/>
      <c r="E4134" s="55"/>
      <c r="H4134" s="55"/>
      <c r="I4134" s="57"/>
      <c r="J4134" s="57"/>
      <c r="K4134" s="55"/>
    </row>
    <row r="4135" spans="1:11" x14ac:dyDescent="0.25">
      <c r="A4135" s="55"/>
      <c r="C4135" s="56"/>
      <c r="D4135" s="55"/>
      <c r="E4135" s="55"/>
      <c r="H4135" s="55"/>
      <c r="I4135" s="57"/>
      <c r="J4135" s="57"/>
      <c r="K4135" s="55"/>
    </row>
    <row r="4136" spans="1:11" x14ac:dyDescent="0.25">
      <c r="A4136" s="55"/>
      <c r="C4136" s="56"/>
      <c r="D4136" s="55"/>
      <c r="E4136" s="55"/>
      <c r="H4136" s="55"/>
      <c r="I4136" s="57"/>
      <c r="J4136" s="57"/>
      <c r="K4136" s="55"/>
    </row>
    <row r="4137" spans="1:11" x14ac:dyDescent="0.25">
      <c r="A4137" s="55"/>
      <c r="C4137" s="56"/>
      <c r="D4137" s="55"/>
      <c r="E4137" s="55"/>
      <c r="H4137" s="55"/>
      <c r="I4137" s="57"/>
      <c r="J4137" s="57"/>
      <c r="K4137" s="55"/>
    </row>
    <row r="4138" spans="1:11" x14ac:dyDescent="0.25">
      <c r="A4138" s="55"/>
      <c r="C4138" s="56"/>
      <c r="D4138" s="55"/>
      <c r="E4138" s="55"/>
      <c r="H4138" s="55"/>
      <c r="I4138" s="57"/>
      <c r="J4138" s="57"/>
      <c r="K4138" s="55"/>
    </row>
    <row r="4139" spans="1:11" x14ac:dyDescent="0.25">
      <c r="A4139" s="55"/>
      <c r="C4139" s="56"/>
      <c r="D4139" s="55"/>
      <c r="E4139" s="55"/>
      <c r="H4139" s="55"/>
      <c r="I4139" s="57"/>
      <c r="J4139" s="57"/>
      <c r="K4139" s="55"/>
    </row>
    <row r="4140" spans="1:11" x14ac:dyDescent="0.25">
      <c r="A4140" s="55"/>
      <c r="C4140" s="56"/>
      <c r="D4140" s="55"/>
      <c r="E4140" s="55"/>
      <c r="H4140" s="55"/>
      <c r="I4140" s="57"/>
      <c r="J4140" s="57"/>
      <c r="K4140" s="55"/>
    </row>
    <row r="4141" spans="1:11" x14ac:dyDescent="0.25">
      <c r="A4141" s="55"/>
      <c r="C4141" s="56"/>
      <c r="D4141" s="55"/>
      <c r="E4141" s="55"/>
      <c r="H4141" s="55"/>
      <c r="I4141" s="57"/>
      <c r="J4141" s="57"/>
      <c r="K4141" s="55"/>
    </row>
    <row r="4142" spans="1:11" x14ac:dyDescent="0.25">
      <c r="A4142" s="55"/>
      <c r="C4142" s="56"/>
      <c r="D4142" s="55"/>
      <c r="E4142" s="55"/>
      <c r="H4142" s="55"/>
      <c r="I4142" s="57"/>
      <c r="J4142" s="57"/>
      <c r="K4142" s="55"/>
    </row>
    <row r="4143" spans="1:11" x14ac:dyDescent="0.25">
      <c r="A4143" s="55"/>
      <c r="C4143" s="56"/>
      <c r="D4143" s="55"/>
      <c r="E4143" s="55"/>
      <c r="H4143" s="55"/>
      <c r="I4143" s="57"/>
      <c r="J4143" s="57"/>
      <c r="K4143" s="55"/>
    </row>
    <row r="4144" spans="1:11" x14ac:dyDescent="0.25">
      <c r="A4144" s="55"/>
      <c r="C4144" s="56"/>
      <c r="D4144" s="55"/>
      <c r="E4144" s="55"/>
      <c r="H4144" s="55"/>
      <c r="I4144" s="57"/>
      <c r="J4144" s="57"/>
      <c r="K4144" s="55"/>
    </row>
    <row r="4145" spans="1:11" x14ac:dyDescent="0.25">
      <c r="A4145" s="55"/>
      <c r="C4145" s="56"/>
      <c r="D4145" s="55"/>
      <c r="E4145" s="55"/>
      <c r="H4145" s="55"/>
      <c r="I4145" s="57"/>
      <c r="J4145" s="57"/>
      <c r="K4145" s="55"/>
    </row>
    <row r="4146" spans="1:11" x14ac:dyDescent="0.25">
      <c r="A4146" s="55"/>
      <c r="C4146" s="56"/>
      <c r="D4146" s="55"/>
      <c r="E4146" s="55"/>
      <c r="H4146" s="55"/>
      <c r="I4146" s="57"/>
      <c r="J4146" s="57"/>
      <c r="K4146" s="55"/>
    </row>
    <row r="4147" spans="1:11" x14ac:dyDescent="0.25">
      <c r="A4147" s="55"/>
      <c r="C4147" s="56"/>
      <c r="D4147" s="55"/>
      <c r="E4147" s="55"/>
      <c r="H4147" s="55"/>
      <c r="I4147" s="57"/>
      <c r="J4147" s="57"/>
      <c r="K4147" s="55"/>
    </row>
    <row r="4148" spans="1:11" x14ac:dyDescent="0.25">
      <c r="A4148" s="55"/>
      <c r="C4148" s="56"/>
      <c r="D4148" s="55"/>
      <c r="E4148" s="55"/>
      <c r="H4148" s="55"/>
      <c r="I4148" s="57"/>
      <c r="J4148" s="57"/>
      <c r="K4148" s="55"/>
    </row>
    <row r="4149" spans="1:11" x14ac:dyDescent="0.25">
      <c r="A4149" s="55"/>
      <c r="C4149" s="56"/>
      <c r="D4149" s="55"/>
      <c r="E4149" s="55"/>
      <c r="H4149" s="55"/>
      <c r="I4149" s="57"/>
      <c r="J4149" s="57"/>
      <c r="K4149" s="55"/>
    </row>
    <row r="4150" spans="1:11" x14ac:dyDescent="0.25">
      <c r="A4150" s="55"/>
      <c r="C4150" s="56"/>
      <c r="D4150" s="55"/>
      <c r="E4150" s="55"/>
      <c r="H4150" s="55"/>
      <c r="I4150" s="57"/>
      <c r="J4150" s="57"/>
      <c r="K4150" s="55"/>
    </row>
    <row r="4151" spans="1:11" x14ac:dyDescent="0.25">
      <c r="A4151" s="55"/>
      <c r="C4151" s="56"/>
      <c r="D4151" s="55"/>
      <c r="E4151" s="55"/>
      <c r="H4151" s="55"/>
      <c r="I4151" s="57"/>
      <c r="J4151" s="57"/>
      <c r="K4151" s="55"/>
    </row>
    <row r="4152" spans="1:11" x14ac:dyDescent="0.25">
      <c r="A4152" s="55"/>
      <c r="C4152" s="56"/>
      <c r="D4152" s="55"/>
      <c r="E4152" s="55"/>
      <c r="H4152" s="55"/>
      <c r="I4152" s="57"/>
      <c r="J4152" s="57"/>
      <c r="K4152" s="55"/>
    </row>
    <row r="4153" spans="1:11" x14ac:dyDescent="0.25">
      <c r="A4153" s="55"/>
      <c r="C4153" s="56"/>
      <c r="D4153" s="55"/>
      <c r="E4153" s="55"/>
      <c r="H4153" s="55"/>
      <c r="I4153" s="57"/>
      <c r="J4153" s="57"/>
      <c r="K4153" s="55"/>
    </row>
    <row r="4154" spans="1:11" x14ac:dyDescent="0.25">
      <c r="A4154" s="55"/>
      <c r="C4154" s="56"/>
      <c r="D4154" s="55"/>
      <c r="E4154" s="55"/>
      <c r="H4154" s="55"/>
      <c r="I4154" s="57"/>
      <c r="J4154" s="57"/>
      <c r="K4154" s="55"/>
    </row>
    <row r="4155" spans="1:11" x14ac:dyDescent="0.25">
      <c r="A4155" s="55"/>
      <c r="C4155" s="56"/>
      <c r="D4155" s="55"/>
      <c r="E4155" s="55"/>
      <c r="H4155" s="55"/>
      <c r="I4155" s="57"/>
      <c r="J4155" s="57"/>
      <c r="K4155" s="55"/>
    </row>
    <row r="4156" spans="1:11" x14ac:dyDescent="0.25">
      <c r="A4156" s="55"/>
      <c r="C4156" s="56"/>
      <c r="D4156" s="55"/>
      <c r="E4156" s="55"/>
      <c r="H4156" s="55"/>
      <c r="I4156" s="57"/>
      <c r="J4156" s="57"/>
      <c r="K4156" s="55"/>
    </row>
    <row r="4157" spans="1:11" x14ac:dyDescent="0.25">
      <c r="A4157" s="55"/>
      <c r="C4157" s="56"/>
      <c r="D4157" s="55"/>
      <c r="E4157" s="55"/>
      <c r="H4157" s="55"/>
      <c r="I4157" s="57"/>
      <c r="J4157" s="57"/>
      <c r="K4157" s="55"/>
    </row>
    <row r="4158" spans="1:11" x14ac:dyDescent="0.25">
      <c r="A4158" s="55"/>
      <c r="C4158" s="56"/>
      <c r="D4158" s="55"/>
      <c r="E4158" s="55"/>
      <c r="H4158" s="55"/>
      <c r="I4158" s="57"/>
      <c r="J4158" s="57"/>
      <c r="K4158" s="55"/>
    </row>
    <row r="4159" spans="1:11" x14ac:dyDescent="0.25">
      <c r="A4159" s="55"/>
      <c r="C4159" s="56"/>
      <c r="D4159" s="55"/>
      <c r="E4159" s="55"/>
      <c r="H4159" s="55"/>
      <c r="I4159" s="57"/>
      <c r="J4159" s="57"/>
      <c r="K4159" s="55"/>
    </row>
    <row r="4160" spans="1:11" x14ac:dyDescent="0.25">
      <c r="A4160" s="55"/>
      <c r="C4160" s="56"/>
      <c r="D4160" s="55"/>
      <c r="E4160" s="55"/>
      <c r="H4160" s="55"/>
      <c r="I4160" s="57"/>
      <c r="J4160" s="57"/>
      <c r="K4160" s="55"/>
    </row>
    <row r="4161" spans="1:11" x14ac:dyDescent="0.25">
      <c r="A4161" s="55"/>
      <c r="C4161" s="56"/>
      <c r="D4161" s="55"/>
      <c r="E4161" s="55"/>
      <c r="H4161" s="55"/>
      <c r="I4161" s="57"/>
      <c r="J4161" s="57"/>
      <c r="K4161" s="55"/>
    </row>
    <row r="4162" spans="1:11" x14ac:dyDescent="0.25">
      <c r="A4162" s="55"/>
      <c r="C4162" s="56"/>
      <c r="D4162" s="55"/>
      <c r="E4162" s="55"/>
      <c r="H4162" s="55"/>
      <c r="I4162" s="57"/>
      <c r="J4162" s="57"/>
      <c r="K4162" s="55"/>
    </row>
    <row r="4163" spans="1:11" x14ac:dyDescent="0.25">
      <c r="A4163" s="55"/>
      <c r="C4163" s="56"/>
      <c r="D4163" s="55"/>
      <c r="E4163" s="55"/>
      <c r="H4163" s="55"/>
      <c r="I4163" s="57"/>
      <c r="J4163" s="57"/>
      <c r="K4163" s="55"/>
    </row>
    <row r="4164" spans="1:11" x14ac:dyDescent="0.25">
      <c r="A4164" s="55"/>
      <c r="C4164" s="56"/>
      <c r="D4164" s="55"/>
      <c r="E4164" s="55"/>
      <c r="H4164" s="55"/>
      <c r="I4164" s="57"/>
      <c r="J4164" s="57"/>
      <c r="K4164" s="55"/>
    </row>
    <row r="4165" spans="1:11" x14ac:dyDescent="0.25">
      <c r="A4165" s="55"/>
      <c r="C4165" s="56"/>
      <c r="D4165" s="55"/>
      <c r="E4165" s="55"/>
      <c r="H4165" s="55"/>
      <c r="I4165" s="57"/>
      <c r="J4165" s="57"/>
      <c r="K4165" s="55"/>
    </row>
    <row r="4166" spans="1:11" x14ac:dyDescent="0.25">
      <c r="A4166" s="55"/>
      <c r="C4166" s="56"/>
      <c r="D4166" s="55"/>
      <c r="E4166" s="55"/>
      <c r="H4166" s="55"/>
      <c r="I4166" s="57"/>
      <c r="J4166" s="57"/>
      <c r="K4166" s="55"/>
    </row>
    <row r="4167" spans="1:11" x14ac:dyDescent="0.25">
      <c r="A4167" s="55"/>
      <c r="C4167" s="56"/>
      <c r="D4167" s="55"/>
      <c r="E4167" s="55"/>
      <c r="H4167" s="55"/>
      <c r="I4167" s="57"/>
      <c r="J4167" s="57"/>
      <c r="K4167" s="55"/>
    </row>
    <row r="4168" spans="1:11" x14ac:dyDescent="0.25">
      <c r="A4168" s="55"/>
      <c r="C4168" s="56"/>
      <c r="D4168" s="55"/>
      <c r="E4168" s="55"/>
      <c r="H4168" s="55"/>
      <c r="I4168" s="57"/>
      <c r="J4168" s="57"/>
      <c r="K4168" s="55"/>
    </row>
    <row r="4169" spans="1:11" x14ac:dyDescent="0.25">
      <c r="A4169" s="55"/>
      <c r="C4169" s="56"/>
      <c r="D4169" s="55"/>
      <c r="E4169" s="55"/>
      <c r="H4169" s="55"/>
      <c r="I4169" s="57"/>
      <c r="J4169" s="57"/>
      <c r="K4169" s="55"/>
    </row>
    <row r="4170" spans="1:11" x14ac:dyDescent="0.25">
      <c r="A4170" s="55"/>
      <c r="C4170" s="56"/>
      <c r="D4170" s="55"/>
      <c r="E4170" s="55"/>
      <c r="H4170" s="55"/>
      <c r="I4170" s="57"/>
      <c r="J4170" s="57"/>
      <c r="K4170" s="55"/>
    </row>
    <row r="4171" spans="1:11" x14ac:dyDescent="0.25">
      <c r="A4171" s="55"/>
      <c r="C4171" s="56"/>
      <c r="D4171" s="55"/>
      <c r="E4171" s="55"/>
      <c r="H4171" s="55"/>
      <c r="I4171" s="57"/>
      <c r="J4171" s="57"/>
      <c r="K4171" s="55"/>
    </row>
    <row r="4172" spans="1:11" x14ac:dyDescent="0.25">
      <c r="A4172" s="55"/>
      <c r="C4172" s="56"/>
      <c r="D4172" s="55"/>
      <c r="E4172" s="55"/>
      <c r="H4172" s="55"/>
      <c r="I4172" s="57"/>
      <c r="J4172" s="57"/>
      <c r="K4172" s="55"/>
    </row>
    <row r="4173" spans="1:11" x14ac:dyDescent="0.25">
      <c r="A4173" s="55"/>
      <c r="C4173" s="56"/>
      <c r="D4173" s="55"/>
      <c r="E4173" s="55"/>
      <c r="H4173" s="55"/>
      <c r="I4173" s="57"/>
      <c r="J4173" s="57"/>
      <c r="K4173" s="55"/>
    </row>
    <row r="4174" spans="1:11" x14ac:dyDescent="0.25">
      <c r="A4174" s="55"/>
      <c r="C4174" s="56"/>
      <c r="D4174" s="55"/>
      <c r="E4174" s="55"/>
      <c r="H4174" s="55"/>
      <c r="I4174" s="57"/>
      <c r="J4174" s="57"/>
      <c r="K4174" s="55"/>
    </row>
    <row r="4175" spans="1:11" x14ac:dyDescent="0.25">
      <c r="A4175" s="55"/>
      <c r="C4175" s="56"/>
      <c r="D4175" s="55"/>
      <c r="E4175" s="55"/>
      <c r="H4175" s="55"/>
      <c r="I4175" s="57"/>
      <c r="J4175" s="57"/>
      <c r="K4175" s="55"/>
    </row>
    <row r="4176" spans="1:11" x14ac:dyDescent="0.25">
      <c r="A4176" s="55"/>
      <c r="C4176" s="56"/>
      <c r="D4176" s="55"/>
      <c r="E4176" s="55"/>
      <c r="H4176" s="55"/>
      <c r="I4176" s="57"/>
      <c r="J4176" s="57"/>
      <c r="K4176" s="55"/>
    </row>
    <row r="4177" spans="1:11" x14ac:dyDescent="0.25">
      <c r="A4177" s="55"/>
      <c r="C4177" s="56"/>
      <c r="D4177" s="55"/>
      <c r="E4177" s="55"/>
      <c r="H4177" s="55"/>
      <c r="I4177" s="57"/>
      <c r="J4177" s="57"/>
      <c r="K4177" s="55"/>
    </row>
    <row r="4178" spans="1:11" x14ac:dyDescent="0.25">
      <c r="A4178" s="55"/>
      <c r="C4178" s="56"/>
      <c r="D4178" s="55"/>
      <c r="E4178" s="55"/>
      <c r="H4178" s="55"/>
      <c r="I4178" s="57"/>
      <c r="J4178" s="57"/>
      <c r="K4178" s="55"/>
    </row>
    <row r="4179" spans="1:11" x14ac:dyDescent="0.25">
      <c r="A4179" s="55"/>
      <c r="C4179" s="56"/>
      <c r="D4179" s="55"/>
      <c r="E4179" s="55"/>
      <c r="H4179" s="55"/>
      <c r="I4179" s="57"/>
      <c r="J4179" s="57"/>
      <c r="K4179" s="55"/>
    </row>
    <row r="4180" spans="1:11" x14ac:dyDescent="0.25">
      <c r="A4180" s="55"/>
      <c r="C4180" s="56"/>
      <c r="D4180" s="55"/>
      <c r="E4180" s="55"/>
      <c r="H4180" s="55"/>
      <c r="I4180" s="57"/>
      <c r="J4180" s="57"/>
      <c r="K4180" s="55"/>
    </row>
    <row r="4181" spans="1:11" x14ac:dyDescent="0.25">
      <c r="A4181" s="55"/>
      <c r="C4181" s="56"/>
      <c r="D4181" s="55"/>
      <c r="E4181" s="55"/>
      <c r="H4181" s="55"/>
      <c r="I4181" s="57"/>
      <c r="J4181" s="57"/>
      <c r="K4181" s="55"/>
    </row>
    <row r="4182" spans="1:11" x14ac:dyDescent="0.25">
      <c r="A4182" s="55"/>
      <c r="C4182" s="56"/>
      <c r="D4182" s="55"/>
      <c r="E4182" s="55"/>
      <c r="H4182" s="55"/>
      <c r="I4182" s="57"/>
      <c r="J4182" s="57"/>
      <c r="K4182" s="55"/>
    </row>
    <row r="4183" spans="1:11" x14ac:dyDescent="0.25">
      <c r="A4183" s="55"/>
      <c r="C4183" s="56"/>
      <c r="D4183" s="55"/>
      <c r="E4183" s="55"/>
      <c r="H4183" s="55"/>
      <c r="I4183" s="57"/>
      <c r="J4183" s="57"/>
      <c r="K4183" s="55"/>
    </row>
    <row r="4184" spans="1:11" x14ac:dyDescent="0.25">
      <c r="A4184" s="55"/>
      <c r="C4184" s="56"/>
      <c r="D4184" s="55"/>
      <c r="E4184" s="55"/>
      <c r="H4184" s="55"/>
      <c r="I4184" s="57"/>
      <c r="J4184" s="57"/>
      <c r="K4184" s="55"/>
    </row>
    <row r="4185" spans="1:11" x14ac:dyDescent="0.25">
      <c r="A4185" s="55"/>
      <c r="C4185" s="56"/>
      <c r="D4185" s="55"/>
      <c r="E4185" s="55"/>
      <c r="H4185" s="55"/>
      <c r="I4185" s="57"/>
      <c r="J4185" s="57"/>
      <c r="K4185" s="55"/>
    </row>
    <row r="4186" spans="1:11" x14ac:dyDescent="0.25">
      <c r="A4186" s="55"/>
      <c r="C4186" s="56"/>
      <c r="D4186" s="55"/>
      <c r="E4186" s="55"/>
      <c r="H4186" s="55"/>
      <c r="I4186" s="57"/>
      <c r="J4186" s="57"/>
      <c r="K4186" s="55"/>
    </row>
    <row r="4187" spans="1:11" x14ac:dyDescent="0.25">
      <c r="A4187" s="55"/>
      <c r="C4187" s="56"/>
      <c r="D4187" s="55"/>
      <c r="E4187" s="55"/>
      <c r="H4187" s="55"/>
      <c r="I4187" s="57"/>
      <c r="J4187" s="57"/>
      <c r="K4187" s="55"/>
    </row>
    <row r="4188" spans="1:11" x14ac:dyDescent="0.25">
      <c r="A4188" s="55"/>
      <c r="C4188" s="56"/>
      <c r="D4188" s="55"/>
      <c r="E4188" s="55"/>
      <c r="H4188" s="55"/>
      <c r="I4188" s="57"/>
      <c r="J4188" s="57"/>
      <c r="K4188" s="55"/>
    </row>
    <row r="4189" spans="1:11" x14ac:dyDescent="0.25">
      <c r="A4189" s="55"/>
      <c r="C4189" s="56"/>
      <c r="D4189" s="55"/>
      <c r="E4189" s="55"/>
      <c r="H4189" s="55"/>
      <c r="I4189" s="57"/>
      <c r="J4189" s="57"/>
      <c r="K4189" s="55"/>
    </row>
    <row r="4190" spans="1:11" x14ac:dyDescent="0.25">
      <c r="A4190" s="55"/>
      <c r="C4190" s="56"/>
      <c r="D4190" s="55"/>
      <c r="E4190" s="55"/>
      <c r="H4190" s="55"/>
      <c r="I4190" s="57"/>
      <c r="J4190" s="57"/>
      <c r="K4190" s="55"/>
    </row>
    <row r="4191" spans="1:11" x14ac:dyDescent="0.25">
      <c r="A4191" s="55"/>
      <c r="C4191" s="56"/>
      <c r="D4191" s="55"/>
      <c r="E4191" s="55"/>
      <c r="H4191" s="55"/>
      <c r="I4191" s="57"/>
      <c r="J4191" s="57"/>
      <c r="K4191" s="55"/>
    </row>
    <row r="4192" spans="1:11" x14ac:dyDescent="0.25">
      <c r="A4192" s="55"/>
      <c r="C4192" s="56"/>
      <c r="D4192" s="55"/>
      <c r="E4192" s="55"/>
      <c r="H4192" s="55"/>
      <c r="I4192" s="57"/>
      <c r="J4192" s="57"/>
      <c r="K4192" s="55"/>
    </row>
    <row r="4193" spans="1:11" x14ac:dyDescent="0.25">
      <c r="A4193" s="55"/>
      <c r="C4193" s="56"/>
      <c r="D4193" s="55"/>
      <c r="E4193" s="55"/>
      <c r="H4193" s="55"/>
      <c r="I4193" s="57"/>
      <c r="J4193" s="57"/>
      <c r="K4193" s="55"/>
    </row>
    <row r="4194" spans="1:11" x14ac:dyDescent="0.25">
      <c r="A4194" s="55"/>
      <c r="C4194" s="56"/>
      <c r="D4194" s="55"/>
      <c r="E4194" s="55"/>
      <c r="H4194" s="55"/>
      <c r="I4194" s="57"/>
      <c r="J4194" s="57"/>
      <c r="K4194" s="55"/>
    </row>
    <row r="4195" spans="1:11" x14ac:dyDescent="0.25">
      <c r="A4195" s="55"/>
      <c r="C4195" s="56"/>
      <c r="D4195" s="55"/>
      <c r="E4195" s="55"/>
      <c r="H4195" s="55"/>
      <c r="I4195" s="57"/>
      <c r="J4195" s="57"/>
      <c r="K4195" s="55"/>
    </row>
    <row r="4196" spans="1:11" x14ac:dyDescent="0.25">
      <c r="A4196" s="55"/>
      <c r="C4196" s="56"/>
      <c r="D4196" s="55"/>
      <c r="E4196" s="55"/>
      <c r="H4196" s="55"/>
      <c r="I4196" s="57"/>
      <c r="J4196" s="57"/>
      <c r="K4196" s="55"/>
    </row>
    <row r="4197" spans="1:11" x14ac:dyDescent="0.25">
      <c r="A4197" s="55"/>
      <c r="C4197" s="56"/>
      <c r="D4197" s="55"/>
      <c r="E4197" s="55"/>
      <c r="H4197" s="55"/>
      <c r="I4197" s="57"/>
      <c r="J4197" s="57"/>
      <c r="K4197" s="55"/>
    </row>
    <row r="4198" spans="1:11" x14ac:dyDescent="0.25">
      <c r="A4198" s="55"/>
      <c r="C4198" s="56"/>
      <c r="D4198" s="55"/>
      <c r="E4198" s="55"/>
      <c r="H4198" s="55"/>
      <c r="I4198" s="57"/>
      <c r="J4198" s="57"/>
      <c r="K4198" s="55"/>
    </row>
    <row r="4199" spans="1:11" x14ac:dyDescent="0.25">
      <c r="A4199" s="55"/>
      <c r="C4199" s="56"/>
      <c r="D4199" s="55"/>
      <c r="E4199" s="55"/>
      <c r="H4199" s="55"/>
      <c r="I4199" s="57"/>
      <c r="J4199" s="57"/>
      <c r="K4199" s="55"/>
    </row>
    <row r="4200" spans="1:11" x14ac:dyDescent="0.25">
      <c r="A4200" s="55"/>
      <c r="C4200" s="56"/>
      <c r="D4200" s="55"/>
      <c r="E4200" s="55"/>
      <c r="H4200" s="55"/>
      <c r="I4200" s="57"/>
      <c r="J4200" s="57"/>
      <c r="K4200" s="55"/>
    </row>
    <row r="4201" spans="1:11" x14ac:dyDescent="0.25">
      <c r="A4201" s="55"/>
      <c r="C4201" s="56"/>
      <c r="D4201" s="55"/>
      <c r="E4201" s="55"/>
      <c r="H4201" s="55"/>
      <c r="I4201" s="57"/>
      <c r="J4201" s="57"/>
      <c r="K4201" s="55"/>
    </row>
    <row r="4202" spans="1:11" x14ac:dyDescent="0.25">
      <c r="A4202" s="55"/>
      <c r="C4202" s="56"/>
      <c r="D4202" s="55"/>
      <c r="E4202" s="55"/>
      <c r="H4202" s="55"/>
      <c r="I4202" s="57"/>
      <c r="J4202" s="57"/>
      <c r="K4202" s="55"/>
    </row>
    <row r="4203" spans="1:11" x14ac:dyDescent="0.25">
      <c r="A4203" s="55"/>
      <c r="C4203" s="56"/>
      <c r="D4203" s="55"/>
      <c r="E4203" s="55"/>
      <c r="H4203" s="55"/>
      <c r="I4203" s="57"/>
      <c r="J4203" s="57"/>
      <c r="K4203" s="55"/>
    </row>
    <row r="4204" spans="1:11" x14ac:dyDescent="0.25">
      <c r="A4204" s="55"/>
      <c r="C4204" s="56"/>
      <c r="D4204" s="55"/>
      <c r="E4204" s="55"/>
      <c r="H4204" s="55"/>
      <c r="I4204" s="57"/>
      <c r="J4204" s="57"/>
      <c r="K4204" s="55"/>
    </row>
    <row r="4205" spans="1:11" x14ac:dyDescent="0.25">
      <c r="A4205" s="55"/>
      <c r="C4205" s="56"/>
      <c r="D4205" s="55"/>
      <c r="E4205" s="55"/>
      <c r="H4205" s="55"/>
      <c r="I4205" s="57"/>
      <c r="J4205" s="57"/>
      <c r="K4205" s="55"/>
    </row>
    <row r="4206" spans="1:11" x14ac:dyDescent="0.25">
      <c r="A4206" s="55"/>
      <c r="C4206" s="56"/>
      <c r="D4206" s="55"/>
      <c r="E4206" s="55"/>
      <c r="H4206" s="55"/>
      <c r="I4206" s="57"/>
      <c r="J4206" s="57"/>
      <c r="K4206" s="55"/>
    </row>
    <row r="4207" spans="1:11" x14ac:dyDescent="0.25">
      <c r="A4207" s="55"/>
      <c r="C4207" s="56"/>
      <c r="D4207" s="55"/>
      <c r="E4207" s="55"/>
      <c r="H4207" s="55"/>
      <c r="I4207" s="57"/>
      <c r="J4207" s="57"/>
      <c r="K4207" s="55"/>
    </row>
    <row r="4208" spans="1:11" x14ac:dyDescent="0.25">
      <c r="A4208" s="55"/>
      <c r="C4208" s="56"/>
      <c r="D4208" s="55"/>
      <c r="E4208" s="55"/>
      <c r="H4208" s="55"/>
      <c r="I4208" s="57"/>
      <c r="J4208" s="57"/>
      <c r="K4208" s="55"/>
    </row>
    <row r="4209" spans="1:11" x14ac:dyDescent="0.25">
      <c r="A4209" s="55"/>
      <c r="C4209" s="56"/>
      <c r="D4209" s="55"/>
      <c r="E4209" s="55"/>
      <c r="H4209" s="55"/>
      <c r="I4209" s="57"/>
      <c r="J4209" s="57"/>
      <c r="K4209" s="55"/>
    </row>
    <row r="4210" spans="1:11" x14ac:dyDescent="0.25">
      <c r="A4210" s="55"/>
      <c r="C4210" s="56"/>
      <c r="D4210" s="55"/>
      <c r="E4210" s="55"/>
      <c r="H4210" s="55"/>
      <c r="I4210" s="57"/>
      <c r="J4210" s="57"/>
      <c r="K4210" s="55"/>
    </row>
    <row r="4211" spans="1:11" x14ac:dyDescent="0.25">
      <c r="A4211" s="55"/>
      <c r="C4211" s="56"/>
      <c r="D4211" s="55"/>
      <c r="E4211" s="55"/>
      <c r="H4211" s="55"/>
      <c r="I4211" s="57"/>
      <c r="J4211" s="57"/>
      <c r="K4211" s="55"/>
    </row>
    <row r="4212" spans="1:11" x14ac:dyDescent="0.25">
      <c r="A4212" s="55"/>
      <c r="C4212" s="56"/>
      <c r="D4212" s="55"/>
      <c r="E4212" s="55"/>
      <c r="H4212" s="55"/>
      <c r="I4212" s="57"/>
      <c r="J4212" s="57"/>
      <c r="K4212" s="55"/>
    </row>
    <row r="4213" spans="1:11" x14ac:dyDescent="0.25">
      <c r="A4213" s="55"/>
      <c r="C4213" s="56"/>
      <c r="D4213" s="55"/>
      <c r="E4213" s="55"/>
      <c r="H4213" s="55"/>
      <c r="I4213" s="57"/>
      <c r="J4213" s="57"/>
      <c r="K4213" s="55"/>
    </row>
    <row r="4214" spans="1:11" x14ac:dyDescent="0.25">
      <c r="A4214" s="55"/>
      <c r="C4214" s="56"/>
      <c r="D4214" s="55"/>
      <c r="E4214" s="55"/>
      <c r="H4214" s="55"/>
      <c r="I4214" s="57"/>
      <c r="J4214" s="57"/>
      <c r="K4214" s="55"/>
    </row>
    <row r="4215" spans="1:11" x14ac:dyDescent="0.25">
      <c r="A4215" s="55"/>
      <c r="C4215" s="56"/>
      <c r="D4215" s="55"/>
      <c r="E4215" s="55"/>
      <c r="H4215" s="55"/>
      <c r="I4215" s="57"/>
      <c r="J4215" s="57"/>
      <c r="K4215" s="55"/>
    </row>
    <row r="4216" spans="1:11" x14ac:dyDescent="0.25">
      <c r="A4216" s="55"/>
      <c r="C4216" s="56"/>
      <c r="D4216" s="55"/>
      <c r="E4216" s="55"/>
      <c r="H4216" s="55"/>
      <c r="I4216" s="57"/>
      <c r="J4216" s="57"/>
      <c r="K4216" s="55"/>
    </row>
    <row r="4217" spans="1:11" x14ac:dyDescent="0.25">
      <c r="A4217" s="55"/>
      <c r="C4217" s="56"/>
      <c r="D4217" s="55"/>
      <c r="E4217" s="55"/>
      <c r="H4217" s="55"/>
      <c r="I4217" s="57"/>
      <c r="J4217" s="57"/>
      <c r="K4217" s="55"/>
    </row>
    <row r="4218" spans="1:11" x14ac:dyDescent="0.25">
      <c r="A4218" s="55"/>
      <c r="C4218" s="56"/>
      <c r="D4218" s="55"/>
      <c r="E4218" s="55"/>
      <c r="H4218" s="55"/>
      <c r="I4218" s="57"/>
      <c r="J4218" s="57"/>
      <c r="K4218" s="55"/>
    </row>
    <row r="4219" spans="1:11" x14ac:dyDescent="0.25">
      <c r="A4219" s="55"/>
      <c r="C4219" s="56"/>
      <c r="D4219" s="55"/>
      <c r="E4219" s="55"/>
      <c r="H4219" s="55"/>
      <c r="I4219" s="57"/>
      <c r="J4219" s="57"/>
      <c r="K4219" s="55"/>
    </row>
    <row r="4220" spans="1:11" x14ac:dyDescent="0.25">
      <c r="A4220" s="55"/>
      <c r="C4220" s="56"/>
      <c r="D4220" s="55"/>
      <c r="E4220" s="55"/>
      <c r="H4220" s="55"/>
      <c r="I4220" s="57"/>
      <c r="J4220" s="57"/>
      <c r="K4220" s="55"/>
    </row>
    <row r="4221" spans="1:11" x14ac:dyDescent="0.25">
      <c r="A4221" s="55"/>
      <c r="C4221" s="56"/>
      <c r="D4221" s="55"/>
      <c r="E4221" s="55"/>
      <c r="H4221" s="55"/>
      <c r="I4221" s="57"/>
      <c r="J4221" s="57"/>
      <c r="K4221" s="55"/>
    </row>
    <row r="4222" spans="1:11" x14ac:dyDescent="0.25">
      <c r="A4222" s="55"/>
      <c r="C4222" s="56"/>
      <c r="D4222" s="55"/>
      <c r="E4222" s="55"/>
      <c r="H4222" s="55"/>
      <c r="I4222" s="57"/>
      <c r="J4222" s="57"/>
      <c r="K4222" s="55"/>
    </row>
    <row r="4223" spans="1:11" x14ac:dyDescent="0.25">
      <c r="A4223" s="55"/>
      <c r="C4223" s="56"/>
      <c r="D4223" s="55"/>
      <c r="E4223" s="55"/>
      <c r="H4223" s="55"/>
      <c r="I4223" s="57"/>
      <c r="J4223" s="57"/>
      <c r="K4223" s="55"/>
    </row>
    <row r="4224" spans="1:11" x14ac:dyDescent="0.25">
      <c r="A4224" s="55"/>
      <c r="C4224" s="56"/>
      <c r="D4224" s="55"/>
      <c r="E4224" s="55"/>
      <c r="H4224" s="55"/>
      <c r="I4224" s="57"/>
      <c r="J4224" s="57"/>
      <c r="K4224" s="55"/>
    </row>
    <row r="4225" spans="1:11" x14ac:dyDescent="0.25">
      <c r="A4225" s="55"/>
      <c r="C4225" s="56"/>
      <c r="D4225" s="55"/>
      <c r="E4225" s="55"/>
      <c r="H4225" s="55"/>
      <c r="I4225" s="57"/>
      <c r="J4225" s="57"/>
      <c r="K4225" s="55"/>
    </row>
    <row r="4226" spans="1:11" x14ac:dyDescent="0.25">
      <c r="A4226" s="55"/>
      <c r="C4226" s="56"/>
      <c r="D4226" s="55"/>
      <c r="E4226" s="55"/>
      <c r="H4226" s="55"/>
      <c r="I4226" s="57"/>
      <c r="J4226" s="57"/>
      <c r="K4226" s="55"/>
    </row>
    <row r="4227" spans="1:11" x14ac:dyDescent="0.25">
      <c r="A4227" s="55"/>
      <c r="C4227" s="56"/>
      <c r="D4227" s="55"/>
      <c r="E4227" s="55"/>
      <c r="H4227" s="55"/>
      <c r="I4227" s="57"/>
      <c r="J4227" s="57"/>
      <c r="K4227" s="55"/>
    </row>
    <row r="4228" spans="1:11" x14ac:dyDescent="0.25">
      <c r="A4228" s="55"/>
      <c r="C4228" s="56"/>
      <c r="D4228" s="55"/>
      <c r="E4228" s="55"/>
      <c r="H4228" s="55"/>
      <c r="I4228" s="57"/>
      <c r="J4228" s="57"/>
      <c r="K4228" s="55"/>
    </row>
    <row r="4229" spans="1:11" x14ac:dyDescent="0.25">
      <c r="A4229" s="55"/>
      <c r="C4229" s="56"/>
      <c r="D4229" s="55"/>
      <c r="E4229" s="55"/>
      <c r="H4229" s="55"/>
      <c r="I4229" s="57"/>
      <c r="J4229" s="57"/>
      <c r="K4229" s="55"/>
    </row>
    <row r="4230" spans="1:11" x14ac:dyDescent="0.25">
      <c r="A4230" s="55"/>
      <c r="C4230" s="56"/>
      <c r="D4230" s="55"/>
      <c r="E4230" s="55"/>
      <c r="H4230" s="55"/>
      <c r="I4230" s="57"/>
      <c r="J4230" s="57"/>
      <c r="K4230" s="55"/>
    </row>
    <row r="4231" spans="1:11" x14ac:dyDescent="0.25">
      <c r="A4231" s="55"/>
      <c r="C4231" s="56"/>
      <c r="D4231" s="55"/>
      <c r="E4231" s="55"/>
      <c r="H4231" s="55"/>
      <c r="I4231" s="57"/>
      <c r="J4231" s="57"/>
      <c r="K4231" s="55"/>
    </row>
    <row r="4232" spans="1:11" x14ac:dyDescent="0.25">
      <c r="A4232" s="55"/>
      <c r="C4232" s="56"/>
      <c r="D4232" s="55"/>
      <c r="E4232" s="55"/>
      <c r="H4232" s="55"/>
      <c r="I4232" s="57"/>
      <c r="J4232" s="57"/>
      <c r="K4232" s="55"/>
    </row>
    <row r="4233" spans="1:11" x14ac:dyDescent="0.25">
      <c r="A4233" s="55"/>
      <c r="C4233" s="56"/>
      <c r="D4233" s="55"/>
      <c r="E4233" s="55"/>
      <c r="H4233" s="55"/>
      <c r="I4233" s="57"/>
      <c r="J4233" s="57"/>
      <c r="K4233" s="55"/>
    </row>
    <row r="4234" spans="1:11" x14ac:dyDescent="0.25">
      <c r="A4234" s="55"/>
      <c r="C4234" s="56"/>
      <c r="D4234" s="55"/>
      <c r="E4234" s="55"/>
      <c r="H4234" s="55"/>
      <c r="I4234" s="57"/>
      <c r="J4234" s="57"/>
      <c r="K4234" s="55"/>
    </row>
    <row r="4235" spans="1:11" x14ac:dyDescent="0.25">
      <c r="A4235" s="55"/>
      <c r="C4235" s="56"/>
      <c r="D4235" s="55"/>
      <c r="E4235" s="55"/>
      <c r="H4235" s="55"/>
      <c r="I4235" s="57"/>
      <c r="J4235" s="57"/>
      <c r="K4235" s="55"/>
    </row>
    <row r="4236" spans="1:11" x14ac:dyDescent="0.25">
      <c r="A4236" s="55"/>
      <c r="C4236" s="56"/>
      <c r="D4236" s="55"/>
      <c r="E4236" s="55"/>
      <c r="H4236" s="55"/>
      <c r="I4236" s="57"/>
      <c r="J4236" s="57"/>
      <c r="K4236" s="55"/>
    </row>
    <row r="4237" spans="1:11" x14ac:dyDescent="0.25">
      <c r="A4237" s="55"/>
      <c r="C4237" s="56"/>
      <c r="D4237" s="55"/>
      <c r="E4237" s="55"/>
      <c r="H4237" s="55"/>
      <c r="I4237" s="57"/>
      <c r="J4237" s="57"/>
      <c r="K4237" s="55"/>
    </row>
    <row r="4238" spans="1:11" x14ac:dyDescent="0.25">
      <c r="A4238" s="55"/>
      <c r="C4238" s="56"/>
      <c r="D4238" s="55"/>
      <c r="E4238" s="55"/>
      <c r="H4238" s="55"/>
      <c r="I4238" s="57"/>
      <c r="J4238" s="57"/>
      <c r="K4238" s="55"/>
    </row>
    <row r="4239" spans="1:11" x14ac:dyDescent="0.25">
      <c r="A4239" s="55"/>
      <c r="C4239" s="56"/>
      <c r="D4239" s="55"/>
      <c r="E4239" s="55"/>
      <c r="H4239" s="55"/>
      <c r="I4239" s="57"/>
      <c r="J4239" s="57"/>
      <c r="K4239" s="55"/>
    </row>
    <row r="4240" spans="1:11" x14ac:dyDescent="0.25">
      <c r="A4240" s="55"/>
      <c r="C4240" s="56"/>
      <c r="D4240" s="55"/>
      <c r="E4240" s="55"/>
      <c r="H4240" s="55"/>
      <c r="I4240" s="57"/>
      <c r="J4240" s="57"/>
      <c r="K4240" s="55"/>
    </row>
    <row r="4241" spans="1:11" x14ac:dyDescent="0.25">
      <c r="A4241" s="55"/>
      <c r="C4241" s="56"/>
      <c r="D4241" s="55"/>
      <c r="E4241" s="55"/>
      <c r="H4241" s="55"/>
      <c r="I4241" s="57"/>
      <c r="J4241" s="57"/>
      <c r="K4241" s="55"/>
    </row>
    <row r="4242" spans="1:11" x14ac:dyDescent="0.25">
      <c r="A4242" s="55"/>
      <c r="C4242" s="56"/>
      <c r="D4242" s="55"/>
      <c r="E4242" s="55"/>
      <c r="H4242" s="55"/>
      <c r="I4242" s="57"/>
      <c r="J4242" s="57"/>
      <c r="K4242" s="55"/>
    </row>
    <row r="4243" spans="1:11" x14ac:dyDescent="0.25">
      <c r="A4243" s="55"/>
      <c r="C4243" s="56"/>
      <c r="D4243" s="55"/>
      <c r="E4243" s="55"/>
      <c r="H4243" s="55"/>
      <c r="I4243" s="57"/>
      <c r="J4243" s="57"/>
      <c r="K4243" s="55"/>
    </row>
    <row r="4244" spans="1:11" x14ac:dyDescent="0.25">
      <c r="A4244" s="55"/>
      <c r="C4244" s="56"/>
      <c r="D4244" s="55"/>
      <c r="E4244" s="55"/>
      <c r="H4244" s="55"/>
      <c r="I4244" s="57"/>
      <c r="J4244" s="57"/>
      <c r="K4244" s="55"/>
    </row>
    <row r="4245" spans="1:11" x14ac:dyDescent="0.25">
      <c r="A4245" s="55"/>
      <c r="C4245" s="56"/>
      <c r="D4245" s="55"/>
      <c r="E4245" s="55"/>
      <c r="H4245" s="55"/>
      <c r="I4245" s="57"/>
      <c r="J4245" s="57"/>
      <c r="K4245" s="55"/>
    </row>
    <row r="4246" spans="1:11" x14ac:dyDescent="0.25">
      <c r="A4246" s="55"/>
      <c r="C4246" s="56"/>
      <c r="D4246" s="55"/>
      <c r="E4246" s="55"/>
      <c r="H4246" s="55"/>
      <c r="I4246" s="57"/>
      <c r="J4246" s="57"/>
      <c r="K4246" s="55"/>
    </row>
    <row r="4247" spans="1:11" x14ac:dyDescent="0.25">
      <c r="A4247" s="55"/>
      <c r="C4247" s="56"/>
      <c r="D4247" s="55"/>
      <c r="E4247" s="55"/>
      <c r="H4247" s="55"/>
      <c r="I4247" s="57"/>
      <c r="J4247" s="57"/>
      <c r="K4247" s="55"/>
    </row>
    <row r="4248" spans="1:11" x14ac:dyDescent="0.25">
      <c r="A4248" s="55"/>
      <c r="C4248" s="56"/>
      <c r="D4248" s="55"/>
      <c r="E4248" s="55"/>
      <c r="H4248" s="55"/>
      <c r="I4248" s="57"/>
      <c r="J4248" s="57"/>
      <c r="K4248" s="55"/>
    </row>
    <row r="4249" spans="1:11" x14ac:dyDescent="0.25">
      <c r="A4249" s="55"/>
      <c r="C4249" s="56"/>
      <c r="D4249" s="55"/>
      <c r="E4249" s="55"/>
      <c r="H4249" s="55"/>
      <c r="I4249" s="57"/>
      <c r="J4249" s="57"/>
      <c r="K4249" s="55"/>
    </row>
    <row r="4250" spans="1:11" x14ac:dyDescent="0.25">
      <c r="A4250" s="55"/>
      <c r="C4250" s="56"/>
      <c r="D4250" s="55"/>
      <c r="E4250" s="55"/>
      <c r="H4250" s="55"/>
      <c r="I4250" s="57"/>
      <c r="J4250" s="57"/>
      <c r="K4250" s="55"/>
    </row>
    <row r="4251" spans="1:11" x14ac:dyDescent="0.25">
      <c r="A4251" s="55"/>
      <c r="C4251" s="56"/>
      <c r="D4251" s="55"/>
      <c r="E4251" s="55"/>
      <c r="H4251" s="55"/>
      <c r="I4251" s="57"/>
      <c r="J4251" s="57"/>
      <c r="K4251" s="55"/>
    </row>
    <row r="4252" spans="1:11" x14ac:dyDescent="0.25">
      <c r="A4252" s="55"/>
      <c r="C4252" s="56"/>
      <c r="D4252" s="55"/>
      <c r="E4252" s="55"/>
      <c r="H4252" s="55"/>
      <c r="I4252" s="57"/>
      <c r="J4252" s="57"/>
      <c r="K4252" s="55"/>
    </row>
    <row r="4253" spans="1:11" x14ac:dyDescent="0.25">
      <c r="A4253" s="55"/>
      <c r="C4253" s="56"/>
      <c r="D4253" s="55"/>
      <c r="E4253" s="55"/>
      <c r="H4253" s="55"/>
      <c r="I4253" s="57"/>
      <c r="J4253" s="57"/>
      <c r="K4253" s="55"/>
    </row>
    <row r="4254" spans="1:11" x14ac:dyDescent="0.25">
      <c r="A4254" s="55"/>
      <c r="C4254" s="56"/>
      <c r="D4254" s="55"/>
      <c r="E4254" s="55"/>
      <c r="H4254" s="55"/>
      <c r="I4254" s="57"/>
      <c r="J4254" s="57"/>
      <c r="K4254" s="55"/>
    </row>
    <row r="4255" spans="1:11" x14ac:dyDescent="0.25">
      <c r="A4255" s="55"/>
      <c r="C4255" s="56"/>
      <c r="D4255" s="55"/>
      <c r="E4255" s="55"/>
      <c r="H4255" s="55"/>
      <c r="I4255" s="57"/>
      <c r="J4255" s="57"/>
      <c r="K4255" s="55"/>
    </row>
    <row r="4256" spans="1:11" x14ac:dyDescent="0.25">
      <c r="A4256" s="55"/>
      <c r="C4256" s="56"/>
      <c r="D4256" s="55"/>
      <c r="E4256" s="55"/>
      <c r="H4256" s="55"/>
      <c r="I4256" s="57"/>
      <c r="J4256" s="57"/>
      <c r="K4256" s="55"/>
    </row>
    <row r="4257" spans="1:11" x14ac:dyDescent="0.25">
      <c r="A4257" s="55"/>
      <c r="C4257" s="56"/>
      <c r="D4257" s="55"/>
      <c r="E4257" s="55"/>
      <c r="H4257" s="55"/>
      <c r="I4257" s="57"/>
      <c r="J4257" s="57"/>
      <c r="K4257" s="55"/>
    </row>
    <row r="4258" spans="1:11" x14ac:dyDescent="0.25">
      <c r="A4258" s="55"/>
      <c r="C4258" s="56"/>
      <c r="D4258" s="55"/>
      <c r="E4258" s="55"/>
      <c r="H4258" s="55"/>
      <c r="I4258" s="57"/>
      <c r="J4258" s="57"/>
      <c r="K4258" s="55"/>
    </row>
    <row r="4259" spans="1:11" x14ac:dyDescent="0.25">
      <c r="A4259" s="55"/>
      <c r="C4259" s="56"/>
      <c r="D4259" s="55"/>
      <c r="E4259" s="55"/>
      <c r="H4259" s="55"/>
      <c r="I4259" s="57"/>
      <c r="J4259" s="57"/>
      <c r="K4259" s="55"/>
    </row>
    <row r="4260" spans="1:11" x14ac:dyDescent="0.25">
      <c r="A4260" s="55"/>
      <c r="C4260" s="56"/>
      <c r="D4260" s="55"/>
      <c r="E4260" s="55"/>
      <c r="H4260" s="55"/>
      <c r="I4260" s="57"/>
      <c r="J4260" s="57"/>
      <c r="K4260" s="55"/>
    </row>
    <row r="4261" spans="1:11" x14ac:dyDescent="0.25">
      <c r="A4261" s="55"/>
      <c r="C4261" s="56"/>
      <c r="D4261" s="55"/>
      <c r="E4261" s="55"/>
      <c r="H4261" s="55"/>
      <c r="I4261" s="57"/>
      <c r="J4261" s="57"/>
      <c r="K4261" s="55"/>
    </row>
    <row r="4262" spans="1:11" x14ac:dyDescent="0.25">
      <c r="A4262" s="55"/>
      <c r="C4262" s="56"/>
      <c r="D4262" s="55"/>
      <c r="E4262" s="55"/>
      <c r="H4262" s="55"/>
      <c r="I4262" s="57"/>
      <c r="J4262" s="57"/>
      <c r="K4262" s="55"/>
    </row>
    <row r="4263" spans="1:11" x14ac:dyDescent="0.25">
      <c r="A4263" s="55"/>
      <c r="C4263" s="56"/>
      <c r="D4263" s="55"/>
      <c r="E4263" s="55"/>
      <c r="H4263" s="55"/>
      <c r="I4263" s="57"/>
      <c r="J4263" s="57"/>
      <c r="K4263" s="55"/>
    </row>
    <row r="4264" spans="1:11" x14ac:dyDescent="0.25">
      <c r="A4264" s="55"/>
      <c r="C4264" s="56"/>
      <c r="D4264" s="55"/>
      <c r="E4264" s="55"/>
      <c r="H4264" s="55"/>
      <c r="I4264" s="57"/>
      <c r="J4264" s="57"/>
      <c r="K4264" s="55"/>
    </row>
    <row r="4265" spans="1:11" x14ac:dyDescent="0.25">
      <c r="A4265" s="55"/>
      <c r="C4265" s="56"/>
      <c r="D4265" s="55"/>
      <c r="E4265" s="55"/>
      <c r="H4265" s="55"/>
      <c r="I4265" s="57"/>
      <c r="J4265" s="57"/>
      <c r="K4265" s="55"/>
    </row>
    <row r="4266" spans="1:11" x14ac:dyDescent="0.25">
      <c r="A4266" s="55"/>
      <c r="C4266" s="56"/>
      <c r="D4266" s="55"/>
      <c r="E4266" s="55"/>
      <c r="H4266" s="55"/>
      <c r="I4266" s="57"/>
      <c r="J4266" s="57"/>
      <c r="K4266" s="55"/>
    </row>
    <row r="4267" spans="1:11" x14ac:dyDescent="0.25">
      <c r="A4267" s="55"/>
      <c r="C4267" s="56"/>
      <c r="D4267" s="55"/>
      <c r="E4267" s="55"/>
      <c r="H4267" s="55"/>
      <c r="I4267" s="57"/>
      <c r="J4267" s="57"/>
      <c r="K4267" s="55"/>
    </row>
    <row r="4268" spans="1:11" x14ac:dyDescent="0.25">
      <c r="A4268" s="55"/>
      <c r="C4268" s="56"/>
      <c r="D4268" s="55"/>
      <c r="E4268" s="55"/>
      <c r="H4268" s="55"/>
      <c r="I4268" s="57"/>
      <c r="J4268" s="57"/>
      <c r="K4268" s="55"/>
    </row>
    <row r="4269" spans="1:11" x14ac:dyDescent="0.25">
      <c r="A4269" s="55"/>
      <c r="C4269" s="56"/>
      <c r="D4269" s="55"/>
      <c r="E4269" s="55"/>
      <c r="H4269" s="55"/>
      <c r="I4269" s="57"/>
      <c r="J4269" s="57"/>
      <c r="K4269" s="55"/>
    </row>
    <row r="4270" spans="1:11" x14ac:dyDescent="0.25">
      <c r="A4270" s="55"/>
      <c r="C4270" s="56"/>
      <c r="D4270" s="55"/>
      <c r="E4270" s="55"/>
      <c r="H4270" s="55"/>
      <c r="I4270" s="57"/>
      <c r="J4270" s="57"/>
      <c r="K4270" s="55"/>
    </row>
    <row r="4271" spans="1:11" x14ac:dyDescent="0.25">
      <c r="A4271" s="55"/>
      <c r="C4271" s="56"/>
      <c r="D4271" s="55"/>
      <c r="E4271" s="55"/>
      <c r="H4271" s="55"/>
      <c r="I4271" s="57"/>
      <c r="J4271" s="57"/>
      <c r="K4271" s="55"/>
    </row>
    <row r="4272" spans="1:11" x14ac:dyDescent="0.25">
      <c r="A4272" s="55"/>
      <c r="C4272" s="56"/>
      <c r="D4272" s="55"/>
      <c r="E4272" s="55"/>
      <c r="H4272" s="55"/>
      <c r="I4272" s="57"/>
      <c r="J4272" s="57"/>
      <c r="K4272" s="55"/>
    </row>
    <row r="4273" spans="1:11" x14ac:dyDescent="0.25">
      <c r="A4273" s="55"/>
      <c r="C4273" s="56"/>
      <c r="D4273" s="55"/>
      <c r="E4273" s="55"/>
      <c r="H4273" s="55"/>
      <c r="I4273" s="57"/>
      <c r="J4273" s="57"/>
      <c r="K4273" s="55"/>
    </row>
    <row r="4274" spans="1:11" x14ac:dyDescent="0.25">
      <c r="A4274" s="55"/>
      <c r="C4274" s="56"/>
      <c r="D4274" s="55"/>
      <c r="E4274" s="55"/>
      <c r="H4274" s="55"/>
      <c r="I4274" s="57"/>
      <c r="J4274" s="57"/>
      <c r="K4274" s="55"/>
    </row>
    <row r="4275" spans="1:11" x14ac:dyDescent="0.25">
      <c r="A4275" s="55"/>
      <c r="C4275" s="56"/>
      <c r="D4275" s="55"/>
      <c r="E4275" s="55"/>
      <c r="H4275" s="55"/>
      <c r="I4275" s="57"/>
      <c r="J4275" s="57"/>
      <c r="K4275" s="55"/>
    </row>
    <row r="4276" spans="1:11" x14ac:dyDescent="0.25">
      <c r="A4276" s="55"/>
      <c r="C4276" s="56"/>
      <c r="D4276" s="55"/>
      <c r="E4276" s="55"/>
      <c r="H4276" s="55"/>
      <c r="I4276" s="57"/>
      <c r="J4276" s="57"/>
      <c r="K4276" s="55"/>
    </row>
    <row r="4277" spans="1:11" x14ac:dyDescent="0.25">
      <c r="A4277" s="55"/>
      <c r="C4277" s="56"/>
      <c r="D4277" s="55"/>
      <c r="E4277" s="55"/>
      <c r="H4277" s="55"/>
      <c r="I4277" s="57"/>
      <c r="J4277" s="57"/>
      <c r="K4277" s="55"/>
    </row>
    <row r="4278" spans="1:11" x14ac:dyDescent="0.25">
      <c r="A4278" s="55"/>
      <c r="C4278" s="56"/>
      <c r="D4278" s="55"/>
      <c r="E4278" s="55"/>
      <c r="H4278" s="55"/>
      <c r="I4278" s="57"/>
      <c r="J4278" s="57"/>
      <c r="K4278" s="55"/>
    </row>
    <row r="4279" spans="1:11" x14ac:dyDescent="0.25">
      <c r="A4279" s="55"/>
      <c r="C4279" s="56"/>
      <c r="D4279" s="55"/>
      <c r="E4279" s="55"/>
      <c r="H4279" s="55"/>
      <c r="I4279" s="57"/>
      <c r="J4279" s="57"/>
      <c r="K4279" s="55"/>
    </row>
    <row r="4280" spans="1:11" x14ac:dyDescent="0.25">
      <c r="A4280" s="55"/>
      <c r="C4280" s="56"/>
      <c r="D4280" s="55"/>
      <c r="E4280" s="55"/>
      <c r="H4280" s="55"/>
      <c r="I4280" s="57"/>
      <c r="J4280" s="57"/>
      <c r="K4280" s="55"/>
    </row>
    <row r="4281" spans="1:11" x14ac:dyDescent="0.25">
      <c r="A4281" s="55"/>
      <c r="C4281" s="56"/>
      <c r="D4281" s="55"/>
      <c r="E4281" s="55"/>
      <c r="H4281" s="55"/>
      <c r="I4281" s="57"/>
      <c r="J4281" s="57"/>
      <c r="K4281" s="55"/>
    </row>
    <row r="4282" spans="1:11" x14ac:dyDescent="0.25">
      <c r="A4282" s="55"/>
      <c r="C4282" s="56"/>
      <c r="D4282" s="55"/>
      <c r="E4282" s="55"/>
      <c r="H4282" s="55"/>
      <c r="I4282" s="57"/>
      <c r="J4282" s="57"/>
      <c r="K4282" s="55"/>
    </row>
    <row r="4283" spans="1:11" x14ac:dyDescent="0.25">
      <c r="A4283" s="55"/>
      <c r="C4283" s="56"/>
      <c r="D4283" s="55"/>
      <c r="E4283" s="55"/>
      <c r="H4283" s="55"/>
      <c r="I4283" s="57"/>
      <c r="J4283" s="57"/>
      <c r="K4283" s="55"/>
    </row>
    <row r="4284" spans="1:11" x14ac:dyDescent="0.25">
      <c r="A4284" s="55"/>
      <c r="C4284" s="56"/>
      <c r="D4284" s="55"/>
      <c r="E4284" s="55"/>
      <c r="H4284" s="55"/>
      <c r="I4284" s="57"/>
      <c r="J4284" s="57"/>
      <c r="K4284" s="55"/>
    </row>
    <row r="4285" spans="1:11" x14ac:dyDescent="0.25">
      <c r="A4285" s="55"/>
      <c r="C4285" s="56"/>
      <c r="D4285" s="55"/>
      <c r="E4285" s="55"/>
      <c r="H4285" s="55"/>
      <c r="I4285" s="57"/>
      <c r="J4285" s="57"/>
      <c r="K4285" s="55"/>
    </row>
    <row r="4286" spans="1:11" x14ac:dyDescent="0.25">
      <c r="A4286" s="55"/>
      <c r="C4286" s="56"/>
      <c r="D4286" s="55"/>
      <c r="E4286" s="55"/>
      <c r="H4286" s="55"/>
      <c r="I4286" s="57"/>
      <c r="J4286" s="57"/>
      <c r="K4286" s="55"/>
    </row>
    <row r="4287" spans="1:11" x14ac:dyDescent="0.25">
      <c r="A4287" s="55"/>
      <c r="C4287" s="56"/>
      <c r="D4287" s="55"/>
      <c r="E4287" s="55"/>
      <c r="H4287" s="55"/>
      <c r="I4287" s="57"/>
      <c r="J4287" s="57"/>
      <c r="K4287" s="55"/>
    </row>
    <row r="4288" spans="1:11" x14ac:dyDescent="0.25">
      <c r="A4288" s="55"/>
      <c r="C4288" s="56"/>
      <c r="D4288" s="55"/>
      <c r="E4288" s="55"/>
      <c r="H4288" s="55"/>
      <c r="I4288" s="57"/>
      <c r="J4288" s="57"/>
      <c r="K4288" s="55"/>
    </row>
    <row r="4289" spans="1:11" x14ac:dyDescent="0.25">
      <c r="A4289" s="55"/>
      <c r="C4289" s="56"/>
      <c r="D4289" s="55"/>
      <c r="E4289" s="55"/>
      <c r="H4289" s="55"/>
      <c r="I4289" s="57"/>
      <c r="J4289" s="57"/>
      <c r="K4289" s="55"/>
    </row>
    <row r="4290" spans="1:11" x14ac:dyDescent="0.25">
      <c r="A4290" s="55"/>
      <c r="C4290" s="56"/>
      <c r="D4290" s="55"/>
      <c r="E4290" s="55"/>
      <c r="H4290" s="55"/>
      <c r="I4290" s="57"/>
      <c r="J4290" s="57"/>
      <c r="K4290" s="55"/>
    </row>
    <row r="4291" spans="1:11" x14ac:dyDescent="0.25">
      <c r="A4291" s="55"/>
      <c r="C4291" s="56"/>
      <c r="D4291" s="55"/>
      <c r="E4291" s="55"/>
      <c r="H4291" s="55"/>
      <c r="I4291" s="57"/>
      <c r="J4291" s="57"/>
      <c r="K4291" s="55"/>
    </row>
    <row r="4292" spans="1:11" x14ac:dyDescent="0.25">
      <c r="A4292" s="55"/>
      <c r="C4292" s="56"/>
      <c r="D4292" s="55"/>
      <c r="E4292" s="55"/>
      <c r="H4292" s="55"/>
      <c r="I4292" s="57"/>
      <c r="J4292" s="57"/>
      <c r="K4292" s="55"/>
    </row>
    <row r="4293" spans="1:11" x14ac:dyDescent="0.25">
      <c r="A4293" s="55"/>
      <c r="C4293" s="56"/>
      <c r="D4293" s="55"/>
      <c r="E4293" s="55"/>
      <c r="H4293" s="55"/>
      <c r="I4293" s="57"/>
      <c r="J4293" s="57"/>
      <c r="K4293" s="55"/>
    </row>
    <row r="4294" spans="1:11" x14ac:dyDescent="0.25">
      <c r="A4294" s="55"/>
      <c r="C4294" s="56"/>
      <c r="D4294" s="55"/>
      <c r="E4294" s="55"/>
      <c r="H4294" s="55"/>
      <c r="I4294" s="57"/>
      <c r="J4294" s="57"/>
      <c r="K4294" s="55"/>
    </row>
    <row r="4295" spans="1:11" x14ac:dyDescent="0.25">
      <c r="A4295" s="55"/>
      <c r="C4295" s="56"/>
      <c r="D4295" s="55"/>
      <c r="E4295" s="55"/>
      <c r="H4295" s="55"/>
      <c r="I4295" s="57"/>
      <c r="J4295" s="57"/>
      <c r="K4295" s="55"/>
    </row>
    <row r="4296" spans="1:11" x14ac:dyDescent="0.25">
      <c r="A4296" s="55"/>
      <c r="C4296" s="56"/>
      <c r="D4296" s="55"/>
      <c r="E4296" s="55"/>
      <c r="H4296" s="55"/>
      <c r="I4296" s="57"/>
      <c r="J4296" s="57"/>
      <c r="K4296" s="55"/>
    </row>
    <row r="4297" spans="1:11" x14ac:dyDescent="0.25">
      <c r="A4297" s="55"/>
      <c r="C4297" s="56"/>
      <c r="D4297" s="55"/>
      <c r="E4297" s="55"/>
      <c r="H4297" s="55"/>
      <c r="I4297" s="57"/>
      <c r="J4297" s="57"/>
      <c r="K4297" s="55"/>
    </row>
    <row r="4298" spans="1:11" x14ac:dyDescent="0.25">
      <c r="A4298" s="55"/>
      <c r="C4298" s="56"/>
      <c r="D4298" s="55"/>
      <c r="E4298" s="55"/>
      <c r="H4298" s="55"/>
      <c r="I4298" s="57"/>
      <c r="J4298" s="57"/>
      <c r="K4298" s="55"/>
    </row>
    <row r="4299" spans="1:11" x14ac:dyDescent="0.25">
      <c r="A4299" s="55"/>
      <c r="C4299" s="56"/>
      <c r="D4299" s="55"/>
      <c r="E4299" s="55"/>
      <c r="H4299" s="55"/>
      <c r="I4299" s="57"/>
      <c r="J4299" s="57"/>
      <c r="K4299" s="55"/>
    </row>
    <row r="4300" spans="1:11" x14ac:dyDescent="0.25">
      <c r="A4300" s="55"/>
      <c r="C4300" s="56"/>
      <c r="D4300" s="55"/>
      <c r="E4300" s="55"/>
      <c r="H4300" s="55"/>
      <c r="I4300" s="57"/>
      <c r="J4300" s="57"/>
      <c r="K4300" s="55"/>
    </row>
    <row r="4301" spans="1:11" x14ac:dyDescent="0.25">
      <c r="A4301" s="55"/>
      <c r="C4301" s="56"/>
      <c r="D4301" s="55"/>
      <c r="E4301" s="55"/>
      <c r="H4301" s="55"/>
      <c r="I4301" s="57"/>
      <c r="J4301" s="57"/>
      <c r="K4301" s="55"/>
    </row>
    <row r="4302" spans="1:11" x14ac:dyDescent="0.25">
      <c r="A4302" s="55"/>
      <c r="C4302" s="56"/>
      <c r="D4302" s="55"/>
      <c r="E4302" s="55"/>
      <c r="H4302" s="55"/>
      <c r="I4302" s="57"/>
      <c r="J4302" s="57"/>
      <c r="K4302" s="55"/>
    </row>
    <row r="4303" spans="1:11" x14ac:dyDescent="0.25">
      <c r="A4303" s="55"/>
      <c r="C4303" s="56"/>
      <c r="D4303" s="55"/>
      <c r="E4303" s="55"/>
      <c r="H4303" s="55"/>
      <c r="I4303" s="57"/>
      <c r="J4303" s="57"/>
      <c r="K4303" s="55"/>
    </row>
    <row r="4304" spans="1:11" x14ac:dyDescent="0.25">
      <c r="A4304" s="55"/>
      <c r="C4304" s="56"/>
      <c r="D4304" s="55"/>
      <c r="E4304" s="55"/>
      <c r="H4304" s="55"/>
      <c r="I4304" s="57"/>
      <c r="J4304" s="57"/>
      <c r="K4304" s="55"/>
    </row>
    <row r="4305" spans="1:11" x14ac:dyDescent="0.25">
      <c r="A4305" s="55"/>
      <c r="C4305" s="56"/>
      <c r="D4305" s="55"/>
      <c r="E4305" s="55"/>
      <c r="H4305" s="55"/>
      <c r="I4305" s="57"/>
      <c r="J4305" s="57"/>
      <c r="K4305" s="55"/>
    </row>
    <row r="4306" spans="1:11" x14ac:dyDescent="0.25">
      <c r="A4306" s="55"/>
      <c r="C4306" s="56"/>
      <c r="D4306" s="55"/>
      <c r="E4306" s="55"/>
      <c r="H4306" s="55"/>
      <c r="I4306" s="57"/>
      <c r="J4306" s="57"/>
      <c r="K4306" s="55"/>
    </row>
    <row r="4307" spans="1:11" x14ac:dyDescent="0.25">
      <c r="A4307" s="55"/>
      <c r="C4307" s="56"/>
      <c r="D4307" s="55"/>
      <c r="E4307" s="55"/>
      <c r="H4307" s="55"/>
      <c r="I4307" s="57"/>
      <c r="J4307" s="57"/>
      <c r="K4307" s="55"/>
    </row>
    <row r="4308" spans="1:11" x14ac:dyDescent="0.25">
      <c r="A4308" s="55"/>
      <c r="C4308" s="56"/>
      <c r="D4308" s="55"/>
      <c r="E4308" s="55"/>
      <c r="H4308" s="55"/>
      <c r="I4308" s="57"/>
      <c r="J4308" s="57"/>
      <c r="K4308" s="55"/>
    </row>
    <row r="4309" spans="1:11" x14ac:dyDescent="0.25">
      <c r="A4309" s="55"/>
      <c r="C4309" s="56"/>
      <c r="D4309" s="55"/>
      <c r="E4309" s="55"/>
      <c r="H4309" s="55"/>
      <c r="I4309" s="57"/>
      <c r="J4309" s="57"/>
      <c r="K4309" s="55"/>
    </row>
    <row r="4310" spans="1:11" x14ac:dyDescent="0.25">
      <c r="A4310" s="55"/>
      <c r="C4310" s="56"/>
      <c r="D4310" s="55"/>
      <c r="E4310" s="55"/>
      <c r="H4310" s="55"/>
      <c r="I4310" s="57"/>
      <c r="J4310" s="57"/>
      <c r="K4310" s="55"/>
    </row>
    <row r="4311" spans="1:11" x14ac:dyDescent="0.25">
      <c r="A4311" s="55"/>
      <c r="C4311" s="56"/>
      <c r="D4311" s="55"/>
      <c r="E4311" s="55"/>
      <c r="H4311" s="55"/>
      <c r="I4311" s="57"/>
      <c r="J4311" s="57"/>
      <c r="K4311" s="55"/>
    </row>
    <row r="4312" spans="1:11" x14ac:dyDescent="0.25">
      <c r="A4312" s="55"/>
      <c r="C4312" s="56"/>
      <c r="D4312" s="55"/>
      <c r="E4312" s="55"/>
      <c r="H4312" s="55"/>
      <c r="I4312" s="57"/>
      <c r="J4312" s="57"/>
      <c r="K4312" s="55"/>
    </row>
    <row r="4313" spans="1:11" x14ac:dyDescent="0.25">
      <c r="A4313" s="55"/>
      <c r="C4313" s="56"/>
      <c r="D4313" s="55"/>
      <c r="E4313" s="55"/>
      <c r="H4313" s="55"/>
      <c r="I4313" s="57"/>
      <c r="J4313" s="57"/>
      <c r="K4313" s="55"/>
    </row>
    <row r="4314" spans="1:11" x14ac:dyDescent="0.25">
      <c r="A4314" s="55"/>
      <c r="C4314" s="56"/>
      <c r="D4314" s="55"/>
      <c r="E4314" s="55"/>
      <c r="H4314" s="55"/>
      <c r="I4314" s="57"/>
      <c r="J4314" s="57"/>
      <c r="K4314" s="55"/>
    </row>
    <row r="4315" spans="1:11" x14ac:dyDescent="0.25">
      <c r="A4315" s="55"/>
      <c r="C4315" s="56"/>
      <c r="D4315" s="55"/>
      <c r="E4315" s="55"/>
      <c r="H4315" s="55"/>
      <c r="I4315" s="57"/>
      <c r="J4315" s="57"/>
      <c r="K4315" s="55"/>
    </row>
    <row r="4316" spans="1:11" x14ac:dyDescent="0.25">
      <c r="A4316" s="55"/>
      <c r="C4316" s="56"/>
      <c r="D4316" s="55"/>
      <c r="E4316" s="55"/>
      <c r="H4316" s="55"/>
      <c r="I4316" s="57"/>
      <c r="J4316" s="57"/>
      <c r="K4316" s="55"/>
    </row>
    <row r="4317" spans="1:11" x14ac:dyDescent="0.25">
      <c r="A4317" s="55"/>
      <c r="C4317" s="56"/>
      <c r="D4317" s="55"/>
      <c r="E4317" s="55"/>
      <c r="H4317" s="55"/>
      <c r="I4317" s="57"/>
      <c r="J4317" s="57"/>
      <c r="K4317" s="55"/>
    </row>
    <row r="4318" spans="1:11" x14ac:dyDescent="0.25">
      <c r="A4318" s="55"/>
      <c r="C4318" s="56"/>
      <c r="D4318" s="55"/>
      <c r="E4318" s="55"/>
      <c r="H4318" s="55"/>
      <c r="I4318" s="57"/>
      <c r="J4318" s="57"/>
      <c r="K4318" s="55"/>
    </row>
    <row r="4319" spans="1:11" x14ac:dyDescent="0.25">
      <c r="A4319" s="55"/>
      <c r="C4319" s="56"/>
      <c r="D4319" s="55"/>
      <c r="E4319" s="55"/>
      <c r="H4319" s="55"/>
      <c r="I4319" s="57"/>
      <c r="J4319" s="57"/>
      <c r="K4319" s="55"/>
    </row>
    <row r="4320" spans="1:11" x14ac:dyDescent="0.25">
      <c r="A4320" s="55"/>
      <c r="C4320" s="56"/>
      <c r="D4320" s="55"/>
      <c r="E4320" s="55"/>
      <c r="H4320" s="55"/>
      <c r="I4320" s="57"/>
      <c r="J4320" s="57"/>
      <c r="K4320" s="55"/>
    </row>
    <row r="4321" spans="1:11" x14ac:dyDescent="0.25">
      <c r="A4321" s="55"/>
      <c r="C4321" s="56"/>
      <c r="D4321" s="55"/>
      <c r="E4321" s="55"/>
      <c r="H4321" s="55"/>
      <c r="I4321" s="57"/>
      <c r="J4321" s="57"/>
      <c r="K4321" s="55"/>
    </row>
    <row r="4322" spans="1:11" x14ac:dyDescent="0.25">
      <c r="A4322" s="55"/>
      <c r="C4322" s="56"/>
      <c r="D4322" s="55"/>
      <c r="E4322" s="55"/>
      <c r="H4322" s="55"/>
      <c r="I4322" s="57"/>
      <c r="J4322" s="57"/>
      <c r="K4322" s="55"/>
    </row>
    <row r="4323" spans="1:11" x14ac:dyDescent="0.25">
      <c r="A4323" s="55"/>
      <c r="C4323" s="56"/>
      <c r="D4323" s="55"/>
      <c r="E4323" s="55"/>
      <c r="H4323" s="55"/>
      <c r="I4323" s="57"/>
      <c r="J4323" s="57"/>
      <c r="K4323" s="55"/>
    </row>
    <row r="4324" spans="1:11" x14ac:dyDescent="0.25">
      <c r="A4324" s="55"/>
      <c r="C4324" s="56"/>
      <c r="D4324" s="55"/>
      <c r="E4324" s="55"/>
      <c r="H4324" s="55"/>
      <c r="I4324" s="57"/>
      <c r="J4324" s="57"/>
      <c r="K4324" s="55"/>
    </row>
    <row r="4325" spans="1:11" x14ac:dyDescent="0.25">
      <c r="A4325" s="55"/>
      <c r="C4325" s="56"/>
      <c r="D4325" s="55"/>
      <c r="E4325" s="55"/>
      <c r="H4325" s="55"/>
      <c r="I4325" s="57"/>
      <c r="J4325" s="57"/>
      <c r="K4325" s="55"/>
    </row>
    <row r="4326" spans="1:11" x14ac:dyDescent="0.25">
      <c r="A4326" s="55"/>
      <c r="C4326" s="56"/>
      <c r="D4326" s="55"/>
      <c r="E4326" s="55"/>
      <c r="H4326" s="55"/>
      <c r="I4326" s="57"/>
      <c r="J4326" s="57"/>
      <c r="K4326" s="55"/>
    </row>
    <row r="4327" spans="1:11" x14ac:dyDescent="0.25">
      <c r="A4327" s="55"/>
      <c r="C4327" s="56"/>
      <c r="D4327" s="55"/>
      <c r="E4327" s="55"/>
      <c r="H4327" s="55"/>
      <c r="I4327" s="57"/>
      <c r="J4327" s="57"/>
      <c r="K4327" s="55"/>
    </row>
    <row r="4328" spans="1:11" x14ac:dyDescent="0.25">
      <c r="A4328" s="55"/>
      <c r="C4328" s="56"/>
      <c r="D4328" s="55"/>
      <c r="E4328" s="55"/>
      <c r="H4328" s="55"/>
      <c r="I4328" s="57"/>
      <c r="J4328" s="57"/>
      <c r="K4328" s="55"/>
    </row>
    <row r="4329" spans="1:11" x14ac:dyDescent="0.25">
      <c r="A4329" s="55"/>
      <c r="C4329" s="56"/>
      <c r="D4329" s="55"/>
      <c r="E4329" s="55"/>
      <c r="H4329" s="55"/>
      <c r="I4329" s="57"/>
      <c r="J4329" s="57"/>
      <c r="K4329" s="55"/>
    </row>
    <row r="4330" spans="1:11" x14ac:dyDescent="0.25">
      <c r="A4330" s="55"/>
      <c r="C4330" s="56"/>
      <c r="D4330" s="55"/>
      <c r="E4330" s="55"/>
      <c r="H4330" s="55"/>
      <c r="I4330" s="57"/>
      <c r="J4330" s="57"/>
      <c r="K4330" s="55"/>
    </row>
    <row r="4331" spans="1:11" x14ac:dyDescent="0.25">
      <c r="A4331" s="55"/>
      <c r="C4331" s="56"/>
      <c r="D4331" s="55"/>
      <c r="E4331" s="55"/>
      <c r="H4331" s="55"/>
      <c r="I4331" s="57"/>
      <c r="J4331" s="57"/>
      <c r="K4331" s="55"/>
    </row>
    <row r="4332" spans="1:11" x14ac:dyDescent="0.25">
      <c r="A4332" s="55"/>
      <c r="C4332" s="56"/>
      <c r="D4332" s="55"/>
      <c r="E4332" s="55"/>
      <c r="H4332" s="55"/>
      <c r="I4332" s="57"/>
      <c r="J4332" s="57"/>
      <c r="K4332" s="55"/>
    </row>
    <row r="4333" spans="1:11" x14ac:dyDescent="0.25">
      <c r="A4333" s="55"/>
      <c r="C4333" s="56"/>
      <c r="D4333" s="55"/>
      <c r="E4333" s="55"/>
      <c r="H4333" s="55"/>
      <c r="I4333" s="57"/>
      <c r="J4333" s="57"/>
      <c r="K4333" s="55"/>
    </row>
    <row r="4334" spans="1:11" x14ac:dyDescent="0.25">
      <c r="A4334" s="55"/>
      <c r="C4334" s="56"/>
      <c r="D4334" s="55"/>
      <c r="E4334" s="55"/>
      <c r="H4334" s="55"/>
      <c r="I4334" s="57"/>
      <c r="J4334" s="57"/>
      <c r="K4334" s="55"/>
    </row>
    <row r="4335" spans="1:11" x14ac:dyDescent="0.25">
      <c r="A4335" s="55"/>
      <c r="C4335" s="56"/>
      <c r="D4335" s="55"/>
      <c r="E4335" s="55"/>
      <c r="H4335" s="55"/>
      <c r="I4335" s="57"/>
      <c r="J4335" s="57"/>
      <c r="K4335" s="55"/>
    </row>
    <row r="4336" spans="1:11" x14ac:dyDescent="0.25">
      <c r="A4336" s="55"/>
      <c r="C4336" s="56"/>
      <c r="D4336" s="55"/>
      <c r="E4336" s="55"/>
      <c r="H4336" s="55"/>
      <c r="I4336" s="57"/>
      <c r="J4336" s="57"/>
      <c r="K4336" s="55"/>
    </row>
    <row r="4337" spans="1:11" x14ac:dyDescent="0.25">
      <c r="A4337" s="55"/>
      <c r="C4337" s="56"/>
      <c r="D4337" s="55"/>
      <c r="E4337" s="55"/>
      <c r="H4337" s="55"/>
      <c r="I4337" s="57"/>
      <c r="J4337" s="57"/>
      <c r="K4337" s="55"/>
    </row>
    <row r="4338" spans="1:11" x14ac:dyDescent="0.25">
      <c r="A4338" s="55"/>
      <c r="C4338" s="56"/>
      <c r="D4338" s="55"/>
      <c r="E4338" s="55"/>
      <c r="H4338" s="55"/>
      <c r="I4338" s="57"/>
      <c r="J4338" s="57"/>
      <c r="K4338" s="55"/>
    </row>
    <row r="4339" spans="1:11" x14ac:dyDescent="0.25">
      <c r="A4339" s="55"/>
      <c r="C4339" s="56"/>
      <c r="D4339" s="55"/>
      <c r="E4339" s="55"/>
      <c r="H4339" s="55"/>
      <c r="I4339" s="57"/>
      <c r="J4339" s="57"/>
      <c r="K4339" s="55"/>
    </row>
    <row r="4340" spans="1:11" x14ac:dyDescent="0.25">
      <c r="A4340" s="55"/>
      <c r="C4340" s="56"/>
      <c r="D4340" s="55"/>
      <c r="E4340" s="55"/>
      <c r="H4340" s="55"/>
      <c r="I4340" s="57"/>
      <c r="J4340" s="57"/>
      <c r="K4340" s="55"/>
    </row>
    <row r="4341" spans="1:11" x14ac:dyDescent="0.25">
      <c r="A4341" s="55"/>
      <c r="C4341" s="56"/>
      <c r="D4341" s="55"/>
      <c r="E4341" s="55"/>
      <c r="H4341" s="55"/>
      <c r="I4341" s="57"/>
      <c r="J4341" s="57"/>
      <c r="K4341" s="55"/>
    </row>
    <row r="4342" spans="1:11" x14ac:dyDescent="0.25">
      <c r="A4342" s="55"/>
      <c r="C4342" s="56"/>
      <c r="D4342" s="55"/>
      <c r="E4342" s="55"/>
      <c r="H4342" s="55"/>
      <c r="I4342" s="57"/>
      <c r="J4342" s="57"/>
      <c r="K4342" s="55"/>
    </row>
    <row r="4343" spans="1:11" x14ac:dyDescent="0.25">
      <c r="A4343" s="55"/>
      <c r="C4343" s="56"/>
      <c r="D4343" s="55"/>
      <c r="E4343" s="55"/>
      <c r="H4343" s="55"/>
      <c r="I4343" s="57"/>
      <c r="J4343" s="57"/>
      <c r="K4343" s="55"/>
    </row>
    <row r="4344" spans="1:11" x14ac:dyDescent="0.25">
      <c r="A4344" s="55"/>
      <c r="C4344" s="56"/>
      <c r="D4344" s="55"/>
      <c r="E4344" s="55"/>
      <c r="H4344" s="55"/>
      <c r="I4344" s="57"/>
      <c r="J4344" s="57"/>
      <c r="K4344" s="55"/>
    </row>
    <row r="4345" spans="1:11" x14ac:dyDescent="0.25">
      <c r="A4345" s="55"/>
      <c r="C4345" s="56"/>
      <c r="D4345" s="55"/>
      <c r="E4345" s="55"/>
      <c r="H4345" s="55"/>
      <c r="I4345" s="57"/>
      <c r="J4345" s="57"/>
      <c r="K4345" s="55"/>
    </row>
    <row r="4346" spans="1:11" x14ac:dyDescent="0.25">
      <c r="A4346" s="55"/>
      <c r="C4346" s="56"/>
      <c r="D4346" s="55"/>
      <c r="E4346" s="55"/>
      <c r="H4346" s="55"/>
      <c r="I4346" s="57"/>
      <c r="J4346" s="57"/>
      <c r="K4346" s="55"/>
    </row>
    <row r="4347" spans="1:11" x14ac:dyDescent="0.25">
      <c r="A4347" s="55"/>
      <c r="C4347" s="56"/>
      <c r="D4347" s="55"/>
      <c r="E4347" s="55"/>
      <c r="H4347" s="55"/>
      <c r="I4347" s="57"/>
      <c r="J4347" s="57"/>
      <c r="K4347" s="55"/>
    </row>
    <row r="4348" spans="1:11" x14ac:dyDescent="0.25">
      <c r="A4348" s="55"/>
      <c r="C4348" s="56"/>
      <c r="D4348" s="55"/>
      <c r="E4348" s="55"/>
      <c r="H4348" s="55"/>
      <c r="I4348" s="57"/>
      <c r="J4348" s="57"/>
      <c r="K4348" s="55"/>
    </row>
    <row r="4349" spans="1:11" x14ac:dyDescent="0.25">
      <c r="A4349" s="55"/>
      <c r="C4349" s="56"/>
      <c r="D4349" s="55"/>
      <c r="E4349" s="55"/>
      <c r="H4349" s="55"/>
      <c r="I4349" s="57"/>
      <c r="J4349" s="57"/>
      <c r="K4349" s="55"/>
    </row>
    <row r="4350" spans="1:11" x14ac:dyDescent="0.25">
      <c r="A4350" s="55"/>
      <c r="C4350" s="56"/>
      <c r="D4350" s="55"/>
      <c r="E4350" s="55"/>
      <c r="H4350" s="55"/>
      <c r="I4350" s="57"/>
      <c r="J4350" s="57"/>
      <c r="K4350" s="55"/>
    </row>
    <row r="4351" spans="1:11" x14ac:dyDescent="0.25">
      <c r="A4351" s="55"/>
      <c r="C4351" s="56"/>
      <c r="D4351" s="55"/>
      <c r="E4351" s="55"/>
      <c r="H4351" s="55"/>
      <c r="I4351" s="57"/>
      <c r="J4351" s="57"/>
      <c r="K4351" s="55"/>
    </row>
    <row r="4352" spans="1:11" x14ac:dyDescent="0.25">
      <c r="A4352" s="55"/>
      <c r="C4352" s="56"/>
      <c r="D4352" s="55"/>
      <c r="E4352" s="55"/>
      <c r="H4352" s="55"/>
      <c r="I4352" s="57"/>
      <c r="J4352" s="57"/>
      <c r="K4352" s="55"/>
    </row>
    <row r="4353" spans="1:11" x14ac:dyDescent="0.25">
      <c r="A4353" s="55"/>
      <c r="C4353" s="56"/>
      <c r="D4353" s="55"/>
      <c r="E4353" s="55"/>
      <c r="H4353" s="55"/>
      <c r="I4353" s="57"/>
      <c r="J4353" s="57"/>
      <c r="K4353" s="55"/>
    </row>
    <row r="4354" spans="1:11" x14ac:dyDescent="0.25">
      <c r="A4354" s="55"/>
      <c r="C4354" s="56"/>
      <c r="D4354" s="55"/>
      <c r="E4354" s="55"/>
      <c r="H4354" s="55"/>
      <c r="I4354" s="57"/>
      <c r="J4354" s="57"/>
      <c r="K4354" s="55"/>
    </row>
    <row r="4355" spans="1:11" x14ac:dyDescent="0.25">
      <c r="A4355" s="55"/>
      <c r="C4355" s="56"/>
      <c r="D4355" s="55"/>
      <c r="E4355" s="55"/>
      <c r="H4355" s="55"/>
      <c r="I4355" s="57"/>
      <c r="J4355" s="57"/>
      <c r="K4355" s="55"/>
    </row>
    <row r="4356" spans="1:11" x14ac:dyDescent="0.25">
      <c r="A4356" s="55"/>
      <c r="C4356" s="56"/>
      <c r="D4356" s="55"/>
      <c r="E4356" s="55"/>
      <c r="H4356" s="55"/>
      <c r="I4356" s="57"/>
      <c r="J4356" s="57"/>
      <c r="K4356" s="55"/>
    </row>
    <row r="4357" spans="1:11" x14ac:dyDescent="0.25">
      <c r="A4357" s="55"/>
      <c r="C4357" s="56"/>
      <c r="D4357" s="55"/>
      <c r="E4357" s="55"/>
      <c r="H4357" s="55"/>
      <c r="I4357" s="57"/>
      <c r="J4357" s="57"/>
      <c r="K4357" s="55"/>
    </row>
    <row r="4358" spans="1:11" x14ac:dyDescent="0.25">
      <c r="A4358" s="55"/>
      <c r="C4358" s="56"/>
      <c r="D4358" s="55"/>
      <c r="E4358" s="55"/>
      <c r="H4358" s="55"/>
      <c r="I4358" s="57"/>
      <c r="J4358" s="57"/>
      <c r="K4358" s="55"/>
    </row>
    <row r="4359" spans="1:11" x14ac:dyDescent="0.25">
      <c r="A4359" s="55"/>
      <c r="C4359" s="56"/>
      <c r="D4359" s="55"/>
      <c r="E4359" s="55"/>
      <c r="H4359" s="55"/>
      <c r="I4359" s="57"/>
      <c r="J4359" s="57"/>
      <c r="K4359" s="55"/>
    </row>
    <row r="4360" spans="1:11" x14ac:dyDescent="0.25">
      <c r="A4360" s="55"/>
      <c r="C4360" s="56"/>
      <c r="D4360" s="55"/>
      <c r="E4360" s="55"/>
      <c r="H4360" s="55"/>
      <c r="I4360" s="57"/>
      <c r="J4360" s="57"/>
      <c r="K4360" s="55"/>
    </row>
    <row r="4361" spans="1:11" x14ac:dyDescent="0.25">
      <c r="A4361" s="55"/>
      <c r="C4361" s="56"/>
      <c r="D4361" s="55"/>
      <c r="E4361" s="55"/>
      <c r="H4361" s="55"/>
      <c r="I4361" s="57"/>
      <c r="J4361" s="57"/>
      <c r="K4361" s="55"/>
    </row>
    <row r="4362" spans="1:11" x14ac:dyDescent="0.25">
      <c r="A4362" s="55"/>
      <c r="C4362" s="56"/>
      <c r="D4362" s="55"/>
      <c r="E4362" s="55"/>
      <c r="H4362" s="55"/>
      <c r="I4362" s="57"/>
      <c r="J4362" s="57"/>
      <c r="K4362" s="55"/>
    </row>
    <row r="4363" spans="1:11" x14ac:dyDescent="0.25">
      <c r="A4363" s="55"/>
      <c r="C4363" s="56"/>
      <c r="D4363" s="55"/>
      <c r="E4363" s="55"/>
      <c r="H4363" s="55"/>
      <c r="I4363" s="57"/>
      <c r="J4363" s="57"/>
      <c r="K4363" s="55"/>
    </row>
    <row r="4364" spans="1:11" x14ac:dyDescent="0.25">
      <c r="A4364" s="55"/>
      <c r="C4364" s="56"/>
      <c r="D4364" s="55"/>
      <c r="E4364" s="55"/>
      <c r="H4364" s="55"/>
      <c r="I4364" s="57"/>
      <c r="J4364" s="57"/>
      <c r="K4364" s="55"/>
    </row>
    <row r="4365" spans="1:11" x14ac:dyDescent="0.25">
      <c r="A4365" s="55"/>
      <c r="C4365" s="56"/>
      <c r="D4365" s="55"/>
      <c r="E4365" s="55"/>
      <c r="H4365" s="55"/>
      <c r="I4365" s="57"/>
      <c r="J4365" s="57"/>
      <c r="K4365" s="55"/>
    </row>
    <row r="4366" spans="1:11" x14ac:dyDescent="0.25">
      <c r="A4366" s="55"/>
      <c r="C4366" s="56"/>
      <c r="D4366" s="55"/>
      <c r="E4366" s="55"/>
      <c r="H4366" s="55"/>
      <c r="I4366" s="57"/>
      <c r="J4366" s="57"/>
      <c r="K4366" s="55"/>
    </row>
    <row r="4367" spans="1:11" x14ac:dyDescent="0.25">
      <c r="A4367" s="55"/>
      <c r="C4367" s="56"/>
      <c r="D4367" s="55"/>
      <c r="E4367" s="55"/>
      <c r="H4367" s="55"/>
      <c r="I4367" s="57"/>
      <c r="J4367" s="57"/>
      <c r="K4367" s="55"/>
    </row>
    <row r="4368" spans="1:11" x14ac:dyDescent="0.25">
      <c r="A4368" s="55"/>
      <c r="C4368" s="56"/>
      <c r="D4368" s="55"/>
      <c r="E4368" s="55"/>
      <c r="H4368" s="55"/>
      <c r="I4368" s="57"/>
      <c r="J4368" s="57"/>
      <c r="K4368" s="55"/>
    </row>
    <row r="4369" spans="1:11" x14ac:dyDescent="0.25">
      <c r="A4369" s="55"/>
      <c r="C4369" s="56"/>
      <c r="D4369" s="55"/>
      <c r="E4369" s="55"/>
      <c r="H4369" s="55"/>
      <c r="I4369" s="57"/>
      <c r="J4369" s="57"/>
      <c r="K4369" s="55"/>
    </row>
    <row r="4370" spans="1:11" x14ac:dyDescent="0.25">
      <c r="A4370" s="55"/>
      <c r="C4370" s="56"/>
      <c r="D4370" s="55"/>
      <c r="E4370" s="55"/>
      <c r="H4370" s="55"/>
      <c r="I4370" s="57"/>
      <c r="J4370" s="57"/>
      <c r="K4370" s="55"/>
    </row>
    <row r="4371" spans="1:11" x14ac:dyDescent="0.25">
      <c r="A4371" s="55"/>
      <c r="C4371" s="56"/>
      <c r="D4371" s="55"/>
      <c r="E4371" s="55"/>
      <c r="H4371" s="55"/>
      <c r="I4371" s="57"/>
      <c r="J4371" s="57"/>
      <c r="K4371" s="55"/>
    </row>
    <row r="4372" spans="1:11" x14ac:dyDescent="0.25">
      <c r="A4372" s="55"/>
      <c r="C4372" s="56"/>
      <c r="D4372" s="55"/>
      <c r="E4372" s="55"/>
      <c r="H4372" s="55"/>
      <c r="I4372" s="57"/>
      <c r="J4372" s="57"/>
      <c r="K4372" s="55"/>
    </row>
    <row r="4373" spans="1:11" x14ac:dyDescent="0.25">
      <c r="A4373" s="55"/>
      <c r="C4373" s="56"/>
      <c r="D4373" s="55"/>
      <c r="E4373" s="55"/>
      <c r="H4373" s="55"/>
      <c r="I4373" s="57"/>
      <c r="J4373" s="57"/>
      <c r="K4373" s="55"/>
    </row>
    <row r="4374" spans="1:11" x14ac:dyDescent="0.25">
      <c r="A4374" s="55"/>
      <c r="C4374" s="56"/>
      <c r="D4374" s="55"/>
      <c r="E4374" s="55"/>
      <c r="H4374" s="55"/>
      <c r="I4374" s="57"/>
      <c r="J4374" s="57"/>
      <c r="K4374" s="55"/>
    </row>
    <row r="4375" spans="1:11" x14ac:dyDescent="0.25">
      <c r="A4375" s="55"/>
      <c r="C4375" s="56"/>
      <c r="D4375" s="55"/>
      <c r="E4375" s="55"/>
      <c r="H4375" s="55"/>
      <c r="I4375" s="57"/>
      <c r="J4375" s="57"/>
      <c r="K4375" s="55"/>
    </row>
    <row r="4376" spans="1:11" x14ac:dyDescent="0.25">
      <c r="A4376" s="55"/>
      <c r="C4376" s="56"/>
      <c r="D4376" s="55"/>
      <c r="E4376" s="55"/>
      <c r="H4376" s="55"/>
      <c r="I4376" s="57"/>
      <c r="J4376" s="57"/>
      <c r="K4376" s="55"/>
    </row>
    <row r="4377" spans="1:11" x14ac:dyDescent="0.25">
      <c r="A4377" s="55"/>
      <c r="C4377" s="56"/>
      <c r="D4377" s="55"/>
      <c r="E4377" s="55"/>
      <c r="H4377" s="55"/>
      <c r="I4377" s="57"/>
      <c r="J4377" s="57"/>
      <c r="K4377" s="55"/>
    </row>
    <row r="4378" spans="1:11" x14ac:dyDescent="0.25">
      <c r="A4378" s="55"/>
      <c r="C4378" s="56"/>
      <c r="D4378" s="55"/>
      <c r="E4378" s="55"/>
      <c r="H4378" s="55"/>
      <c r="I4378" s="57"/>
      <c r="J4378" s="57"/>
      <c r="K4378" s="55"/>
    </row>
    <row r="4379" spans="1:11" x14ac:dyDescent="0.25">
      <c r="A4379" s="55"/>
      <c r="C4379" s="56"/>
      <c r="D4379" s="55"/>
      <c r="E4379" s="55"/>
      <c r="H4379" s="55"/>
      <c r="I4379" s="57"/>
      <c r="J4379" s="57"/>
      <c r="K4379" s="55"/>
    </row>
    <row r="4380" spans="1:11" x14ac:dyDescent="0.25">
      <c r="A4380" s="55"/>
      <c r="C4380" s="56"/>
      <c r="D4380" s="55"/>
      <c r="E4380" s="55"/>
      <c r="H4380" s="55"/>
      <c r="I4380" s="57"/>
      <c r="J4380" s="57"/>
      <c r="K4380" s="55"/>
    </row>
    <row r="4381" spans="1:11" x14ac:dyDescent="0.25">
      <c r="A4381" s="55"/>
      <c r="C4381" s="56"/>
      <c r="D4381" s="55"/>
      <c r="E4381" s="55"/>
      <c r="H4381" s="55"/>
      <c r="I4381" s="57"/>
      <c r="J4381" s="57"/>
      <c r="K4381" s="55"/>
    </row>
    <row r="4382" spans="1:11" x14ac:dyDescent="0.25">
      <c r="A4382" s="55"/>
      <c r="C4382" s="56"/>
      <c r="D4382" s="55"/>
      <c r="E4382" s="55"/>
      <c r="H4382" s="55"/>
      <c r="I4382" s="57"/>
      <c r="J4382" s="57"/>
      <c r="K4382" s="55"/>
    </row>
    <row r="4383" spans="1:11" x14ac:dyDescent="0.25">
      <c r="A4383" s="55"/>
      <c r="C4383" s="56"/>
      <c r="D4383" s="55"/>
      <c r="E4383" s="55"/>
      <c r="H4383" s="55"/>
      <c r="I4383" s="57"/>
      <c r="J4383" s="57"/>
      <c r="K4383" s="55"/>
    </row>
    <row r="4384" spans="1:11" x14ac:dyDescent="0.25">
      <c r="A4384" s="55"/>
      <c r="C4384" s="56"/>
      <c r="D4384" s="55"/>
      <c r="E4384" s="55"/>
      <c r="H4384" s="55"/>
      <c r="I4384" s="57"/>
      <c r="J4384" s="57"/>
      <c r="K4384" s="55"/>
    </row>
    <row r="4385" spans="1:11" x14ac:dyDescent="0.25">
      <c r="A4385" s="55"/>
      <c r="C4385" s="56"/>
      <c r="D4385" s="55"/>
      <c r="E4385" s="55"/>
      <c r="H4385" s="55"/>
      <c r="I4385" s="57"/>
      <c r="J4385" s="57"/>
      <c r="K4385" s="55"/>
    </row>
    <row r="4386" spans="1:11" x14ac:dyDescent="0.25">
      <c r="A4386" s="55"/>
      <c r="C4386" s="56"/>
      <c r="D4386" s="55"/>
      <c r="E4386" s="55"/>
      <c r="H4386" s="55"/>
      <c r="I4386" s="57"/>
      <c r="J4386" s="57"/>
      <c r="K4386" s="55"/>
    </row>
    <row r="4387" spans="1:11" x14ac:dyDescent="0.25">
      <c r="A4387" s="55"/>
      <c r="C4387" s="56"/>
      <c r="D4387" s="55"/>
      <c r="E4387" s="55"/>
      <c r="H4387" s="55"/>
      <c r="I4387" s="57"/>
      <c r="J4387" s="57"/>
      <c r="K4387" s="55"/>
    </row>
    <row r="4388" spans="1:11" x14ac:dyDescent="0.25">
      <c r="A4388" s="55"/>
      <c r="C4388" s="56"/>
      <c r="D4388" s="55"/>
      <c r="E4388" s="55"/>
      <c r="H4388" s="55"/>
      <c r="I4388" s="57"/>
      <c r="J4388" s="57"/>
      <c r="K4388" s="55"/>
    </row>
    <row r="4389" spans="1:11" x14ac:dyDescent="0.25">
      <c r="A4389" s="55"/>
      <c r="C4389" s="56"/>
      <c r="D4389" s="55"/>
      <c r="E4389" s="55"/>
      <c r="H4389" s="55"/>
      <c r="I4389" s="57"/>
      <c r="J4389" s="57"/>
      <c r="K4389" s="55"/>
    </row>
    <row r="4390" spans="1:11" x14ac:dyDescent="0.25">
      <c r="A4390" s="55"/>
      <c r="C4390" s="56"/>
      <c r="D4390" s="55"/>
      <c r="E4390" s="55"/>
      <c r="H4390" s="55"/>
      <c r="I4390" s="57"/>
      <c r="J4390" s="57"/>
      <c r="K4390" s="55"/>
    </row>
    <row r="4391" spans="1:11" x14ac:dyDescent="0.25">
      <c r="A4391" s="55"/>
      <c r="C4391" s="56"/>
      <c r="D4391" s="55"/>
      <c r="E4391" s="55"/>
      <c r="H4391" s="55"/>
      <c r="I4391" s="57"/>
      <c r="J4391" s="57"/>
      <c r="K4391" s="55"/>
    </row>
    <row r="4392" spans="1:11" x14ac:dyDescent="0.25">
      <c r="A4392" s="55"/>
      <c r="C4392" s="56"/>
      <c r="D4392" s="55"/>
      <c r="E4392" s="55"/>
      <c r="H4392" s="55"/>
      <c r="I4392" s="57"/>
      <c r="J4392" s="57"/>
      <c r="K4392" s="55"/>
    </row>
    <row r="4393" spans="1:11" x14ac:dyDescent="0.25">
      <c r="A4393" s="55"/>
      <c r="C4393" s="56"/>
      <c r="D4393" s="55"/>
      <c r="E4393" s="55"/>
      <c r="H4393" s="55"/>
      <c r="I4393" s="57"/>
      <c r="J4393" s="57"/>
      <c r="K4393" s="55"/>
    </row>
    <row r="4394" spans="1:11" x14ac:dyDescent="0.25">
      <c r="A4394" s="55"/>
      <c r="C4394" s="56"/>
      <c r="D4394" s="55"/>
      <c r="E4394" s="55"/>
      <c r="H4394" s="55"/>
      <c r="I4394" s="57"/>
      <c r="J4394" s="57"/>
      <c r="K4394" s="55"/>
    </row>
    <row r="4395" spans="1:11" x14ac:dyDescent="0.25">
      <c r="A4395" s="55"/>
      <c r="C4395" s="56"/>
      <c r="D4395" s="55"/>
      <c r="E4395" s="55"/>
      <c r="H4395" s="55"/>
      <c r="I4395" s="57"/>
      <c r="J4395" s="57"/>
      <c r="K4395" s="55"/>
    </row>
    <row r="4396" spans="1:11" x14ac:dyDescent="0.25">
      <c r="A4396" s="55"/>
      <c r="C4396" s="56"/>
      <c r="D4396" s="55"/>
      <c r="E4396" s="55"/>
      <c r="H4396" s="55"/>
      <c r="I4396" s="57"/>
      <c r="J4396" s="57"/>
      <c r="K4396" s="55"/>
    </row>
    <row r="4397" spans="1:11" x14ac:dyDescent="0.25">
      <c r="A4397" s="55"/>
      <c r="C4397" s="56"/>
      <c r="D4397" s="55"/>
      <c r="E4397" s="55"/>
      <c r="H4397" s="55"/>
      <c r="I4397" s="57"/>
      <c r="J4397" s="57"/>
      <c r="K4397" s="55"/>
    </row>
    <row r="4398" spans="1:11" x14ac:dyDescent="0.25">
      <c r="A4398" s="55"/>
      <c r="C4398" s="56"/>
      <c r="D4398" s="55"/>
      <c r="E4398" s="55"/>
      <c r="H4398" s="55"/>
      <c r="I4398" s="57"/>
      <c r="J4398" s="57"/>
      <c r="K4398" s="55"/>
    </row>
    <row r="4399" spans="1:11" x14ac:dyDescent="0.25">
      <c r="A4399" s="55"/>
      <c r="C4399" s="56"/>
      <c r="D4399" s="55"/>
      <c r="E4399" s="55"/>
      <c r="H4399" s="55"/>
      <c r="I4399" s="57"/>
      <c r="J4399" s="57"/>
      <c r="K4399" s="55"/>
    </row>
    <row r="4400" spans="1:11" x14ac:dyDescent="0.25">
      <c r="A4400" s="55"/>
      <c r="C4400" s="56"/>
      <c r="D4400" s="55"/>
      <c r="E4400" s="55"/>
      <c r="H4400" s="55"/>
      <c r="I4400" s="57"/>
      <c r="J4400" s="57"/>
      <c r="K4400" s="55"/>
    </row>
    <row r="4401" spans="1:11" x14ac:dyDescent="0.25">
      <c r="A4401" s="55"/>
      <c r="C4401" s="56"/>
      <c r="D4401" s="55"/>
      <c r="E4401" s="55"/>
      <c r="H4401" s="55"/>
      <c r="I4401" s="57"/>
      <c r="J4401" s="57"/>
      <c r="K4401" s="55"/>
    </row>
    <row r="4402" spans="1:11" x14ac:dyDescent="0.25">
      <c r="A4402" s="55"/>
      <c r="C4402" s="56"/>
      <c r="D4402" s="55"/>
      <c r="E4402" s="55"/>
      <c r="H4402" s="55"/>
      <c r="I4402" s="57"/>
      <c r="J4402" s="57"/>
      <c r="K4402" s="55"/>
    </row>
    <row r="4403" spans="1:11" x14ac:dyDescent="0.25">
      <c r="A4403" s="55"/>
      <c r="C4403" s="56"/>
      <c r="D4403" s="55"/>
      <c r="E4403" s="55"/>
      <c r="H4403" s="55"/>
      <c r="I4403" s="57"/>
      <c r="J4403" s="57"/>
      <c r="K4403" s="55"/>
    </row>
    <row r="4404" spans="1:11" x14ac:dyDescent="0.25">
      <c r="A4404" s="55"/>
      <c r="C4404" s="56"/>
      <c r="D4404" s="55"/>
      <c r="E4404" s="55"/>
      <c r="H4404" s="55"/>
      <c r="I4404" s="57"/>
      <c r="J4404" s="57"/>
      <c r="K4404" s="55"/>
    </row>
    <row r="4405" spans="1:11" x14ac:dyDescent="0.25">
      <c r="A4405" s="55"/>
      <c r="C4405" s="56"/>
      <c r="D4405" s="55"/>
      <c r="E4405" s="55"/>
      <c r="H4405" s="55"/>
      <c r="I4405" s="57"/>
      <c r="J4405" s="57"/>
      <c r="K4405" s="55"/>
    </row>
    <row r="4406" spans="1:11" x14ac:dyDescent="0.25">
      <c r="A4406" s="55"/>
      <c r="C4406" s="56"/>
      <c r="D4406" s="55"/>
      <c r="E4406" s="55"/>
      <c r="H4406" s="55"/>
      <c r="I4406" s="57"/>
      <c r="J4406" s="57"/>
      <c r="K4406" s="55"/>
    </row>
    <row r="4407" spans="1:11" x14ac:dyDescent="0.25">
      <c r="A4407" s="55"/>
      <c r="C4407" s="56"/>
      <c r="D4407" s="55"/>
      <c r="E4407" s="55"/>
      <c r="H4407" s="55"/>
      <c r="I4407" s="57"/>
      <c r="J4407" s="57"/>
      <c r="K4407" s="55"/>
    </row>
    <row r="4408" spans="1:11" x14ac:dyDescent="0.25">
      <c r="A4408" s="55"/>
      <c r="C4408" s="56"/>
      <c r="D4408" s="55"/>
      <c r="E4408" s="55"/>
      <c r="H4408" s="55"/>
      <c r="I4408" s="57"/>
      <c r="J4408" s="57"/>
      <c r="K4408" s="55"/>
    </row>
    <row r="4409" spans="1:11" x14ac:dyDescent="0.25">
      <c r="A4409" s="55"/>
      <c r="C4409" s="56"/>
      <c r="D4409" s="55"/>
      <c r="E4409" s="55"/>
      <c r="H4409" s="55"/>
      <c r="I4409" s="57"/>
      <c r="J4409" s="57"/>
      <c r="K4409" s="55"/>
    </row>
    <row r="4410" spans="1:11" x14ac:dyDescent="0.25">
      <c r="A4410" s="55"/>
      <c r="C4410" s="56"/>
      <c r="D4410" s="55"/>
      <c r="E4410" s="55"/>
      <c r="H4410" s="55"/>
      <c r="I4410" s="57"/>
      <c r="J4410" s="57"/>
      <c r="K4410" s="55"/>
    </row>
    <row r="4411" spans="1:11" x14ac:dyDescent="0.25">
      <c r="A4411" s="55"/>
      <c r="C4411" s="56"/>
      <c r="D4411" s="55"/>
      <c r="E4411" s="55"/>
      <c r="H4411" s="55"/>
      <c r="I4411" s="57"/>
      <c r="J4411" s="57"/>
      <c r="K4411" s="55"/>
    </row>
    <row r="4412" spans="1:11" x14ac:dyDescent="0.25">
      <c r="A4412" s="55"/>
      <c r="C4412" s="56"/>
      <c r="D4412" s="55"/>
      <c r="E4412" s="55"/>
      <c r="H4412" s="55"/>
      <c r="I4412" s="57"/>
      <c r="J4412" s="57"/>
      <c r="K4412" s="55"/>
    </row>
    <row r="4413" spans="1:11" x14ac:dyDescent="0.25">
      <c r="A4413" s="55"/>
      <c r="C4413" s="56"/>
      <c r="D4413" s="55"/>
      <c r="E4413" s="55"/>
      <c r="H4413" s="55"/>
      <c r="I4413" s="57"/>
      <c r="J4413" s="57"/>
      <c r="K4413" s="55"/>
    </row>
    <row r="4414" spans="1:11" x14ac:dyDescent="0.25">
      <c r="A4414" s="55"/>
      <c r="C4414" s="56"/>
      <c r="D4414" s="55"/>
      <c r="E4414" s="55"/>
      <c r="H4414" s="55"/>
      <c r="I4414" s="57"/>
      <c r="J4414" s="57"/>
      <c r="K4414" s="55"/>
    </row>
    <row r="4415" spans="1:11" x14ac:dyDescent="0.25">
      <c r="A4415" s="55"/>
      <c r="C4415" s="56"/>
      <c r="D4415" s="55"/>
      <c r="E4415" s="55"/>
      <c r="H4415" s="55"/>
      <c r="I4415" s="57"/>
      <c r="J4415" s="57"/>
      <c r="K4415" s="55"/>
    </row>
    <row r="4416" spans="1:11" x14ac:dyDescent="0.25">
      <c r="A4416" s="55"/>
      <c r="C4416" s="56"/>
      <c r="D4416" s="55"/>
      <c r="E4416" s="55"/>
      <c r="H4416" s="55"/>
      <c r="I4416" s="57"/>
      <c r="J4416" s="57"/>
      <c r="K4416" s="55"/>
    </row>
    <row r="4417" spans="1:11" x14ac:dyDescent="0.25">
      <c r="A4417" s="55"/>
      <c r="C4417" s="56"/>
      <c r="D4417" s="55"/>
      <c r="E4417" s="55"/>
      <c r="H4417" s="55"/>
      <c r="I4417" s="57"/>
      <c r="J4417" s="57"/>
      <c r="K4417" s="55"/>
    </row>
    <row r="4418" spans="1:11" x14ac:dyDescent="0.25">
      <c r="A4418" s="55"/>
      <c r="C4418" s="56"/>
      <c r="D4418" s="55"/>
      <c r="E4418" s="55"/>
      <c r="H4418" s="55"/>
      <c r="I4418" s="57"/>
      <c r="J4418" s="57"/>
      <c r="K4418" s="55"/>
    </row>
    <row r="4419" spans="1:11" x14ac:dyDescent="0.25">
      <c r="A4419" s="55"/>
      <c r="C4419" s="56"/>
      <c r="D4419" s="55"/>
      <c r="E4419" s="55"/>
      <c r="H4419" s="55"/>
      <c r="I4419" s="57"/>
      <c r="J4419" s="57"/>
      <c r="K4419" s="55"/>
    </row>
    <row r="4420" spans="1:11" x14ac:dyDescent="0.25">
      <c r="A4420" s="55"/>
      <c r="C4420" s="56"/>
      <c r="D4420" s="55"/>
      <c r="E4420" s="55"/>
      <c r="H4420" s="55"/>
      <c r="I4420" s="57"/>
      <c r="J4420" s="57"/>
      <c r="K4420" s="55"/>
    </row>
    <row r="4421" spans="1:11" x14ac:dyDescent="0.25">
      <c r="A4421" s="55"/>
      <c r="C4421" s="56"/>
      <c r="D4421" s="55"/>
      <c r="E4421" s="55"/>
      <c r="H4421" s="55"/>
      <c r="I4421" s="57"/>
      <c r="J4421" s="57"/>
      <c r="K4421" s="55"/>
    </row>
    <row r="4422" spans="1:11" x14ac:dyDescent="0.25">
      <c r="A4422" s="55"/>
      <c r="C4422" s="56"/>
      <c r="D4422" s="55"/>
      <c r="E4422" s="55"/>
      <c r="H4422" s="55"/>
      <c r="I4422" s="57"/>
      <c r="J4422" s="57"/>
      <c r="K4422" s="55"/>
    </row>
    <row r="4423" spans="1:11" x14ac:dyDescent="0.25">
      <c r="A4423" s="55"/>
      <c r="C4423" s="56"/>
      <c r="D4423" s="55"/>
      <c r="E4423" s="55"/>
      <c r="H4423" s="55"/>
      <c r="I4423" s="57"/>
      <c r="J4423" s="57"/>
      <c r="K4423" s="55"/>
    </row>
    <row r="4424" spans="1:11" x14ac:dyDescent="0.25">
      <c r="A4424" s="55"/>
      <c r="C4424" s="56"/>
      <c r="D4424" s="55"/>
      <c r="E4424" s="55"/>
      <c r="H4424" s="55"/>
      <c r="I4424" s="57"/>
      <c r="J4424" s="57"/>
      <c r="K4424" s="55"/>
    </row>
    <row r="4425" spans="1:11" x14ac:dyDescent="0.25">
      <c r="A4425" s="55"/>
      <c r="C4425" s="56"/>
      <c r="D4425" s="55"/>
      <c r="E4425" s="55"/>
      <c r="H4425" s="55"/>
      <c r="I4425" s="57"/>
      <c r="J4425" s="57"/>
      <c r="K4425" s="55"/>
    </row>
    <row r="4426" spans="1:11" x14ac:dyDescent="0.25">
      <c r="A4426" s="55"/>
      <c r="C4426" s="56"/>
      <c r="D4426" s="55"/>
      <c r="E4426" s="55"/>
      <c r="H4426" s="55"/>
      <c r="I4426" s="57"/>
      <c r="J4426" s="57"/>
      <c r="K4426" s="55"/>
    </row>
    <row r="4427" spans="1:11" x14ac:dyDescent="0.25">
      <c r="A4427" s="55"/>
      <c r="C4427" s="56"/>
      <c r="D4427" s="55"/>
      <c r="E4427" s="55"/>
      <c r="H4427" s="55"/>
      <c r="I4427" s="57"/>
      <c r="J4427" s="57"/>
      <c r="K4427" s="55"/>
    </row>
    <row r="4428" spans="1:11" x14ac:dyDescent="0.25">
      <c r="A4428" s="55"/>
      <c r="C4428" s="56"/>
      <c r="D4428" s="55"/>
      <c r="E4428" s="55"/>
      <c r="H4428" s="55"/>
      <c r="I4428" s="57"/>
      <c r="J4428" s="57"/>
      <c r="K4428" s="55"/>
    </row>
    <row r="4429" spans="1:11" x14ac:dyDescent="0.25">
      <c r="A4429" s="55"/>
      <c r="C4429" s="56"/>
      <c r="D4429" s="55"/>
      <c r="E4429" s="55"/>
      <c r="H4429" s="55"/>
      <c r="I4429" s="57"/>
      <c r="J4429" s="57"/>
      <c r="K4429" s="55"/>
    </row>
    <row r="4430" spans="1:11" x14ac:dyDescent="0.25">
      <c r="A4430" s="55"/>
      <c r="C4430" s="56"/>
      <c r="D4430" s="55"/>
      <c r="E4430" s="55"/>
      <c r="H4430" s="55"/>
      <c r="I4430" s="57"/>
      <c r="J4430" s="57"/>
      <c r="K4430" s="55"/>
    </row>
    <row r="4431" spans="1:11" x14ac:dyDescent="0.25">
      <c r="A4431" s="55"/>
      <c r="C4431" s="56"/>
      <c r="D4431" s="55"/>
      <c r="E4431" s="55"/>
      <c r="H4431" s="55"/>
      <c r="I4431" s="57"/>
      <c r="J4431" s="57"/>
      <c r="K4431" s="55"/>
    </row>
    <row r="4432" spans="1:11" x14ac:dyDescent="0.25">
      <c r="A4432" s="55"/>
      <c r="C4432" s="56"/>
      <c r="D4432" s="55"/>
      <c r="E4432" s="55"/>
      <c r="H4432" s="55"/>
      <c r="I4432" s="57"/>
      <c r="J4432" s="57"/>
      <c r="K4432" s="55"/>
    </row>
    <row r="4433" spans="1:11" x14ac:dyDescent="0.25">
      <c r="A4433" s="55"/>
      <c r="C4433" s="56"/>
      <c r="D4433" s="55"/>
      <c r="E4433" s="55"/>
      <c r="H4433" s="55"/>
      <c r="I4433" s="57"/>
      <c r="J4433" s="57"/>
      <c r="K4433" s="55"/>
    </row>
    <row r="4434" spans="1:11" x14ac:dyDescent="0.25">
      <c r="A4434" s="55"/>
      <c r="C4434" s="56"/>
      <c r="D4434" s="55"/>
      <c r="E4434" s="55"/>
      <c r="H4434" s="55"/>
      <c r="I4434" s="57"/>
      <c r="J4434" s="57"/>
      <c r="K4434" s="55"/>
    </row>
    <row r="4435" spans="1:11" x14ac:dyDescent="0.25">
      <c r="A4435" s="55"/>
      <c r="C4435" s="56"/>
      <c r="D4435" s="55"/>
      <c r="E4435" s="55"/>
      <c r="H4435" s="55"/>
      <c r="I4435" s="57"/>
      <c r="J4435" s="57"/>
      <c r="K4435" s="55"/>
    </row>
    <row r="4436" spans="1:11" x14ac:dyDescent="0.25">
      <c r="A4436" s="55"/>
      <c r="C4436" s="56"/>
      <c r="D4436" s="55"/>
      <c r="E4436" s="55"/>
      <c r="H4436" s="55"/>
      <c r="I4436" s="57"/>
      <c r="J4436" s="57"/>
      <c r="K4436" s="55"/>
    </row>
    <row r="4437" spans="1:11" x14ac:dyDescent="0.25">
      <c r="A4437" s="55"/>
      <c r="C4437" s="56"/>
      <c r="D4437" s="55"/>
      <c r="E4437" s="55"/>
      <c r="H4437" s="55"/>
      <c r="I4437" s="57"/>
      <c r="J4437" s="57"/>
      <c r="K4437" s="55"/>
    </row>
    <row r="4438" spans="1:11" x14ac:dyDescent="0.25">
      <c r="A4438" s="55"/>
      <c r="C4438" s="56"/>
      <c r="D4438" s="55"/>
      <c r="E4438" s="55"/>
      <c r="H4438" s="55"/>
      <c r="I4438" s="57"/>
      <c r="J4438" s="57"/>
      <c r="K4438" s="55"/>
    </row>
    <row r="4439" spans="1:11" x14ac:dyDescent="0.25">
      <c r="A4439" s="55"/>
      <c r="C4439" s="56"/>
      <c r="D4439" s="55"/>
      <c r="E4439" s="55"/>
      <c r="H4439" s="55"/>
      <c r="I4439" s="57"/>
      <c r="J4439" s="57"/>
      <c r="K4439" s="55"/>
    </row>
    <row r="4440" spans="1:11" x14ac:dyDescent="0.25">
      <c r="A4440" s="55"/>
      <c r="C4440" s="56"/>
      <c r="D4440" s="55"/>
      <c r="E4440" s="55"/>
      <c r="H4440" s="55"/>
      <c r="I4440" s="57"/>
      <c r="J4440" s="57"/>
      <c r="K4440" s="55"/>
    </row>
    <row r="4441" spans="1:11" x14ac:dyDescent="0.25">
      <c r="A4441" s="55"/>
      <c r="C4441" s="56"/>
      <c r="D4441" s="55"/>
      <c r="E4441" s="55"/>
      <c r="H4441" s="55"/>
      <c r="I4441" s="57"/>
      <c r="J4441" s="57"/>
      <c r="K4441" s="55"/>
    </row>
    <row r="4442" spans="1:11" x14ac:dyDescent="0.25">
      <c r="A4442" s="55"/>
      <c r="C4442" s="56"/>
      <c r="D4442" s="55"/>
      <c r="E4442" s="55"/>
      <c r="H4442" s="55"/>
      <c r="I4442" s="57"/>
      <c r="J4442" s="57"/>
      <c r="K4442" s="55"/>
    </row>
    <row r="4443" spans="1:11" x14ac:dyDescent="0.25">
      <c r="A4443" s="55"/>
      <c r="C4443" s="56"/>
      <c r="D4443" s="55"/>
      <c r="E4443" s="55"/>
      <c r="H4443" s="55"/>
      <c r="I4443" s="57"/>
      <c r="J4443" s="57"/>
      <c r="K4443" s="55"/>
    </row>
    <row r="4444" spans="1:11" x14ac:dyDescent="0.25">
      <c r="A4444" s="55"/>
      <c r="C4444" s="56"/>
      <c r="D4444" s="55"/>
      <c r="E4444" s="55"/>
      <c r="H4444" s="55"/>
      <c r="I4444" s="57"/>
      <c r="J4444" s="57"/>
      <c r="K4444" s="55"/>
    </row>
    <row r="4445" spans="1:11" x14ac:dyDescent="0.25">
      <c r="A4445" s="55"/>
      <c r="C4445" s="56"/>
      <c r="D4445" s="55"/>
      <c r="E4445" s="55"/>
      <c r="H4445" s="55"/>
      <c r="I4445" s="57"/>
      <c r="J4445" s="57"/>
      <c r="K4445" s="55"/>
    </row>
    <row r="4446" spans="1:11" x14ac:dyDescent="0.25">
      <c r="A4446" s="55"/>
      <c r="C4446" s="56"/>
      <c r="D4446" s="55"/>
      <c r="E4446" s="55"/>
      <c r="H4446" s="55"/>
      <c r="I4446" s="57"/>
      <c r="J4446" s="57"/>
      <c r="K4446" s="55"/>
    </row>
    <row r="4447" spans="1:11" x14ac:dyDescent="0.25">
      <c r="A4447" s="55"/>
      <c r="C4447" s="56"/>
      <c r="D4447" s="55"/>
      <c r="E4447" s="55"/>
      <c r="H4447" s="55"/>
      <c r="I4447" s="57"/>
      <c r="J4447" s="57"/>
      <c r="K4447" s="55"/>
    </row>
    <row r="4448" spans="1:11" x14ac:dyDescent="0.25">
      <c r="A4448" s="55"/>
      <c r="C4448" s="56"/>
      <c r="D4448" s="55"/>
      <c r="E4448" s="55"/>
      <c r="H4448" s="55"/>
      <c r="I4448" s="57"/>
      <c r="J4448" s="57"/>
      <c r="K4448" s="55"/>
    </row>
    <row r="4449" spans="1:11" x14ac:dyDescent="0.25">
      <c r="A4449" s="55"/>
      <c r="C4449" s="56"/>
      <c r="D4449" s="55"/>
      <c r="E4449" s="55"/>
      <c r="H4449" s="55"/>
      <c r="I4449" s="57"/>
      <c r="J4449" s="57"/>
      <c r="K4449" s="55"/>
    </row>
    <row r="4450" spans="1:11" x14ac:dyDescent="0.25">
      <c r="A4450" s="55"/>
      <c r="C4450" s="56"/>
      <c r="D4450" s="55"/>
      <c r="E4450" s="55"/>
      <c r="H4450" s="55"/>
      <c r="I4450" s="57"/>
      <c r="J4450" s="57"/>
      <c r="K4450" s="55"/>
    </row>
    <row r="4451" spans="1:11" x14ac:dyDescent="0.25">
      <c r="A4451" s="55"/>
      <c r="C4451" s="56"/>
      <c r="D4451" s="55"/>
      <c r="E4451" s="55"/>
      <c r="H4451" s="55"/>
      <c r="I4451" s="57"/>
      <c r="J4451" s="57"/>
      <c r="K4451" s="55"/>
    </row>
    <row r="4452" spans="1:11" x14ac:dyDescent="0.25">
      <c r="A4452" s="55"/>
      <c r="C4452" s="56"/>
      <c r="D4452" s="55"/>
      <c r="E4452" s="55"/>
      <c r="H4452" s="55"/>
      <c r="I4452" s="57"/>
      <c r="J4452" s="57"/>
      <c r="K4452" s="55"/>
    </row>
    <row r="4453" spans="1:11" x14ac:dyDescent="0.25">
      <c r="A4453" s="55"/>
      <c r="C4453" s="56"/>
      <c r="D4453" s="55"/>
      <c r="E4453" s="55"/>
      <c r="H4453" s="55"/>
      <c r="I4453" s="57"/>
      <c r="J4453" s="57"/>
      <c r="K4453" s="55"/>
    </row>
    <row r="4454" spans="1:11" x14ac:dyDescent="0.25">
      <c r="A4454" s="55"/>
      <c r="C4454" s="56"/>
      <c r="D4454" s="55"/>
      <c r="E4454" s="55"/>
      <c r="H4454" s="55"/>
      <c r="I4454" s="57"/>
      <c r="J4454" s="57"/>
      <c r="K4454" s="55"/>
    </row>
    <row r="4455" spans="1:11" x14ac:dyDescent="0.25">
      <c r="A4455" s="55"/>
      <c r="C4455" s="56"/>
      <c r="D4455" s="55"/>
      <c r="E4455" s="55"/>
      <c r="H4455" s="55"/>
      <c r="I4455" s="57"/>
      <c r="J4455" s="57"/>
      <c r="K4455" s="55"/>
    </row>
    <row r="4456" spans="1:11" x14ac:dyDescent="0.25">
      <c r="A4456" s="55"/>
      <c r="C4456" s="56"/>
      <c r="D4456" s="55"/>
      <c r="E4456" s="55"/>
      <c r="H4456" s="55"/>
      <c r="I4456" s="57"/>
      <c r="J4456" s="57"/>
      <c r="K4456" s="55"/>
    </row>
    <row r="4457" spans="1:11" x14ac:dyDescent="0.25">
      <c r="A4457" s="55"/>
      <c r="C4457" s="56"/>
      <c r="D4457" s="55"/>
      <c r="E4457" s="55"/>
      <c r="H4457" s="55"/>
      <c r="I4457" s="57"/>
      <c r="J4457" s="57"/>
      <c r="K4457" s="55"/>
    </row>
    <row r="4458" spans="1:11" x14ac:dyDescent="0.25">
      <c r="A4458" s="55"/>
      <c r="C4458" s="56"/>
      <c r="D4458" s="55"/>
      <c r="E4458" s="55"/>
      <c r="H4458" s="55"/>
      <c r="I4458" s="57"/>
      <c r="J4458" s="57"/>
      <c r="K4458" s="55"/>
    </row>
    <row r="4459" spans="1:11" x14ac:dyDescent="0.25">
      <c r="A4459" s="55"/>
      <c r="C4459" s="56"/>
      <c r="D4459" s="55"/>
      <c r="E4459" s="55"/>
      <c r="H4459" s="55"/>
      <c r="I4459" s="57"/>
      <c r="J4459" s="57"/>
      <c r="K4459" s="55"/>
    </row>
    <row r="4460" spans="1:11" x14ac:dyDescent="0.25">
      <c r="A4460" s="55"/>
      <c r="C4460" s="56"/>
      <c r="D4460" s="55"/>
      <c r="E4460" s="55"/>
      <c r="H4460" s="55"/>
      <c r="I4460" s="57"/>
      <c r="J4460" s="57"/>
      <c r="K4460" s="55"/>
    </row>
    <row r="4461" spans="1:11" x14ac:dyDescent="0.25">
      <c r="A4461" s="55"/>
      <c r="C4461" s="56"/>
      <c r="D4461" s="55"/>
      <c r="E4461" s="55"/>
      <c r="H4461" s="55"/>
      <c r="I4461" s="57"/>
      <c r="J4461" s="57"/>
      <c r="K4461" s="55"/>
    </row>
    <row r="4462" spans="1:11" x14ac:dyDescent="0.25">
      <c r="A4462" s="55"/>
      <c r="C4462" s="56"/>
      <c r="D4462" s="55"/>
      <c r="E4462" s="55"/>
      <c r="H4462" s="55"/>
      <c r="I4462" s="57"/>
      <c r="J4462" s="57"/>
      <c r="K4462" s="55"/>
    </row>
    <row r="4463" spans="1:11" x14ac:dyDescent="0.25">
      <c r="A4463" s="55"/>
      <c r="C4463" s="56"/>
      <c r="D4463" s="55"/>
      <c r="E4463" s="55"/>
      <c r="H4463" s="55"/>
      <c r="I4463" s="57"/>
      <c r="J4463" s="57"/>
      <c r="K4463" s="55"/>
    </row>
    <row r="4464" spans="1:11" x14ac:dyDescent="0.25">
      <c r="A4464" s="55"/>
      <c r="C4464" s="56"/>
      <c r="D4464" s="55"/>
      <c r="E4464" s="55"/>
      <c r="H4464" s="55"/>
      <c r="I4464" s="57"/>
      <c r="J4464" s="57"/>
      <c r="K4464" s="55"/>
    </row>
    <row r="4465" spans="1:11" x14ac:dyDescent="0.25">
      <c r="A4465" s="55"/>
      <c r="C4465" s="56"/>
      <c r="D4465" s="55"/>
      <c r="E4465" s="55"/>
      <c r="H4465" s="55"/>
      <c r="I4465" s="57"/>
      <c r="J4465" s="57"/>
      <c r="K4465" s="55"/>
    </row>
    <row r="4466" spans="1:11" x14ac:dyDescent="0.25">
      <c r="A4466" s="55"/>
      <c r="C4466" s="56"/>
      <c r="D4466" s="55"/>
      <c r="E4466" s="55"/>
      <c r="H4466" s="55"/>
      <c r="I4466" s="57"/>
      <c r="J4466" s="57"/>
      <c r="K4466" s="55"/>
    </row>
    <row r="4467" spans="1:11" x14ac:dyDescent="0.25">
      <c r="A4467" s="55"/>
      <c r="C4467" s="56"/>
      <c r="D4467" s="55"/>
      <c r="E4467" s="55"/>
      <c r="H4467" s="55"/>
      <c r="I4467" s="57"/>
      <c r="J4467" s="57"/>
      <c r="K4467" s="55"/>
    </row>
    <row r="4468" spans="1:11" x14ac:dyDescent="0.25">
      <c r="A4468" s="55"/>
      <c r="C4468" s="56"/>
      <c r="D4468" s="55"/>
      <c r="E4468" s="55"/>
      <c r="H4468" s="55"/>
      <c r="I4468" s="57"/>
      <c r="J4468" s="57"/>
      <c r="K4468" s="55"/>
    </row>
    <row r="4469" spans="1:11" x14ac:dyDescent="0.25">
      <c r="A4469" s="55"/>
      <c r="C4469" s="56"/>
      <c r="D4469" s="55"/>
      <c r="E4469" s="55"/>
      <c r="H4469" s="55"/>
      <c r="I4469" s="57"/>
      <c r="J4469" s="57"/>
      <c r="K4469" s="55"/>
    </row>
    <row r="4470" spans="1:11" x14ac:dyDescent="0.25">
      <c r="A4470" s="55"/>
      <c r="C4470" s="56"/>
      <c r="D4470" s="55"/>
      <c r="E4470" s="55"/>
      <c r="H4470" s="55"/>
      <c r="I4470" s="57"/>
      <c r="J4470" s="57"/>
      <c r="K4470" s="55"/>
    </row>
    <row r="4471" spans="1:11" x14ac:dyDescent="0.25">
      <c r="A4471" s="55"/>
      <c r="C4471" s="56"/>
      <c r="D4471" s="55"/>
      <c r="E4471" s="55"/>
      <c r="H4471" s="55"/>
      <c r="I4471" s="57"/>
      <c r="J4471" s="57"/>
      <c r="K4471" s="55"/>
    </row>
    <row r="4472" spans="1:11" x14ac:dyDescent="0.25">
      <c r="A4472" s="55"/>
      <c r="C4472" s="56"/>
      <c r="D4472" s="55"/>
      <c r="E4472" s="55"/>
      <c r="H4472" s="55"/>
      <c r="I4472" s="57"/>
      <c r="J4472" s="57"/>
      <c r="K4472" s="55"/>
    </row>
    <row r="4473" spans="1:11" x14ac:dyDescent="0.25">
      <c r="A4473" s="55"/>
      <c r="C4473" s="56"/>
      <c r="D4473" s="55"/>
      <c r="E4473" s="55"/>
      <c r="H4473" s="55"/>
      <c r="I4473" s="57"/>
      <c r="J4473" s="57"/>
      <c r="K4473" s="55"/>
    </row>
    <row r="4474" spans="1:11" x14ac:dyDescent="0.25">
      <c r="A4474" s="55"/>
      <c r="C4474" s="56"/>
      <c r="D4474" s="55"/>
      <c r="E4474" s="55"/>
      <c r="H4474" s="55"/>
      <c r="I4474" s="57"/>
      <c r="J4474" s="57"/>
      <c r="K4474" s="55"/>
    </row>
    <row r="4475" spans="1:11" x14ac:dyDescent="0.25">
      <c r="A4475" s="55"/>
      <c r="C4475" s="56"/>
      <c r="D4475" s="55"/>
      <c r="E4475" s="55"/>
      <c r="H4475" s="55"/>
      <c r="I4475" s="57"/>
      <c r="J4475" s="57"/>
      <c r="K4475" s="55"/>
    </row>
    <row r="4476" spans="1:11" x14ac:dyDescent="0.25">
      <c r="A4476" s="55"/>
      <c r="C4476" s="56"/>
      <c r="D4476" s="55"/>
      <c r="E4476" s="55"/>
      <c r="H4476" s="55"/>
      <c r="I4476" s="57"/>
      <c r="J4476" s="57"/>
      <c r="K4476" s="55"/>
    </row>
    <row r="4477" spans="1:11" x14ac:dyDescent="0.25">
      <c r="A4477" s="55"/>
      <c r="C4477" s="56"/>
      <c r="D4477" s="55"/>
      <c r="E4477" s="55"/>
      <c r="H4477" s="55"/>
      <c r="I4477" s="57"/>
      <c r="J4477" s="57"/>
      <c r="K4477" s="55"/>
    </row>
    <row r="4478" spans="1:11" x14ac:dyDescent="0.25">
      <c r="A4478" s="55"/>
      <c r="C4478" s="56"/>
      <c r="D4478" s="55"/>
      <c r="E4478" s="55"/>
      <c r="H4478" s="55"/>
      <c r="I4478" s="57"/>
      <c r="J4478" s="57"/>
      <c r="K4478" s="55"/>
    </row>
    <row r="4479" spans="1:11" x14ac:dyDescent="0.25">
      <c r="A4479" s="55"/>
      <c r="C4479" s="56"/>
      <c r="D4479" s="55"/>
      <c r="E4479" s="55"/>
      <c r="H4479" s="55"/>
      <c r="I4479" s="57"/>
      <c r="J4479" s="57"/>
      <c r="K4479" s="55"/>
    </row>
    <row r="4480" spans="1:11" x14ac:dyDescent="0.25">
      <c r="A4480" s="55"/>
      <c r="C4480" s="56"/>
      <c r="D4480" s="55"/>
      <c r="E4480" s="55"/>
      <c r="H4480" s="55"/>
      <c r="I4480" s="57"/>
      <c r="J4480" s="57"/>
      <c r="K4480" s="55"/>
    </row>
    <row r="4481" spans="1:11" x14ac:dyDescent="0.25">
      <c r="A4481" s="55"/>
      <c r="C4481" s="56"/>
      <c r="D4481" s="55"/>
      <c r="E4481" s="55"/>
      <c r="H4481" s="55"/>
      <c r="I4481" s="57"/>
      <c r="J4481" s="57"/>
      <c r="K4481" s="55"/>
    </row>
    <row r="4482" spans="1:11" x14ac:dyDescent="0.25">
      <c r="A4482" s="55"/>
      <c r="C4482" s="56"/>
      <c r="D4482" s="55"/>
      <c r="E4482" s="55"/>
      <c r="H4482" s="55"/>
      <c r="I4482" s="57"/>
      <c r="J4482" s="57"/>
      <c r="K4482" s="55"/>
    </row>
    <row r="4483" spans="1:11" x14ac:dyDescent="0.25">
      <c r="A4483" s="55"/>
      <c r="C4483" s="56"/>
      <c r="D4483" s="55"/>
      <c r="E4483" s="55"/>
      <c r="H4483" s="55"/>
      <c r="I4483" s="57"/>
      <c r="J4483" s="57"/>
      <c r="K4483" s="55"/>
    </row>
    <row r="4484" spans="1:11" x14ac:dyDescent="0.25">
      <c r="A4484" s="55"/>
      <c r="C4484" s="56"/>
      <c r="D4484" s="55"/>
      <c r="E4484" s="55"/>
      <c r="H4484" s="55"/>
      <c r="I4484" s="57"/>
      <c r="J4484" s="57"/>
      <c r="K4484" s="55"/>
    </row>
    <row r="4485" spans="1:11" x14ac:dyDescent="0.25">
      <c r="A4485" s="55"/>
      <c r="C4485" s="56"/>
      <c r="D4485" s="55"/>
      <c r="E4485" s="55"/>
      <c r="H4485" s="55"/>
      <c r="I4485" s="57"/>
      <c r="J4485" s="57"/>
      <c r="K4485" s="55"/>
    </row>
    <row r="4486" spans="1:11" x14ac:dyDescent="0.25">
      <c r="A4486" s="55"/>
      <c r="C4486" s="56"/>
      <c r="D4486" s="55"/>
      <c r="E4486" s="55"/>
      <c r="H4486" s="55"/>
      <c r="I4486" s="57"/>
      <c r="J4486" s="57"/>
      <c r="K4486" s="55"/>
    </row>
    <row r="4487" spans="1:11" x14ac:dyDescent="0.25">
      <c r="A4487" s="55"/>
      <c r="C4487" s="56"/>
      <c r="D4487" s="55"/>
      <c r="E4487" s="55"/>
      <c r="H4487" s="55"/>
      <c r="I4487" s="57"/>
      <c r="J4487" s="57"/>
      <c r="K4487" s="55"/>
    </row>
    <row r="4488" spans="1:11" x14ac:dyDescent="0.25">
      <c r="A4488" s="55"/>
      <c r="C4488" s="56"/>
      <c r="D4488" s="55"/>
      <c r="E4488" s="55"/>
      <c r="H4488" s="55"/>
      <c r="I4488" s="57"/>
      <c r="J4488" s="57"/>
      <c r="K4488" s="55"/>
    </row>
    <row r="4489" spans="1:11" x14ac:dyDescent="0.25">
      <c r="A4489" s="55"/>
      <c r="C4489" s="56"/>
      <c r="D4489" s="55"/>
      <c r="E4489" s="55"/>
      <c r="H4489" s="55"/>
      <c r="I4489" s="57"/>
      <c r="J4489" s="57"/>
      <c r="K4489" s="55"/>
    </row>
    <row r="4490" spans="1:11" x14ac:dyDescent="0.25">
      <c r="A4490" s="55"/>
      <c r="C4490" s="56"/>
      <c r="D4490" s="55"/>
      <c r="E4490" s="55"/>
      <c r="H4490" s="55"/>
      <c r="I4490" s="57"/>
      <c r="J4490" s="57"/>
      <c r="K4490" s="55"/>
    </row>
    <row r="4491" spans="1:11" x14ac:dyDescent="0.25">
      <c r="A4491" s="55"/>
      <c r="C4491" s="56"/>
      <c r="D4491" s="55"/>
      <c r="E4491" s="55"/>
      <c r="H4491" s="55"/>
      <c r="I4491" s="57"/>
      <c r="J4491" s="57"/>
      <c r="K4491" s="55"/>
    </row>
    <row r="4492" spans="1:11" x14ac:dyDescent="0.25">
      <c r="A4492" s="55"/>
      <c r="C4492" s="56"/>
      <c r="D4492" s="55"/>
      <c r="E4492" s="55"/>
      <c r="H4492" s="55"/>
      <c r="I4492" s="57"/>
      <c r="J4492" s="57"/>
      <c r="K4492" s="55"/>
    </row>
    <row r="4493" spans="1:11" x14ac:dyDescent="0.25">
      <c r="A4493" s="55"/>
      <c r="C4493" s="56"/>
      <c r="D4493" s="55"/>
      <c r="E4493" s="55"/>
      <c r="H4493" s="55"/>
      <c r="I4493" s="57"/>
      <c r="J4493" s="57"/>
      <c r="K4493" s="55"/>
    </row>
    <row r="4494" spans="1:11" x14ac:dyDescent="0.25">
      <c r="A4494" s="55"/>
      <c r="C4494" s="56"/>
      <c r="D4494" s="55"/>
      <c r="E4494" s="55"/>
      <c r="H4494" s="55"/>
      <c r="I4494" s="57"/>
      <c r="J4494" s="57"/>
      <c r="K4494" s="55"/>
    </row>
    <row r="4495" spans="1:11" x14ac:dyDescent="0.25">
      <c r="A4495" s="55"/>
      <c r="C4495" s="56"/>
      <c r="D4495" s="55"/>
      <c r="E4495" s="55"/>
      <c r="H4495" s="55"/>
      <c r="I4495" s="57"/>
      <c r="J4495" s="57"/>
      <c r="K4495" s="55"/>
    </row>
    <row r="4496" spans="1:11" x14ac:dyDescent="0.25">
      <c r="A4496" s="55"/>
      <c r="C4496" s="56"/>
      <c r="D4496" s="55"/>
      <c r="E4496" s="55"/>
      <c r="H4496" s="55"/>
      <c r="I4496" s="57"/>
      <c r="J4496" s="57"/>
      <c r="K4496" s="55"/>
    </row>
    <row r="4497" spans="1:11" x14ac:dyDescent="0.25">
      <c r="A4497" s="55"/>
      <c r="C4497" s="56"/>
      <c r="D4497" s="55"/>
      <c r="E4497" s="55"/>
      <c r="H4497" s="55"/>
      <c r="I4497" s="57"/>
      <c r="J4497" s="57"/>
      <c r="K4497" s="55"/>
    </row>
    <row r="4498" spans="1:11" x14ac:dyDescent="0.25">
      <c r="A4498" s="55"/>
      <c r="C4498" s="56"/>
      <c r="D4498" s="55"/>
      <c r="E4498" s="55"/>
      <c r="H4498" s="55"/>
      <c r="I4498" s="57"/>
      <c r="J4498" s="57"/>
      <c r="K4498" s="55"/>
    </row>
    <row r="4499" spans="1:11" x14ac:dyDescent="0.25">
      <c r="A4499" s="55"/>
      <c r="C4499" s="56"/>
      <c r="D4499" s="55"/>
      <c r="E4499" s="55"/>
      <c r="H4499" s="55"/>
      <c r="I4499" s="57"/>
      <c r="J4499" s="57"/>
      <c r="K4499" s="55"/>
    </row>
    <row r="4500" spans="1:11" x14ac:dyDescent="0.25">
      <c r="A4500" s="55"/>
      <c r="C4500" s="56"/>
      <c r="D4500" s="55"/>
      <c r="E4500" s="55"/>
      <c r="H4500" s="55"/>
      <c r="I4500" s="57"/>
      <c r="J4500" s="57"/>
      <c r="K4500" s="55"/>
    </row>
    <row r="4501" spans="1:11" x14ac:dyDescent="0.25">
      <c r="A4501" s="55"/>
      <c r="C4501" s="56"/>
      <c r="D4501" s="55"/>
      <c r="E4501" s="55"/>
      <c r="H4501" s="55"/>
      <c r="I4501" s="57"/>
      <c r="J4501" s="57"/>
      <c r="K4501" s="55"/>
    </row>
    <row r="4502" spans="1:11" x14ac:dyDescent="0.25">
      <c r="A4502" s="55"/>
      <c r="C4502" s="56"/>
      <c r="D4502" s="55"/>
      <c r="E4502" s="55"/>
      <c r="H4502" s="55"/>
      <c r="I4502" s="57"/>
      <c r="J4502" s="57"/>
      <c r="K4502" s="55"/>
    </row>
    <row r="4503" spans="1:11" x14ac:dyDescent="0.25">
      <c r="A4503" s="55"/>
      <c r="C4503" s="56"/>
      <c r="D4503" s="55"/>
      <c r="E4503" s="55"/>
      <c r="H4503" s="55"/>
      <c r="I4503" s="57"/>
      <c r="J4503" s="57"/>
      <c r="K4503" s="55"/>
    </row>
    <row r="4504" spans="1:11" x14ac:dyDescent="0.25">
      <c r="A4504" s="55"/>
      <c r="C4504" s="56"/>
      <c r="D4504" s="55"/>
      <c r="E4504" s="55"/>
      <c r="H4504" s="55"/>
      <c r="I4504" s="57"/>
      <c r="J4504" s="57"/>
      <c r="K4504" s="55"/>
    </row>
    <row r="4505" spans="1:11" x14ac:dyDescent="0.25">
      <c r="A4505" s="55"/>
      <c r="C4505" s="56"/>
      <c r="D4505" s="55"/>
      <c r="E4505" s="55"/>
      <c r="H4505" s="55"/>
      <c r="I4505" s="57"/>
      <c r="J4505" s="57"/>
      <c r="K4505" s="55"/>
    </row>
    <row r="4506" spans="1:11" x14ac:dyDescent="0.25">
      <c r="A4506" s="55"/>
      <c r="C4506" s="56"/>
      <c r="D4506" s="55"/>
      <c r="E4506" s="55"/>
      <c r="H4506" s="55"/>
      <c r="I4506" s="57"/>
      <c r="J4506" s="57"/>
      <c r="K4506" s="55"/>
    </row>
    <row r="4507" spans="1:11" x14ac:dyDescent="0.25">
      <c r="A4507" s="55"/>
      <c r="C4507" s="56"/>
      <c r="D4507" s="55"/>
      <c r="E4507" s="55"/>
      <c r="H4507" s="55"/>
      <c r="I4507" s="57"/>
      <c r="J4507" s="57"/>
      <c r="K4507" s="55"/>
    </row>
    <row r="4508" spans="1:11" x14ac:dyDescent="0.25">
      <c r="A4508" s="55"/>
      <c r="C4508" s="56"/>
      <c r="D4508" s="55"/>
      <c r="E4508" s="55"/>
      <c r="H4508" s="55"/>
      <c r="I4508" s="57"/>
      <c r="J4508" s="57"/>
      <c r="K4508" s="55"/>
    </row>
    <row r="4509" spans="1:11" x14ac:dyDescent="0.25">
      <c r="A4509" s="55"/>
      <c r="C4509" s="56"/>
      <c r="D4509" s="55"/>
      <c r="E4509" s="55"/>
      <c r="H4509" s="55"/>
      <c r="I4509" s="57"/>
      <c r="J4509" s="57"/>
      <c r="K4509" s="55"/>
    </row>
    <row r="4510" spans="1:11" x14ac:dyDescent="0.25">
      <c r="A4510" s="55"/>
      <c r="C4510" s="56"/>
      <c r="D4510" s="55"/>
      <c r="E4510" s="55"/>
      <c r="H4510" s="55"/>
      <c r="I4510" s="57"/>
      <c r="J4510" s="57"/>
      <c r="K4510" s="55"/>
    </row>
    <row r="4511" spans="1:11" x14ac:dyDescent="0.25">
      <c r="A4511" s="55"/>
      <c r="C4511" s="56"/>
      <c r="D4511" s="55"/>
      <c r="E4511" s="55"/>
      <c r="H4511" s="55"/>
      <c r="I4511" s="57"/>
      <c r="J4511" s="57"/>
      <c r="K4511" s="55"/>
    </row>
    <row r="4512" spans="1:11" x14ac:dyDescent="0.25">
      <c r="A4512" s="55"/>
      <c r="C4512" s="56"/>
      <c r="D4512" s="55"/>
      <c r="E4512" s="55"/>
      <c r="H4512" s="55"/>
      <c r="I4512" s="57"/>
      <c r="J4512" s="57"/>
      <c r="K4512" s="55"/>
    </row>
    <row r="4513" spans="1:11" x14ac:dyDescent="0.25">
      <c r="A4513" s="55"/>
      <c r="C4513" s="56"/>
      <c r="D4513" s="55"/>
      <c r="E4513" s="55"/>
      <c r="H4513" s="55"/>
      <c r="I4513" s="57"/>
      <c r="J4513" s="57"/>
      <c r="K4513" s="55"/>
    </row>
    <row r="4514" spans="1:11" x14ac:dyDescent="0.25">
      <c r="A4514" s="55"/>
      <c r="C4514" s="56"/>
      <c r="D4514" s="55"/>
      <c r="E4514" s="55"/>
      <c r="H4514" s="55"/>
      <c r="I4514" s="57"/>
      <c r="J4514" s="57"/>
      <c r="K4514" s="55"/>
    </row>
    <row r="4515" spans="1:11" x14ac:dyDescent="0.25">
      <c r="A4515" s="55"/>
      <c r="C4515" s="56"/>
      <c r="D4515" s="55"/>
      <c r="E4515" s="55"/>
      <c r="H4515" s="55"/>
      <c r="I4515" s="57"/>
      <c r="J4515" s="57"/>
      <c r="K4515" s="55"/>
    </row>
    <row r="4516" spans="1:11" x14ac:dyDescent="0.25">
      <c r="A4516" s="55"/>
      <c r="C4516" s="56"/>
      <c r="D4516" s="55"/>
      <c r="E4516" s="55"/>
      <c r="H4516" s="55"/>
      <c r="I4516" s="57"/>
      <c r="J4516" s="57"/>
      <c r="K4516" s="55"/>
    </row>
    <row r="4517" spans="1:11" x14ac:dyDescent="0.25">
      <c r="A4517" s="55"/>
      <c r="C4517" s="56"/>
      <c r="D4517" s="55"/>
      <c r="E4517" s="55"/>
      <c r="H4517" s="55"/>
      <c r="I4517" s="57"/>
      <c r="J4517" s="57"/>
      <c r="K4517" s="55"/>
    </row>
    <row r="4518" spans="1:11" x14ac:dyDescent="0.25">
      <c r="A4518" s="55"/>
      <c r="C4518" s="56"/>
      <c r="D4518" s="55"/>
      <c r="E4518" s="55"/>
      <c r="H4518" s="55"/>
      <c r="I4518" s="57"/>
      <c r="J4518" s="57"/>
      <c r="K4518" s="55"/>
    </row>
    <row r="4519" spans="1:11" x14ac:dyDescent="0.25">
      <c r="A4519" s="55"/>
      <c r="C4519" s="56"/>
      <c r="D4519" s="55"/>
      <c r="E4519" s="55"/>
      <c r="H4519" s="55"/>
      <c r="I4519" s="57"/>
      <c r="J4519" s="57"/>
      <c r="K4519" s="55"/>
    </row>
    <row r="4520" spans="1:11" x14ac:dyDescent="0.25">
      <c r="A4520" s="55"/>
      <c r="C4520" s="56"/>
      <c r="D4520" s="55"/>
      <c r="E4520" s="55"/>
      <c r="H4520" s="55"/>
      <c r="I4520" s="57"/>
      <c r="J4520" s="57"/>
      <c r="K4520" s="55"/>
    </row>
    <row r="4521" spans="1:11" x14ac:dyDescent="0.25">
      <c r="A4521" s="55"/>
      <c r="C4521" s="56"/>
      <c r="D4521" s="55"/>
      <c r="E4521" s="55"/>
      <c r="H4521" s="55"/>
      <c r="I4521" s="57"/>
      <c r="J4521" s="57"/>
      <c r="K4521" s="55"/>
    </row>
    <row r="4522" spans="1:11" x14ac:dyDescent="0.25">
      <c r="A4522" s="55"/>
      <c r="C4522" s="56"/>
      <c r="D4522" s="55"/>
      <c r="E4522" s="55"/>
      <c r="H4522" s="55"/>
      <c r="I4522" s="57"/>
      <c r="J4522" s="57"/>
      <c r="K4522" s="55"/>
    </row>
    <row r="4523" spans="1:11" x14ac:dyDescent="0.25">
      <c r="A4523" s="55"/>
      <c r="C4523" s="56"/>
      <c r="D4523" s="55"/>
      <c r="E4523" s="55"/>
      <c r="H4523" s="55"/>
      <c r="I4523" s="57"/>
      <c r="J4523" s="57"/>
      <c r="K4523" s="55"/>
    </row>
    <row r="4524" spans="1:11" x14ac:dyDescent="0.25">
      <c r="A4524" s="55"/>
      <c r="C4524" s="56"/>
      <c r="D4524" s="55"/>
      <c r="E4524" s="55"/>
      <c r="H4524" s="55"/>
      <c r="I4524" s="57"/>
      <c r="J4524" s="57"/>
      <c r="K4524" s="55"/>
    </row>
    <row r="4525" spans="1:11" x14ac:dyDescent="0.25">
      <c r="A4525" s="55"/>
      <c r="C4525" s="56"/>
      <c r="D4525" s="55"/>
      <c r="E4525" s="55"/>
      <c r="H4525" s="55"/>
      <c r="I4525" s="57"/>
      <c r="J4525" s="57"/>
      <c r="K4525" s="55"/>
    </row>
    <row r="4526" spans="1:11" x14ac:dyDescent="0.25">
      <c r="A4526" s="55"/>
      <c r="C4526" s="56"/>
      <c r="D4526" s="55"/>
      <c r="E4526" s="55"/>
      <c r="H4526" s="55"/>
      <c r="I4526" s="57"/>
      <c r="J4526" s="57"/>
      <c r="K4526" s="55"/>
    </row>
    <row r="4527" spans="1:11" x14ac:dyDescent="0.25">
      <c r="A4527" s="55"/>
      <c r="C4527" s="56"/>
      <c r="D4527" s="55"/>
      <c r="E4527" s="55"/>
      <c r="H4527" s="55"/>
      <c r="I4527" s="57"/>
      <c r="J4527" s="57"/>
      <c r="K4527" s="55"/>
    </row>
    <row r="4528" spans="1:11" x14ac:dyDescent="0.25">
      <c r="A4528" s="55"/>
      <c r="C4528" s="56"/>
      <c r="D4528" s="55"/>
      <c r="E4528" s="55"/>
      <c r="H4528" s="55"/>
      <c r="I4528" s="57"/>
      <c r="J4528" s="57"/>
      <c r="K4528" s="55"/>
    </row>
    <row r="4529" spans="1:11" x14ac:dyDescent="0.25">
      <c r="A4529" s="55"/>
      <c r="C4529" s="56"/>
      <c r="D4529" s="55"/>
      <c r="E4529" s="55"/>
      <c r="H4529" s="55"/>
      <c r="I4529" s="57"/>
      <c r="J4529" s="57"/>
      <c r="K4529" s="55"/>
    </row>
    <row r="4530" spans="1:11" x14ac:dyDescent="0.25">
      <c r="A4530" s="55"/>
      <c r="C4530" s="56"/>
      <c r="D4530" s="55"/>
      <c r="E4530" s="55"/>
      <c r="H4530" s="55"/>
      <c r="I4530" s="57"/>
      <c r="J4530" s="57"/>
      <c r="K4530" s="55"/>
    </row>
    <row r="4531" spans="1:11" x14ac:dyDescent="0.25">
      <c r="A4531" s="55"/>
      <c r="C4531" s="56"/>
      <c r="D4531" s="55"/>
      <c r="E4531" s="55"/>
      <c r="H4531" s="55"/>
      <c r="I4531" s="57"/>
      <c r="J4531" s="57"/>
      <c r="K4531" s="55"/>
    </row>
    <row r="4532" spans="1:11" x14ac:dyDescent="0.25">
      <c r="A4532" s="55"/>
      <c r="C4532" s="56"/>
      <c r="D4532" s="55"/>
      <c r="E4532" s="55"/>
      <c r="H4532" s="55"/>
      <c r="I4532" s="57"/>
      <c r="J4532" s="57"/>
      <c r="K4532" s="55"/>
    </row>
    <row r="4533" spans="1:11" x14ac:dyDescent="0.25">
      <c r="A4533" s="55"/>
      <c r="C4533" s="56"/>
      <c r="D4533" s="55"/>
      <c r="E4533" s="55"/>
      <c r="H4533" s="55"/>
      <c r="I4533" s="57"/>
      <c r="J4533" s="57"/>
      <c r="K4533" s="55"/>
    </row>
    <row r="4534" spans="1:11" x14ac:dyDescent="0.25">
      <c r="A4534" s="55"/>
      <c r="C4534" s="56"/>
      <c r="D4534" s="55"/>
      <c r="E4534" s="55"/>
      <c r="H4534" s="55"/>
      <c r="I4534" s="57"/>
      <c r="J4534" s="57"/>
      <c r="K4534" s="55"/>
    </row>
    <row r="4535" spans="1:11" x14ac:dyDescent="0.25">
      <c r="A4535" s="55"/>
      <c r="C4535" s="56"/>
      <c r="D4535" s="55"/>
      <c r="E4535" s="55"/>
      <c r="H4535" s="55"/>
      <c r="I4535" s="57"/>
      <c r="J4535" s="57"/>
      <c r="K4535" s="55"/>
    </row>
    <row r="4536" spans="1:11" x14ac:dyDescent="0.25">
      <c r="A4536" s="55"/>
      <c r="C4536" s="56"/>
      <c r="D4536" s="55"/>
      <c r="E4536" s="55"/>
      <c r="H4536" s="55"/>
      <c r="I4536" s="57"/>
      <c r="J4536" s="57"/>
      <c r="K4536" s="55"/>
    </row>
    <row r="4537" spans="1:11" x14ac:dyDescent="0.25">
      <c r="A4537" s="55"/>
      <c r="C4537" s="56"/>
      <c r="D4537" s="55"/>
      <c r="E4537" s="55"/>
      <c r="H4537" s="55"/>
      <c r="I4537" s="57"/>
      <c r="J4537" s="57"/>
      <c r="K4537" s="55"/>
    </row>
    <row r="4538" spans="1:11" x14ac:dyDescent="0.25">
      <c r="A4538" s="55"/>
      <c r="C4538" s="56"/>
      <c r="D4538" s="55"/>
      <c r="E4538" s="55"/>
      <c r="H4538" s="55"/>
      <c r="I4538" s="57"/>
      <c r="J4538" s="57"/>
      <c r="K4538" s="55"/>
    </row>
    <row r="4539" spans="1:11" x14ac:dyDescent="0.25">
      <c r="A4539" s="55"/>
      <c r="C4539" s="56"/>
      <c r="D4539" s="55"/>
      <c r="E4539" s="55"/>
      <c r="H4539" s="55"/>
      <c r="I4539" s="57"/>
      <c r="J4539" s="57"/>
      <c r="K4539" s="55"/>
    </row>
    <row r="4540" spans="1:11" x14ac:dyDescent="0.25">
      <c r="A4540" s="55"/>
      <c r="C4540" s="56"/>
      <c r="D4540" s="55"/>
      <c r="E4540" s="55"/>
      <c r="H4540" s="55"/>
      <c r="I4540" s="57"/>
      <c r="J4540" s="57"/>
      <c r="K4540" s="55"/>
    </row>
    <row r="4541" spans="1:11" x14ac:dyDescent="0.25">
      <c r="A4541" s="55"/>
      <c r="C4541" s="56"/>
      <c r="D4541" s="55"/>
      <c r="E4541" s="55"/>
      <c r="H4541" s="55"/>
      <c r="I4541" s="57"/>
      <c r="J4541" s="57"/>
      <c r="K4541" s="55"/>
    </row>
    <row r="4542" spans="1:11" x14ac:dyDescent="0.25">
      <c r="A4542" s="55"/>
      <c r="C4542" s="56"/>
      <c r="D4542" s="55"/>
      <c r="E4542" s="55"/>
      <c r="H4542" s="55"/>
      <c r="I4542" s="57"/>
      <c r="J4542" s="57"/>
      <c r="K4542" s="55"/>
    </row>
    <row r="4543" spans="1:11" x14ac:dyDescent="0.25">
      <c r="A4543" s="55"/>
      <c r="C4543" s="56"/>
      <c r="D4543" s="55"/>
      <c r="E4543" s="55"/>
      <c r="H4543" s="55"/>
      <c r="I4543" s="57"/>
      <c r="J4543" s="57"/>
      <c r="K4543" s="55"/>
    </row>
    <row r="4544" spans="1:11" x14ac:dyDescent="0.25">
      <c r="A4544" s="55"/>
      <c r="C4544" s="56"/>
      <c r="D4544" s="55"/>
      <c r="E4544" s="55"/>
      <c r="H4544" s="55"/>
      <c r="I4544" s="57"/>
      <c r="J4544" s="57"/>
      <c r="K4544" s="55"/>
    </row>
    <row r="4545" spans="1:11" x14ac:dyDescent="0.25">
      <c r="A4545" s="55"/>
      <c r="C4545" s="56"/>
      <c r="D4545" s="55"/>
      <c r="E4545" s="55"/>
      <c r="H4545" s="55"/>
      <c r="I4545" s="57"/>
      <c r="J4545" s="57"/>
      <c r="K4545" s="55"/>
    </row>
    <row r="4546" spans="1:11" x14ac:dyDescent="0.25">
      <c r="A4546" s="55"/>
      <c r="C4546" s="56"/>
      <c r="D4546" s="55"/>
      <c r="E4546" s="55"/>
      <c r="H4546" s="55"/>
      <c r="I4546" s="57"/>
      <c r="J4546" s="57"/>
      <c r="K4546" s="55"/>
    </row>
    <row r="4547" spans="1:11" x14ac:dyDescent="0.25">
      <c r="A4547" s="55"/>
      <c r="C4547" s="56"/>
      <c r="D4547" s="55"/>
      <c r="E4547" s="55"/>
      <c r="H4547" s="55"/>
      <c r="I4547" s="57"/>
      <c r="J4547" s="57"/>
      <c r="K4547" s="55"/>
    </row>
    <row r="4548" spans="1:11" x14ac:dyDescent="0.25">
      <c r="A4548" s="55"/>
      <c r="C4548" s="56"/>
      <c r="D4548" s="55"/>
      <c r="E4548" s="55"/>
      <c r="H4548" s="55"/>
      <c r="I4548" s="57"/>
      <c r="J4548" s="57"/>
      <c r="K4548" s="55"/>
    </row>
    <row r="4549" spans="1:11" x14ac:dyDescent="0.25">
      <c r="A4549" s="55"/>
      <c r="C4549" s="56"/>
      <c r="D4549" s="55"/>
      <c r="E4549" s="55"/>
      <c r="H4549" s="55"/>
      <c r="I4549" s="57"/>
      <c r="J4549" s="57"/>
      <c r="K4549" s="55"/>
    </row>
    <row r="4550" spans="1:11" x14ac:dyDescent="0.25">
      <c r="A4550" s="55"/>
      <c r="C4550" s="56"/>
      <c r="D4550" s="55"/>
      <c r="E4550" s="55"/>
      <c r="H4550" s="55"/>
      <c r="I4550" s="57"/>
      <c r="J4550" s="57"/>
      <c r="K4550" s="55"/>
    </row>
    <row r="4551" spans="1:11" x14ac:dyDescent="0.25">
      <c r="A4551" s="55"/>
      <c r="C4551" s="56"/>
      <c r="D4551" s="55"/>
      <c r="E4551" s="55"/>
      <c r="H4551" s="55"/>
      <c r="I4551" s="57"/>
      <c r="J4551" s="57"/>
      <c r="K4551" s="55"/>
    </row>
    <row r="4552" spans="1:11" x14ac:dyDescent="0.25">
      <c r="A4552" s="55"/>
      <c r="C4552" s="56"/>
      <c r="D4552" s="55"/>
      <c r="E4552" s="55"/>
      <c r="H4552" s="55"/>
      <c r="I4552" s="57"/>
      <c r="J4552" s="57"/>
      <c r="K4552" s="55"/>
    </row>
    <row r="4553" spans="1:11" x14ac:dyDescent="0.25">
      <c r="A4553" s="55"/>
      <c r="C4553" s="56"/>
      <c r="D4553" s="55"/>
      <c r="E4553" s="55"/>
      <c r="H4553" s="55"/>
      <c r="I4553" s="57"/>
      <c r="J4553" s="57"/>
      <c r="K4553" s="55"/>
    </row>
    <row r="4554" spans="1:11" x14ac:dyDescent="0.25">
      <c r="A4554" s="55"/>
      <c r="C4554" s="56"/>
      <c r="D4554" s="55"/>
      <c r="E4554" s="55"/>
      <c r="H4554" s="55"/>
      <c r="I4554" s="57"/>
      <c r="J4554" s="57"/>
      <c r="K4554" s="55"/>
    </row>
    <row r="4555" spans="1:11" x14ac:dyDescent="0.25">
      <c r="A4555" s="55"/>
      <c r="C4555" s="56"/>
      <c r="D4555" s="55"/>
      <c r="E4555" s="55"/>
      <c r="H4555" s="55"/>
      <c r="I4555" s="57"/>
      <c r="J4555" s="57"/>
      <c r="K4555" s="55"/>
    </row>
    <row r="4556" spans="1:11" x14ac:dyDescent="0.25">
      <c r="A4556" s="55"/>
      <c r="C4556" s="56"/>
      <c r="D4556" s="55"/>
      <c r="E4556" s="55"/>
      <c r="H4556" s="55"/>
      <c r="I4556" s="57"/>
      <c r="J4556" s="57"/>
      <c r="K4556" s="55"/>
    </row>
    <row r="4557" spans="1:11" x14ac:dyDescent="0.25">
      <c r="A4557" s="55"/>
      <c r="C4557" s="56"/>
      <c r="D4557" s="55"/>
      <c r="E4557" s="55"/>
      <c r="H4557" s="55"/>
      <c r="I4557" s="57"/>
      <c r="J4557" s="57"/>
      <c r="K4557" s="55"/>
    </row>
    <row r="4558" spans="1:11" x14ac:dyDescent="0.25">
      <c r="A4558" s="55"/>
      <c r="C4558" s="56"/>
      <c r="D4558" s="55"/>
      <c r="E4558" s="55"/>
      <c r="H4558" s="55"/>
      <c r="I4558" s="57"/>
      <c r="J4558" s="57"/>
      <c r="K4558" s="55"/>
    </row>
    <row r="4559" spans="1:11" x14ac:dyDescent="0.25">
      <c r="A4559" s="55"/>
      <c r="C4559" s="56"/>
      <c r="D4559" s="55"/>
      <c r="E4559" s="55"/>
      <c r="H4559" s="55"/>
      <c r="I4559" s="57"/>
      <c r="J4559" s="57"/>
      <c r="K4559" s="55"/>
    </row>
    <row r="4560" spans="1:11" x14ac:dyDescent="0.25">
      <c r="A4560" s="55"/>
      <c r="C4560" s="56"/>
      <c r="D4560" s="55"/>
      <c r="E4560" s="55"/>
      <c r="H4560" s="55"/>
      <c r="I4560" s="57"/>
      <c r="J4560" s="57"/>
      <c r="K4560" s="55"/>
    </row>
    <row r="4561" spans="1:11" x14ac:dyDescent="0.25">
      <c r="A4561" s="55"/>
      <c r="C4561" s="56"/>
      <c r="D4561" s="55"/>
      <c r="E4561" s="55"/>
      <c r="H4561" s="55"/>
      <c r="I4561" s="57"/>
      <c r="J4561" s="57"/>
      <c r="K4561" s="55"/>
    </row>
    <row r="4562" spans="1:11" x14ac:dyDescent="0.25">
      <c r="A4562" s="55"/>
      <c r="C4562" s="56"/>
      <c r="D4562" s="55"/>
      <c r="E4562" s="55"/>
      <c r="H4562" s="55"/>
      <c r="I4562" s="57"/>
      <c r="J4562" s="57"/>
      <c r="K4562" s="55"/>
    </row>
    <row r="4563" spans="1:11" x14ac:dyDescent="0.25">
      <c r="A4563" s="55"/>
      <c r="C4563" s="56"/>
      <c r="D4563" s="55"/>
      <c r="E4563" s="55"/>
      <c r="H4563" s="55"/>
      <c r="I4563" s="57"/>
      <c r="J4563" s="57"/>
      <c r="K4563" s="55"/>
    </row>
    <row r="4564" spans="1:11" x14ac:dyDescent="0.25">
      <c r="A4564" s="55"/>
      <c r="C4564" s="56"/>
      <c r="D4564" s="55"/>
      <c r="E4564" s="55"/>
      <c r="H4564" s="55"/>
      <c r="I4564" s="57"/>
      <c r="J4564" s="57"/>
      <c r="K4564" s="55"/>
    </row>
    <row r="4565" spans="1:11" x14ac:dyDescent="0.25">
      <c r="A4565" s="55"/>
      <c r="C4565" s="56"/>
      <c r="D4565" s="55"/>
      <c r="E4565" s="55"/>
      <c r="H4565" s="55"/>
      <c r="I4565" s="57"/>
      <c r="J4565" s="57"/>
      <c r="K4565" s="55"/>
    </row>
    <row r="4566" spans="1:11" x14ac:dyDescent="0.25">
      <c r="A4566" s="55"/>
      <c r="C4566" s="56"/>
      <c r="D4566" s="55"/>
      <c r="E4566" s="55"/>
      <c r="H4566" s="55"/>
      <c r="I4566" s="57"/>
      <c r="J4566" s="57"/>
      <c r="K4566" s="55"/>
    </row>
    <row r="4567" spans="1:11" x14ac:dyDescent="0.25">
      <c r="A4567" s="55"/>
      <c r="C4567" s="56"/>
      <c r="D4567" s="55"/>
      <c r="E4567" s="55"/>
      <c r="H4567" s="55"/>
      <c r="I4567" s="57"/>
      <c r="J4567" s="57"/>
      <c r="K4567" s="55"/>
    </row>
    <row r="4568" spans="1:11" x14ac:dyDescent="0.25">
      <c r="A4568" s="55"/>
      <c r="C4568" s="56"/>
      <c r="D4568" s="55"/>
      <c r="E4568" s="55"/>
      <c r="H4568" s="55"/>
      <c r="I4568" s="57"/>
      <c r="J4568" s="57"/>
      <c r="K4568" s="55"/>
    </row>
    <row r="4569" spans="1:11" x14ac:dyDescent="0.25">
      <c r="A4569" s="55"/>
      <c r="C4569" s="56"/>
      <c r="D4569" s="55"/>
      <c r="E4569" s="55"/>
      <c r="H4569" s="55"/>
      <c r="I4569" s="57"/>
      <c r="J4569" s="57"/>
      <c r="K4569" s="55"/>
    </row>
    <row r="4570" spans="1:11" x14ac:dyDescent="0.25">
      <c r="A4570" s="55"/>
      <c r="C4570" s="56"/>
      <c r="D4570" s="55"/>
      <c r="E4570" s="55"/>
      <c r="H4570" s="55"/>
      <c r="I4570" s="57"/>
      <c r="J4570" s="57"/>
      <c r="K4570" s="55"/>
    </row>
    <row r="4571" spans="1:11" x14ac:dyDescent="0.25">
      <c r="A4571" s="55"/>
      <c r="C4571" s="56"/>
      <c r="D4571" s="55"/>
      <c r="E4571" s="55"/>
      <c r="H4571" s="55"/>
      <c r="I4571" s="57"/>
      <c r="J4571" s="57"/>
      <c r="K4571" s="55"/>
    </row>
    <row r="4572" spans="1:11" x14ac:dyDescent="0.25">
      <c r="A4572" s="55"/>
      <c r="C4572" s="56"/>
      <c r="D4572" s="55"/>
      <c r="E4572" s="55"/>
      <c r="H4572" s="55"/>
      <c r="I4572" s="57"/>
      <c r="J4572" s="57"/>
      <c r="K4572" s="55"/>
    </row>
    <row r="4573" spans="1:11" x14ac:dyDescent="0.25">
      <c r="A4573" s="55"/>
      <c r="C4573" s="56"/>
      <c r="D4573" s="55"/>
      <c r="E4573" s="55"/>
      <c r="H4573" s="55"/>
      <c r="I4573" s="57"/>
      <c r="J4573" s="57"/>
      <c r="K4573" s="55"/>
    </row>
    <row r="4574" spans="1:11" x14ac:dyDescent="0.25">
      <c r="A4574" s="55"/>
      <c r="C4574" s="56"/>
      <c r="D4574" s="55"/>
      <c r="E4574" s="55"/>
      <c r="H4574" s="55"/>
      <c r="I4574" s="57"/>
      <c r="J4574" s="57"/>
      <c r="K4574" s="55"/>
    </row>
    <row r="4575" spans="1:11" x14ac:dyDescent="0.25">
      <c r="A4575" s="55"/>
      <c r="C4575" s="56"/>
      <c r="D4575" s="55"/>
      <c r="E4575" s="55"/>
      <c r="H4575" s="55"/>
      <c r="I4575" s="57"/>
      <c r="J4575" s="57"/>
      <c r="K4575" s="55"/>
    </row>
    <row r="4576" spans="1:11" x14ac:dyDescent="0.25">
      <c r="A4576" s="55"/>
      <c r="C4576" s="56"/>
      <c r="D4576" s="55"/>
      <c r="E4576" s="55"/>
      <c r="H4576" s="55"/>
      <c r="I4576" s="57"/>
      <c r="J4576" s="57"/>
      <c r="K4576" s="55"/>
    </row>
    <row r="4577" spans="1:11" x14ac:dyDescent="0.25">
      <c r="A4577" s="55"/>
      <c r="C4577" s="56"/>
      <c r="D4577" s="55"/>
      <c r="E4577" s="55"/>
      <c r="H4577" s="55"/>
      <c r="I4577" s="57"/>
      <c r="J4577" s="57"/>
      <c r="K4577" s="55"/>
    </row>
    <row r="4578" spans="1:11" x14ac:dyDescent="0.25">
      <c r="A4578" s="55"/>
      <c r="C4578" s="56"/>
      <c r="D4578" s="55"/>
      <c r="E4578" s="55"/>
      <c r="H4578" s="55"/>
      <c r="I4578" s="57"/>
      <c r="J4578" s="57"/>
      <c r="K4578" s="55"/>
    </row>
    <row r="4579" spans="1:11" x14ac:dyDescent="0.25">
      <c r="A4579" s="55"/>
      <c r="C4579" s="56"/>
      <c r="D4579" s="55"/>
      <c r="E4579" s="55"/>
      <c r="H4579" s="55"/>
      <c r="I4579" s="57"/>
      <c r="J4579" s="57"/>
      <c r="K4579" s="55"/>
    </row>
    <row r="4580" spans="1:11" x14ac:dyDescent="0.25">
      <c r="A4580" s="55"/>
      <c r="C4580" s="56"/>
      <c r="D4580" s="55"/>
      <c r="E4580" s="55"/>
      <c r="H4580" s="55"/>
      <c r="I4580" s="57"/>
      <c r="J4580" s="57"/>
      <c r="K4580" s="55"/>
    </row>
    <row r="4581" spans="1:11" x14ac:dyDescent="0.25">
      <c r="A4581" s="55"/>
      <c r="C4581" s="56"/>
      <c r="D4581" s="55"/>
      <c r="E4581" s="55"/>
      <c r="H4581" s="55"/>
      <c r="I4581" s="57"/>
      <c r="J4581" s="57"/>
      <c r="K4581" s="55"/>
    </row>
    <row r="4582" spans="1:11" x14ac:dyDescent="0.25">
      <c r="A4582" s="55"/>
      <c r="C4582" s="56"/>
      <c r="D4582" s="55"/>
      <c r="E4582" s="55"/>
      <c r="H4582" s="55"/>
      <c r="I4582" s="57"/>
      <c r="J4582" s="57"/>
      <c r="K4582" s="55"/>
    </row>
    <row r="4583" spans="1:11" x14ac:dyDescent="0.25">
      <c r="A4583" s="55"/>
      <c r="C4583" s="56"/>
      <c r="D4583" s="55"/>
      <c r="E4583" s="55"/>
      <c r="H4583" s="55"/>
      <c r="I4583" s="57"/>
      <c r="J4583" s="57"/>
      <c r="K4583" s="55"/>
    </row>
    <row r="4584" spans="1:11" x14ac:dyDescent="0.25">
      <c r="A4584" s="55"/>
      <c r="C4584" s="56"/>
      <c r="D4584" s="55"/>
      <c r="E4584" s="55"/>
      <c r="H4584" s="55"/>
      <c r="I4584" s="57"/>
      <c r="J4584" s="57"/>
      <c r="K4584" s="55"/>
    </row>
    <row r="4585" spans="1:11" x14ac:dyDescent="0.25">
      <c r="A4585" s="55"/>
      <c r="C4585" s="56"/>
      <c r="D4585" s="55"/>
      <c r="E4585" s="55"/>
      <c r="H4585" s="55"/>
      <c r="I4585" s="57"/>
      <c r="J4585" s="57"/>
      <c r="K4585" s="55"/>
    </row>
    <row r="4586" spans="1:11" x14ac:dyDescent="0.25">
      <c r="A4586" s="55"/>
      <c r="C4586" s="56"/>
      <c r="D4586" s="55"/>
      <c r="E4586" s="55"/>
      <c r="H4586" s="55"/>
      <c r="I4586" s="57"/>
      <c r="J4586" s="57"/>
      <c r="K4586" s="55"/>
    </row>
    <row r="4587" spans="1:11" x14ac:dyDescent="0.25">
      <c r="A4587" s="55"/>
      <c r="C4587" s="56"/>
      <c r="D4587" s="55"/>
      <c r="E4587" s="55"/>
      <c r="H4587" s="55"/>
      <c r="I4587" s="57"/>
      <c r="J4587" s="57"/>
      <c r="K4587" s="55"/>
    </row>
    <row r="4588" spans="1:11" x14ac:dyDescent="0.25">
      <c r="A4588" s="55"/>
      <c r="C4588" s="56"/>
      <c r="D4588" s="55"/>
      <c r="E4588" s="55"/>
      <c r="H4588" s="55"/>
      <c r="I4588" s="57"/>
      <c r="J4588" s="57"/>
      <c r="K4588" s="55"/>
    </row>
    <row r="4589" spans="1:11" x14ac:dyDescent="0.25">
      <c r="A4589" s="55"/>
      <c r="C4589" s="56"/>
      <c r="D4589" s="55"/>
      <c r="E4589" s="55"/>
      <c r="H4589" s="55"/>
      <c r="I4589" s="57"/>
      <c r="J4589" s="57"/>
      <c r="K4589" s="55"/>
    </row>
    <row r="4590" spans="1:11" x14ac:dyDescent="0.25">
      <c r="A4590" s="55"/>
      <c r="C4590" s="56"/>
      <c r="D4590" s="55"/>
      <c r="E4590" s="55"/>
      <c r="H4590" s="55"/>
      <c r="I4590" s="57"/>
      <c r="J4590" s="57"/>
      <c r="K4590" s="55"/>
    </row>
    <row r="4591" spans="1:11" x14ac:dyDescent="0.25">
      <c r="A4591" s="55"/>
      <c r="C4591" s="56"/>
      <c r="D4591" s="55"/>
      <c r="E4591" s="55"/>
      <c r="H4591" s="55"/>
      <c r="I4591" s="57"/>
      <c r="J4591" s="57"/>
      <c r="K4591" s="55"/>
    </row>
    <row r="4592" spans="1:11" x14ac:dyDescent="0.25">
      <c r="A4592" s="55"/>
      <c r="C4592" s="56"/>
      <c r="D4592" s="55"/>
      <c r="E4592" s="55"/>
      <c r="H4592" s="55"/>
      <c r="I4592" s="57"/>
      <c r="J4592" s="57"/>
      <c r="K4592" s="55"/>
    </row>
    <row r="4593" spans="1:11" x14ac:dyDescent="0.25">
      <c r="A4593" s="55"/>
      <c r="C4593" s="56"/>
      <c r="D4593" s="55"/>
      <c r="E4593" s="55"/>
      <c r="H4593" s="55"/>
      <c r="I4593" s="57"/>
      <c r="J4593" s="57"/>
      <c r="K4593" s="55"/>
    </row>
    <row r="4594" spans="1:11" x14ac:dyDescent="0.25">
      <c r="A4594" s="55"/>
      <c r="C4594" s="56"/>
      <c r="D4594" s="55"/>
      <c r="E4594" s="55"/>
      <c r="H4594" s="55"/>
      <c r="I4594" s="57"/>
      <c r="J4594" s="57"/>
      <c r="K4594" s="55"/>
    </row>
    <row r="4595" spans="1:11" x14ac:dyDescent="0.25">
      <c r="A4595" s="55"/>
      <c r="C4595" s="56"/>
      <c r="D4595" s="55"/>
      <c r="E4595" s="55"/>
      <c r="H4595" s="55"/>
      <c r="I4595" s="57"/>
      <c r="J4595" s="57"/>
      <c r="K4595" s="55"/>
    </row>
    <row r="4596" spans="1:11" x14ac:dyDescent="0.25">
      <c r="A4596" s="55"/>
      <c r="C4596" s="56"/>
      <c r="D4596" s="55"/>
      <c r="E4596" s="55"/>
      <c r="H4596" s="55"/>
      <c r="I4596" s="57"/>
      <c r="J4596" s="57"/>
      <c r="K4596" s="55"/>
    </row>
    <row r="4597" spans="1:11" x14ac:dyDescent="0.25">
      <c r="A4597" s="55"/>
      <c r="C4597" s="56"/>
      <c r="D4597" s="55"/>
      <c r="E4597" s="55"/>
      <c r="H4597" s="55"/>
      <c r="I4597" s="57"/>
      <c r="J4597" s="57"/>
      <c r="K4597" s="55"/>
    </row>
    <row r="4598" spans="1:11" x14ac:dyDescent="0.25">
      <c r="A4598" s="55"/>
      <c r="C4598" s="56"/>
      <c r="D4598" s="55"/>
      <c r="E4598" s="55"/>
      <c r="H4598" s="55"/>
      <c r="I4598" s="57"/>
      <c r="J4598" s="57"/>
      <c r="K4598" s="55"/>
    </row>
    <row r="4599" spans="1:11" x14ac:dyDescent="0.25">
      <c r="A4599" s="55"/>
      <c r="C4599" s="56"/>
      <c r="D4599" s="55"/>
      <c r="E4599" s="55"/>
      <c r="H4599" s="55"/>
      <c r="I4599" s="57"/>
      <c r="J4599" s="57"/>
      <c r="K4599" s="55"/>
    </row>
    <row r="4600" spans="1:11" x14ac:dyDescent="0.25">
      <c r="A4600" s="55"/>
      <c r="C4600" s="56"/>
      <c r="D4600" s="55"/>
      <c r="E4600" s="55"/>
      <c r="H4600" s="55"/>
      <c r="I4600" s="57"/>
      <c r="J4600" s="57"/>
      <c r="K4600" s="55"/>
    </row>
    <row r="4601" spans="1:11" x14ac:dyDescent="0.25">
      <c r="A4601" s="55"/>
      <c r="C4601" s="56"/>
      <c r="D4601" s="55"/>
      <c r="E4601" s="55"/>
      <c r="H4601" s="55"/>
      <c r="I4601" s="57"/>
      <c r="J4601" s="57"/>
      <c r="K4601" s="55"/>
    </row>
    <row r="4602" spans="1:11" x14ac:dyDescent="0.25">
      <c r="A4602" s="55"/>
      <c r="C4602" s="56"/>
      <c r="D4602" s="55"/>
      <c r="E4602" s="55"/>
      <c r="H4602" s="55"/>
      <c r="I4602" s="57"/>
      <c r="J4602" s="57"/>
      <c r="K4602" s="55"/>
    </row>
    <row r="4603" spans="1:11" x14ac:dyDescent="0.25">
      <c r="A4603" s="55"/>
      <c r="C4603" s="56"/>
      <c r="D4603" s="55"/>
      <c r="E4603" s="55"/>
      <c r="H4603" s="55"/>
      <c r="I4603" s="57"/>
      <c r="J4603" s="57"/>
      <c r="K4603" s="55"/>
    </row>
    <row r="4604" spans="1:11" x14ac:dyDescent="0.25">
      <c r="A4604" s="55"/>
      <c r="C4604" s="56"/>
      <c r="D4604" s="55"/>
      <c r="E4604" s="55"/>
      <c r="H4604" s="55"/>
      <c r="I4604" s="57"/>
      <c r="J4604" s="57"/>
      <c r="K4604" s="55"/>
    </row>
    <row r="4605" spans="1:11" x14ac:dyDescent="0.25">
      <c r="A4605" s="55"/>
      <c r="C4605" s="56"/>
      <c r="D4605" s="55"/>
      <c r="E4605" s="55"/>
      <c r="H4605" s="55"/>
      <c r="I4605" s="57"/>
      <c r="J4605" s="57"/>
      <c r="K4605" s="55"/>
    </row>
    <row r="4606" spans="1:11" x14ac:dyDescent="0.25">
      <c r="A4606" s="55"/>
      <c r="C4606" s="56"/>
      <c r="D4606" s="55"/>
      <c r="E4606" s="55"/>
      <c r="H4606" s="55"/>
      <c r="I4606" s="57"/>
      <c r="J4606" s="57"/>
      <c r="K4606" s="55"/>
    </row>
    <row r="4607" spans="1:11" x14ac:dyDescent="0.25">
      <c r="A4607" s="55"/>
      <c r="C4607" s="56"/>
      <c r="D4607" s="55"/>
      <c r="E4607" s="55"/>
      <c r="H4607" s="55"/>
      <c r="I4607" s="57"/>
      <c r="J4607" s="57"/>
      <c r="K4607" s="55"/>
    </row>
    <row r="4608" spans="1:11" x14ac:dyDescent="0.25">
      <c r="A4608" s="55"/>
      <c r="C4608" s="56"/>
      <c r="D4608" s="55"/>
      <c r="E4608" s="55"/>
      <c r="H4608" s="55"/>
      <c r="I4608" s="57"/>
      <c r="J4608" s="57"/>
      <c r="K4608" s="55"/>
    </row>
    <row r="4609" spans="1:11" x14ac:dyDescent="0.25">
      <c r="A4609" s="55"/>
      <c r="C4609" s="56"/>
      <c r="D4609" s="55"/>
      <c r="E4609" s="55"/>
      <c r="H4609" s="55"/>
      <c r="I4609" s="57"/>
      <c r="J4609" s="57"/>
      <c r="K4609" s="55"/>
    </row>
    <row r="4610" spans="1:11" x14ac:dyDescent="0.25">
      <c r="A4610" s="55"/>
      <c r="C4610" s="56"/>
      <c r="D4610" s="55"/>
      <c r="E4610" s="55"/>
      <c r="H4610" s="55"/>
      <c r="I4610" s="57"/>
      <c r="J4610" s="57"/>
      <c r="K4610" s="55"/>
    </row>
    <row r="4611" spans="1:11" x14ac:dyDescent="0.25">
      <c r="A4611" s="55"/>
      <c r="C4611" s="56"/>
      <c r="D4611" s="55"/>
      <c r="E4611" s="55"/>
      <c r="H4611" s="55"/>
      <c r="I4611" s="57"/>
      <c r="J4611" s="57"/>
      <c r="K4611" s="55"/>
    </row>
    <row r="4612" spans="1:11" x14ac:dyDescent="0.25">
      <c r="A4612" s="55"/>
      <c r="C4612" s="56"/>
      <c r="D4612" s="55"/>
      <c r="E4612" s="55"/>
      <c r="H4612" s="55"/>
      <c r="I4612" s="57"/>
      <c r="J4612" s="57"/>
      <c r="K4612" s="55"/>
    </row>
    <row r="4613" spans="1:11" x14ac:dyDescent="0.25">
      <c r="A4613" s="55"/>
      <c r="C4613" s="56"/>
      <c r="D4613" s="55"/>
      <c r="E4613" s="55"/>
      <c r="H4613" s="55"/>
      <c r="I4613" s="57"/>
      <c r="J4613" s="57"/>
      <c r="K4613" s="55"/>
    </row>
    <row r="4614" spans="1:11" x14ac:dyDescent="0.25">
      <c r="A4614" s="55"/>
      <c r="C4614" s="56"/>
      <c r="D4614" s="55"/>
      <c r="E4614" s="55"/>
      <c r="H4614" s="55"/>
      <c r="I4614" s="57"/>
      <c r="J4614" s="57"/>
      <c r="K4614" s="55"/>
    </row>
    <row r="4615" spans="1:11" x14ac:dyDescent="0.25">
      <c r="A4615" s="55"/>
      <c r="C4615" s="56"/>
      <c r="D4615" s="55"/>
      <c r="E4615" s="55"/>
      <c r="H4615" s="55"/>
      <c r="I4615" s="57"/>
      <c r="J4615" s="57"/>
      <c r="K4615" s="55"/>
    </row>
    <row r="4616" spans="1:11" x14ac:dyDescent="0.25">
      <c r="A4616" s="55"/>
      <c r="C4616" s="56"/>
      <c r="D4616" s="55"/>
      <c r="E4616" s="55"/>
      <c r="H4616" s="55"/>
      <c r="I4616" s="57"/>
      <c r="J4616" s="57"/>
      <c r="K4616" s="55"/>
    </row>
    <row r="4617" spans="1:11" x14ac:dyDescent="0.25">
      <c r="A4617" s="55"/>
      <c r="C4617" s="56"/>
      <c r="D4617" s="55"/>
      <c r="E4617" s="55"/>
      <c r="H4617" s="55"/>
      <c r="I4617" s="57"/>
      <c r="J4617" s="57"/>
      <c r="K4617" s="55"/>
    </row>
    <row r="4618" spans="1:11" x14ac:dyDescent="0.25">
      <c r="A4618" s="55"/>
      <c r="C4618" s="56"/>
      <c r="D4618" s="55"/>
      <c r="E4618" s="55"/>
      <c r="H4618" s="55"/>
      <c r="I4618" s="57"/>
      <c r="J4618" s="57"/>
      <c r="K4618" s="55"/>
    </row>
    <row r="4619" spans="1:11" x14ac:dyDescent="0.25">
      <c r="A4619" s="55"/>
      <c r="C4619" s="56"/>
      <c r="D4619" s="55"/>
      <c r="E4619" s="55"/>
      <c r="H4619" s="55"/>
      <c r="I4619" s="57"/>
      <c r="J4619" s="57"/>
      <c r="K4619" s="55"/>
    </row>
    <row r="4620" spans="1:11" x14ac:dyDescent="0.25">
      <c r="A4620" s="55"/>
      <c r="C4620" s="56"/>
      <c r="D4620" s="55"/>
      <c r="E4620" s="55"/>
      <c r="H4620" s="55"/>
      <c r="I4620" s="57"/>
      <c r="J4620" s="57"/>
      <c r="K4620" s="55"/>
    </row>
    <row r="4621" spans="1:11" x14ac:dyDescent="0.25">
      <c r="A4621" s="55"/>
      <c r="C4621" s="56"/>
      <c r="D4621" s="55"/>
      <c r="E4621" s="55"/>
      <c r="H4621" s="55"/>
      <c r="I4621" s="57"/>
      <c r="J4621" s="57"/>
      <c r="K4621" s="55"/>
    </row>
    <row r="4622" spans="1:11" x14ac:dyDescent="0.25">
      <c r="A4622" s="55"/>
      <c r="C4622" s="56"/>
      <c r="D4622" s="55"/>
      <c r="E4622" s="55"/>
      <c r="H4622" s="55"/>
      <c r="I4622" s="57"/>
      <c r="J4622" s="57"/>
      <c r="K4622" s="55"/>
    </row>
    <row r="4623" spans="1:11" x14ac:dyDescent="0.25">
      <c r="A4623" s="55"/>
      <c r="C4623" s="56"/>
      <c r="D4623" s="55"/>
      <c r="E4623" s="55"/>
      <c r="H4623" s="55"/>
      <c r="I4623" s="57"/>
      <c r="J4623" s="57"/>
      <c r="K4623" s="55"/>
    </row>
    <row r="4624" spans="1:11" x14ac:dyDescent="0.25">
      <c r="A4624" s="55"/>
      <c r="C4624" s="56"/>
      <c r="D4624" s="55"/>
      <c r="E4624" s="55"/>
      <c r="H4624" s="55"/>
      <c r="I4624" s="57"/>
      <c r="J4624" s="57"/>
      <c r="K4624" s="55"/>
    </row>
    <row r="4625" spans="1:11" x14ac:dyDescent="0.25">
      <c r="A4625" s="55"/>
      <c r="C4625" s="56"/>
      <c r="D4625" s="55"/>
      <c r="E4625" s="55"/>
      <c r="H4625" s="55"/>
      <c r="I4625" s="57"/>
      <c r="J4625" s="57"/>
      <c r="K4625" s="55"/>
    </row>
    <row r="4626" spans="1:11" x14ac:dyDescent="0.25">
      <c r="A4626" s="55"/>
      <c r="C4626" s="56"/>
      <c r="D4626" s="55"/>
      <c r="E4626" s="55"/>
      <c r="H4626" s="55"/>
      <c r="I4626" s="57"/>
      <c r="J4626" s="57"/>
      <c r="K4626" s="55"/>
    </row>
    <row r="4627" spans="1:11" x14ac:dyDescent="0.25">
      <c r="A4627" s="55"/>
      <c r="C4627" s="56"/>
      <c r="D4627" s="55"/>
      <c r="E4627" s="55"/>
      <c r="H4627" s="55"/>
      <c r="I4627" s="57"/>
      <c r="J4627" s="57"/>
      <c r="K4627" s="55"/>
    </row>
    <row r="4628" spans="1:11" x14ac:dyDescent="0.25">
      <c r="A4628" s="55"/>
      <c r="C4628" s="56"/>
      <c r="D4628" s="55"/>
      <c r="E4628" s="55"/>
      <c r="H4628" s="55"/>
      <c r="I4628" s="57"/>
      <c r="J4628" s="57"/>
      <c r="K4628" s="55"/>
    </row>
    <row r="4629" spans="1:11" x14ac:dyDescent="0.25">
      <c r="A4629" s="55"/>
      <c r="C4629" s="56"/>
      <c r="D4629" s="55"/>
      <c r="E4629" s="55"/>
      <c r="H4629" s="55"/>
      <c r="I4629" s="57"/>
      <c r="J4629" s="57"/>
      <c r="K4629" s="55"/>
    </row>
    <row r="4630" spans="1:11" x14ac:dyDescent="0.25">
      <c r="A4630" s="55"/>
      <c r="C4630" s="56"/>
      <c r="D4630" s="55"/>
      <c r="E4630" s="55"/>
      <c r="H4630" s="55"/>
      <c r="I4630" s="57"/>
      <c r="J4630" s="57"/>
      <c r="K4630" s="55"/>
    </row>
    <row r="4631" spans="1:11" x14ac:dyDescent="0.25">
      <c r="A4631" s="55"/>
      <c r="C4631" s="56"/>
      <c r="D4631" s="55"/>
      <c r="E4631" s="55"/>
      <c r="H4631" s="55"/>
      <c r="I4631" s="57"/>
      <c r="J4631" s="57"/>
      <c r="K4631" s="55"/>
    </row>
    <row r="4632" spans="1:11" x14ac:dyDescent="0.25">
      <c r="A4632" s="55"/>
      <c r="C4632" s="56"/>
      <c r="D4632" s="55"/>
      <c r="E4632" s="55"/>
      <c r="H4632" s="55"/>
      <c r="I4632" s="57"/>
      <c r="J4632" s="57"/>
      <c r="K4632" s="55"/>
    </row>
    <row r="4633" spans="1:11" x14ac:dyDescent="0.25">
      <c r="A4633" s="55"/>
      <c r="C4633" s="56"/>
      <c r="D4633" s="55"/>
      <c r="E4633" s="55"/>
      <c r="H4633" s="55"/>
      <c r="I4633" s="57"/>
      <c r="J4633" s="57"/>
      <c r="K4633" s="55"/>
    </row>
    <row r="4634" spans="1:11" x14ac:dyDescent="0.25">
      <c r="A4634" s="55"/>
      <c r="C4634" s="56"/>
      <c r="D4634" s="55"/>
      <c r="E4634" s="55"/>
      <c r="H4634" s="55"/>
      <c r="I4634" s="57"/>
      <c r="J4634" s="57"/>
      <c r="K4634" s="55"/>
    </row>
    <row r="4635" spans="1:11" x14ac:dyDescent="0.25">
      <c r="A4635" s="55"/>
      <c r="C4635" s="56"/>
      <c r="D4635" s="55"/>
      <c r="E4635" s="55"/>
      <c r="H4635" s="55"/>
      <c r="I4635" s="57"/>
      <c r="J4635" s="57"/>
      <c r="K4635" s="55"/>
    </row>
    <row r="4636" spans="1:11" x14ac:dyDescent="0.25">
      <c r="A4636" s="55"/>
      <c r="C4636" s="56"/>
      <c r="D4636" s="55"/>
      <c r="E4636" s="55"/>
      <c r="H4636" s="55"/>
      <c r="I4636" s="57"/>
      <c r="J4636" s="57"/>
      <c r="K4636" s="55"/>
    </row>
    <row r="4637" spans="1:11" x14ac:dyDescent="0.25">
      <c r="A4637" s="55"/>
      <c r="C4637" s="56"/>
      <c r="D4637" s="55"/>
      <c r="E4637" s="55"/>
      <c r="H4637" s="55"/>
      <c r="I4637" s="57"/>
      <c r="J4637" s="57"/>
      <c r="K4637" s="55"/>
    </row>
    <row r="4638" spans="1:11" x14ac:dyDescent="0.25">
      <c r="A4638" s="55"/>
      <c r="C4638" s="56"/>
      <c r="D4638" s="55"/>
      <c r="E4638" s="55"/>
      <c r="H4638" s="55"/>
      <c r="I4638" s="57"/>
      <c r="J4638" s="57"/>
      <c r="K4638" s="55"/>
    </row>
    <row r="4639" spans="1:11" x14ac:dyDescent="0.25">
      <c r="A4639" s="55"/>
      <c r="C4639" s="56"/>
      <c r="D4639" s="55"/>
      <c r="E4639" s="55"/>
      <c r="H4639" s="55"/>
      <c r="I4639" s="57"/>
      <c r="J4639" s="57"/>
      <c r="K4639" s="55"/>
    </row>
    <row r="4640" spans="1:11" x14ac:dyDescent="0.25">
      <c r="A4640" s="55"/>
      <c r="C4640" s="56"/>
      <c r="D4640" s="55"/>
      <c r="E4640" s="55"/>
      <c r="H4640" s="55"/>
      <c r="I4640" s="57"/>
      <c r="J4640" s="57"/>
      <c r="K4640" s="55"/>
    </row>
    <row r="4641" spans="1:11" x14ac:dyDescent="0.25">
      <c r="A4641" s="55"/>
      <c r="C4641" s="56"/>
      <c r="D4641" s="55"/>
      <c r="E4641" s="55"/>
      <c r="H4641" s="55"/>
      <c r="I4641" s="57"/>
      <c r="J4641" s="57"/>
      <c r="K4641" s="55"/>
    </row>
    <row r="4642" spans="1:11" x14ac:dyDescent="0.25">
      <c r="A4642" s="55"/>
      <c r="C4642" s="56"/>
      <c r="D4642" s="55"/>
      <c r="E4642" s="55"/>
      <c r="H4642" s="55"/>
      <c r="I4642" s="57"/>
      <c r="J4642" s="57"/>
      <c r="K4642" s="55"/>
    </row>
    <row r="4643" spans="1:11" x14ac:dyDescent="0.25">
      <c r="A4643" s="55"/>
      <c r="C4643" s="56"/>
      <c r="D4643" s="55"/>
      <c r="E4643" s="55"/>
      <c r="H4643" s="55"/>
      <c r="I4643" s="57"/>
      <c r="J4643" s="57"/>
      <c r="K4643" s="55"/>
    </row>
    <row r="4644" spans="1:11" x14ac:dyDescent="0.25">
      <c r="A4644" s="55"/>
      <c r="C4644" s="56"/>
      <c r="D4644" s="55"/>
      <c r="E4644" s="55"/>
      <c r="H4644" s="55"/>
      <c r="I4644" s="57"/>
      <c r="J4644" s="57"/>
      <c r="K4644" s="55"/>
    </row>
    <row r="4645" spans="1:11" x14ac:dyDescent="0.25">
      <c r="A4645" s="55"/>
      <c r="C4645" s="56"/>
      <c r="D4645" s="55"/>
      <c r="E4645" s="55"/>
      <c r="H4645" s="55"/>
      <c r="I4645" s="57"/>
      <c r="J4645" s="57"/>
      <c r="K4645" s="55"/>
    </row>
    <row r="4646" spans="1:11" x14ac:dyDescent="0.25">
      <c r="A4646" s="55"/>
      <c r="C4646" s="56"/>
      <c r="D4646" s="55"/>
      <c r="E4646" s="55"/>
      <c r="H4646" s="55"/>
      <c r="I4646" s="57"/>
      <c r="J4646" s="57"/>
      <c r="K4646" s="55"/>
    </row>
    <row r="4647" spans="1:11" x14ac:dyDescent="0.25">
      <c r="A4647" s="55"/>
      <c r="C4647" s="56"/>
      <c r="D4647" s="55"/>
      <c r="E4647" s="55"/>
      <c r="H4647" s="55"/>
      <c r="I4647" s="57"/>
      <c r="J4647" s="57"/>
      <c r="K4647" s="55"/>
    </row>
    <row r="4648" spans="1:11" x14ac:dyDescent="0.25">
      <c r="A4648" s="55"/>
      <c r="C4648" s="56"/>
      <c r="D4648" s="55"/>
      <c r="E4648" s="55"/>
      <c r="H4648" s="55"/>
      <c r="I4648" s="57"/>
      <c r="J4648" s="57"/>
      <c r="K4648" s="55"/>
    </row>
    <row r="4649" spans="1:11" x14ac:dyDescent="0.25">
      <c r="A4649" s="55"/>
      <c r="C4649" s="56"/>
      <c r="D4649" s="55"/>
      <c r="E4649" s="55"/>
      <c r="H4649" s="55"/>
      <c r="I4649" s="57"/>
      <c r="J4649" s="57"/>
      <c r="K4649" s="55"/>
    </row>
    <row r="4650" spans="1:11" x14ac:dyDescent="0.25">
      <c r="A4650" s="55"/>
      <c r="C4650" s="56"/>
      <c r="D4650" s="55"/>
      <c r="E4650" s="55"/>
      <c r="H4650" s="55"/>
      <c r="I4650" s="57"/>
      <c r="J4650" s="57"/>
      <c r="K4650" s="55"/>
    </row>
    <row r="4651" spans="1:11" x14ac:dyDescent="0.25">
      <c r="A4651" s="55"/>
      <c r="C4651" s="56"/>
      <c r="D4651" s="55"/>
      <c r="E4651" s="55"/>
      <c r="H4651" s="55"/>
      <c r="I4651" s="57"/>
      <c r="J4651" s="57"/>
      <c r="K4651" s="55"/>
    </row>
    <row r="4652" spans="1:11" x14ac:dyDescent="0.25">
      <c r="A4652" s="55"/>
      <c r="C4652" s="56"/>
      <c r="D4652" s="55"/>
      <c r="E4652" s="55"/>
      <c r="H4652" s="55"/>
      <c r="I4652" s="57"/>
      <c r="J4652" s="57"/>
      <c r="K4652" s="55"/>
    </row>
    <row r="4653" spans="1:11" x14ac:dyDescent="0.25">
      <c r="A4653" s="55"/>
      <c r="C4653" s="56"/>
      <c r="D4653" s="55"/>
      <c r="E4653" s="55"/>
      <c r="H4653" s="55"/>
      <c r="I4653" s="57"/>
      <c r="J4653" s="57"/>
      <c r="K4653" s="55"/>
    </row>
    <row r="4654" spans="1:11" x14ac:dyDescent="0.25">
      <c r="A4654" s="55"/>
      <c r="C4654" s="56"/>
      <c r="D4654" s="55"/>
      <c r="E4654" s="55"/>
      <c r="H4654" s="55"/>
      <c r="I4654" s="57"/>
      <c r="J4654" s="57"/>
      <c r="K4654" s="55"/>
    </row>
    <row r="4655" spans="1:11" x14ac:dyDescent="0.25">
      <c r="A4655" s="55"/>
      <c r="C4655" s="56"/>
      <c r="D4655" s="55"/>
      <c r="E4655" s="55"/>
      <c r="H4655" s="55"/>
      <c r="I4655" s="57"/>
      <c r="J4655" s="57"/>
      <c r="K4655" s="55"/>
    </row>
    <row r="4656" spans="1:11" x14ac:dyDescent="0.25">
      <c r="A4656" s="55"/>
      <c r="C4656" s="56"/>
      <c r="D4656" s="55"/>
      <c r="E4656" s="55"/>
      <c r="H4656" s="55"/>
      <c r="I4656" s="57"/>
      <c r="J4656" s="57"/>
      <c r="K4656" s="55"/>
    </row>
    <row r="4657" spans="1:11" x14ac:dyDescent="0.25">
      <c r="A4657" s="55"/>
      <c r="C4657" s="56"/>
      <c r="D4657" s="55"/>
      <c r="E4657" s="55"/>
      <c r="H4657" s="55"/>
      <c r="I4657" s="57"/>
      <c r="J4657" s="57"/>
      <c r="K4657" s="55"/>
    </row>
    <row r="4658" spans="1:11" x14ac:dyDescent="0.25">
      <c r="A4658" s="55"/>
      <c r="C4658" s="56"/>
      <c r="D4658" s="55"/>
      <c r="E4658" s="55"/>
      <c r="H4658" s="55"/>
      <c r="I4658" s="57"/>
      <c r="J4658" s="57"/>
      <c r="K4658" s="55"/>
    </row>
    <row r="4659" spans="1:11" x14ac:dyDescent="0.25">
      <c r="A4659" s="55"/>
      <c r="C4659" s="56"/>
      <c r="D4659" s="55"/>
      <c r="E4659" s="55"/>
      <c r="H4659" s="55"/>
      <c r="I4659" s="57"/>
      <c r="J4659" s="57"/>
      <c r="K4659" s="55"/>
    </row>
    <row r="4660" spans="1:11" x14ac:dyDescent="0.25">
      <c r="A4660" s="55"/>
      <c r="C4660" s="56"/>
      <c r="D4660" s="55"/>
      <c r="E4660" s="55"/>
      <c r="H4660" s="55"/>
      <c r="I4660" s="57"/>
      <c r="J4660" s="57"/>
      <c r="K4660" s="55"/>
    </row>
    <row r="4661" spans="1:11" x14ac:dyDescent="0.25">
      <c r="A4661" s="55"/>
      <c r="C4661" s="56"/>
      <c r="D4661" s="55"/>
      <c r="E4661" s="55"/>
      <c r="H4661" s="55"/>
      <c r="I4661" s="57"/>
      <c r="J4661" s="57"/>
      <c r="K4661" s="55"/>
    </row>
    <row r="4662" spans="1:11" x14ac:dyDescent="0.25">
      <c r="A4662" s="55"/>
      <c r="C4662" s="56"/>
      <c r="D4662" s="55"/>
      <c r="E4662" s="55"/>
      <c r="H4662" s="55"/>
      <c r="I4662" s="57"/>
      <c r="J4662" s="57"/>
      <c r="K4662" s="55"/>
    </row>
    <row r="4663" spans="1:11" x14ac:dyDescent="0.25">
      <c r="A4663" s="55"/>
      <c r="C4663" s="56"/>
      <c r="D4663" s="55"/>
      <c r="E4663" s="55"/>
      <c r="H4663" s="55"/>
      <c r="I4663" s="57"/>
      <c r="J4663" s="57"/>
      <c r="K4663" s="55"/>
    </row>
    <row r="4664" spans="1:11" x14ac:dyDescent="0.25">
      <c r="A4664" s="55"/>
      <c r="C4664" s="56"/>
      <c r="D4664" s="55"/>
      <c r="E4664" s="55"/>
      <c r="H4664" s="55"/>
      <c r="I4664" s="57"/>
      <c r="J4664" s="57"/>
      <c r="K4664" s="55"/>
    </row>
    <row r="4665" spans="1:11" x14ac:dyDescent="0.25">
      <c r="A4665" s="55"/>
      <c r="C4665" s="56"/>
      <c r="D4665" s="55"/>
      <c r="E4665" s="55"/>
      <c r="H4665" s="55"/>
      <c r="I4665" s="57"/>
      <c r="J4665" s="57"/>
      <c r="K4665" s="55"/>
    </row>
    <row r="4666" spans="1:11" x14ac:dyDescent="0.25">
      <c r="A4666" s="55"/>
      <c r="C4666" s="56"/>
      <c r="D4666" s="55"/>
      <c r="E4666" s="55"/>
      <c r="H4666" s="55"/>
      <c r="I4666" s="57"/>
      <c r="J4666" s="57"/>
      <c r="K4666" s="55"/>
    </row>
    <row r="4667" spans="1:11" x14ac:dyDescent="0.25">
      <c r="A4667" s="55"/>
      <c r="C4667" s="56"/>
      <c r="D4667" s="55"/>
      <c r="E4667" s="55"/>
      <c r="H4667" s="55"/>
      <c r="I4667" s="57"/>
      <c r="J4667" s="57"/>
      <c r="K4667" s="55"/>
    </row>
    <row r="4668" spans="1:11" x14ac:dyDescent="0.25">
      <c r="A4668" s="55"/>
      <c r="C4668" s="56"/>
      <c r="D4668" s="55"/>
      <c r="E4668" s="55"/>
      <c r="H4668" s="55"/>
      <c r="I4668" s="57"/>
      <c r="J4668" s="57"/>
      <c r="K4668" s="55"/>
    </row>
    <row r="4669" spans="1:11" x14ac:dyDescent="0.25">
      <c r="A4669" s="55"/>
      <c r="C4669" s="56"/>
      <c r="D4669" s="55"/>
      <c r="E4669" s="55"/>
      <c r="H4669" s="55"/>
      <c r="I4669" s="57"/>
      <c r="J4669" s="57"/>
      <c r="K4669" s="55"/>
    </row>
    <row r="4670" spans="1:11" x14ac:dyDescent="0.25">
      <c r="A4670" s="55"/>
      <c r="C4670" s="56"/>
      <c r="D4670" s="55"/>
      <c r="E4670" s="55"/>
      <c r="H4670" s="55"/>
      <c r="I4670" s="57"/>
      <c r="J4670" s="57"/>
      <c r="K4670" s="55"/>
    </row>
    <row r="4671" spans="1:11" x14ac:dyDescent="0.25">
      <c r="A4671" s="55"/>
      <c r="C4671" s="56"/>
      <c r="D4671" s="55"/>
      <c r="E4671" s="55"/>
      <c r="H4671" s="55"/>
      <c r="I4671" s="57"/>
      <c r="J4671" s="57"/>
      <c r="K4671" s="55"/>
    </row>
    <row r="4672" spans="1:11" x14ac:dyDescent="0.25">
      <c r="A4672" s="55"/>
      <c r="C4672" s="56"/>
      <c r="D4672" s="55"/>
      <c r="E4672" s="55"/>
      <c r="H4672" s="55"/>
      <c r="I4672" s="57"/>
      <c r="J4672" s="57"/>
      <c r="K4672" s="55"/>
    </row>
    <row r="4673" spans="1:11" x14ac:dyDescent="0.25">
      <c r="A4673" s="55"/>
      <c r="C4673" s="56"/>
      <c r="D4673" s="55"/>
      <c r="E4673" s="55"/>
      <c r="H4673" s="55"/>
      <c r="I4673" s="57"/>
      <c r="J4673" s="57"/>
      <c r="K4673" s="55"/>
    </row>
    <row r="4674" spans="1:11" x14ac:dyDescent="0.25">
      <c r="A4674" s="55"/>
      <c r="C4674" s="56"/>
      <c r="D4674" s="55"/>
      <c r="E4674" s="55"/>
      <c r="H4674" s="55"/>
      <c r="I4674" s="57"/>
      <c r="J4674" s="57"/>
      <c r="K4674" s="55"/>
    </row>
    <row r="4675" spans="1:11" x14ac:dyDescent="0.25">
      <c r="A4675" s="55"/>
      <c r="C4675" s="56"/>
      <c r="D4675" s="55"/>
      <c r="E4675" s="55"/>
      <c r="H4675" s="55"/>
      <c r="I4675" s="57"/>
      <c r="J4675" s="57"/>
      <c r="K4675" s="55"/>
    </row>
    <row r="4676" spans="1:11" x14ac:dyDescent="0.25">
      <c r="A4676" s="55"/>
      <c r="C4676" s="56"/>
      <c r="D4676" s="55"/>
      <c r="E4676" s="55"/>
      <c r="H4676" s="55"/>
      <c r="I4676" s="57"/>
      <c r="J4676" s="57"/>
      <c r="K4676" s="55"/>
    </row>
    <row r="4677" spans="1:11" x14ac:dyDescent="0.25">
      <c r="A4677" s="55"/>
      <c r="C4677" s="56"/>
      <c r="D4677" s="55"/>
      <c r="E4677" s="55"/>
      <c r="H4677" s="55"/>
      <c r="I4677" s="57"/>
      <c r="J4677" s="57"/>
      <c r="K4677" s="55"/>
    </row>
    <row r="4678" spans="1:11" x14ac:dyDescent="0.25">
      <c r="A4678" s="55"/>
      <c r="C4678" s="56"/>
      <c r="D4678" s="55"/>
      <c r="E4678" s="55"/>
      <c r="H4678" s="55"/>
      <c r="I4678" s="57"/>
      <c r="J4678" s="57"/>
      <c r="K4678" s="55"/>
    </row>
    <row r="4679" spans="1:11" x14ac:dyDescent="0.25">
      <c r="A4679" s="55"/>
      <c r="C4679" s="56"/>
      <c r="D4679" s="55"/>
      <c r="E4679" s="55"/>
      <c r="H4679" s="55"/>
      <c r="I4679" s="57"/>
      <c r="J4679" s="57"/>
      <c r="K4679" s="55"/>
    </row>
    <row r="4680" spans="1:11" x14ac:dyDescent="0.25">
      <c r="A4680" s="55"/>
      <c r="C4680" s="56"/>
      <c r="D4680" s="55"/>
      <c r="E4680" s="55"/>
      <c r="H4680" s="55"/>
      <c r="I4680" s="57"/>
      <c r="J4680" s="57"/>
      <c r="K4680" s="55"/>
    </row>
    <row r="4681" spans="1:11" x14ac:dyDescent="0.25">
      <c r="A4681" s="55"/>
      <c r="C4681" s="56"/>
      <c r="D4681" s="55"/>
      <c r="E4681" s="55"/>
      <c r="H4681" s="55"/>
      <c r="I4681" s="57"/>
      <c r="J4681" s="57"/>
      <c r="K4681" s="55"/>
    </row>
    <row r="4682" spans="1:11" x14ac:dyDescent="0.25">
      <c r="A4682" s="55"/>
      <c r="C4682" s="56"/>
      <c r="D4682" s="55"/>
      <c r="E4682" s="55"/>
      <c r="H4682" s="55"/>
      <c r="I4682" s="57"/>
      <c r="J4682" s="57"/>
      <c r="K4682" s="55"/>
    </row>
    <row r="4683" spans="1:11" x14ac:dyDescent="0.25">
      <c r="A4683" s="55"/>
      <c r="C4683" s="56"/>
      <c r="D4683" s="55"/>
      <c r="E4683" s="55"/>
      <c r="H4683" s="55"/>
      <c r="I4683" s="57"/>
      <c r="J4683" s="57"/>
      <c r="K4683" s="55"/>
    </row>
    <row r="4684" spans="1:11" x14ac:dyDescent="0.25">
      <c r="A4684" s="55"/>
      <c r="C4684" s="56"/>
      <c r="D4684" s="55"/>
      <c r="E4684" s="55"/>
      <c r="H4684" s="55"/>
      <c r="I4684" s="57"/>
      <c r="J4684" s="57"/>
      <c r="K4684" s="55"/>
    </row>
    <row r="4685" spans="1:11" x14ac:dyDescent="0.25">
      <c r="A4685" s="55"/>
      <c r="C4685" s="56"/>
      <c r="D4685" s="55"/>
      <c r="E4685" s="55"/>
      <c r="H4685" s="55"/>
      <c r="I4685" s="57"/>
      <c r="J4685" s="57"/>
      <c r="K4685" s="55"/>
    </row>
    <row r="4686" spans="1:11" x14ac:dyDescent="0.25">
      <c r="A4686" s="55"/>
      <c r="C4686" s="56"/>
      <c r="D4686" s="55"/>
      <c r="E4686" s="55"/>
      <c r="H4686" s="55"/>
      <c r="I4686" s="57"/>
      <c r="J4686" s="57"/>
      <c r="K4686" s="55"/>
    </row>
    <row r="4687" spans="1:11" x14ac:dyDescent="0.25">
      <c r="A4687" s="55"/>
      <c r="C4687" s="56"/>
      <c r="D4687" s="55"/>
      <c r="E4687" s="55"/>
      <c r="H4687" s="55"/>
      <c r="I4687" s="57"/>
      <c r="J4687" s="57"/>
      <c r="K4687" s="55"/>
    </row>
    <row r="4688" spans="1:11" x14ac:dyDescent="0.25">
      <c r="A4688" s="55"/>
      <c r="C4688" s="56"/>
      <c r="D4688" s="55"/>
      <c r="E4688" s="55"/>
      <c r="H4688" s="55"/>
      <c r="I4688" s="57"/>
      <c r="J4688" s="57"/>
      <c r="K4688" s="55"/>
    </row>
    <row r="4689" spans="1:11" x14ac:dyDescent="0.25">
      <c r="A4689" s="55"/>
      <c r="C4689" s="56"/>
      <c r="D4689" s="55"/>
      <c r="E4689" s="55"/>
      <c r="H4689" s="55"/>
      <c r="I4689" s="57"/>
      <c r="J4689" s="57"/>
      <c r="K4689" s="55"/>
    </row>
    <row r="4690" spans="1:11" x14ac:dyDescent="0.25">
      <c r="A4690" s="55"/>
      <c r="C4690" s="56"/>
      <c r="D4690" s="55"/>
      <c r="E4690" s="55"/>
      <c r="H4690" s="55"/>
      <c r="I4690" s="57"/>
      <c r="J4690" s="57"/>
      <c r="K4690" s="55"/>
    </row>
    <row r="4691" spans="1:11" x14ac:dyDescent="0.25">
      <c r="A4691" s="55"/>
      <c r="C4691" s="56"/>
      <c r="D4691" s="55"/>
      <c r="E4691" s="55"/>
      <c r="H4691" s="55"/>
      <c r="I4691" s="57"/>
      <c r="J4691" s="57"/>
      <c r="K4691" s="55"/>
    </row>
    <row r="4692" spans="1:11" x14ac:dyDescent="0.25">
      <c r="A4692" s="55"/>
      <c r="C4692" s="56"/>
      <c r="D4692" s="55"/>
      <c r="E4692" s="55"/>
      <c r="H4692" s="55"/>
      <c r="I4692" s="57"/>
      <c r="J4692" s="57"/>
      <c r="K4692" s="55"/>
    </row>
    <row r="4693" spans="1:11" x14ac:dyDescent="0.25">
      <c r="A4693" s="55"/>
      <c r="C4693" s="56"/>
      <c r="D4693" s="55"/>
      <c r="E4693" s="55"/>
      <c r="H4693" s="55"/>
      <c r="I4693" s="57"/>
      <c r="J4693" s="57"/>
      <c r="K4693" s="55"/>
    </row>
    <row r="4694" spans="1:11" x14ac:dyDescent="0.25">
      <c r="A4694" s="55"/>
      <c r="C4694" s="56"/>
      <c r="D4694" s="55"/>
      <c r="E4694" s="55"/>
      <c r="H4694" s="55"/>
      <c r="I4694" s="57"/>
      <c r="J4694" s="57"/>
      <c r="K4694" s="55"/>
    </row>
    <row r="4695" spans="1:11" x14ac:dyDescent="0.25">
      <c r="A4695" s="55"/>
      <c r="C4695" s="56"/>
      <c r="D4695" s="55"/>
      <c r="E4695" s="55"/>
      <c r="H4695" s="55"/>
      <c r="I4695" s="57"/>
      <c r="J4695" s="57"/>
      <c r="K4695" s="55"/>
    </row>
    <row r="4696" spans="1:11" x14ac:dyDescent="0.25">
      <c r="A4696" s="55"/>
      <c r="C4696" s="56"/>
      <c r="D4696" s="55"/>
      <c r="E4696" s="55"/>
      <c r="H4696" s="55"/>
      <c r="I4696" s="57"/>
      <c r="J4696" s="57"/>
      <c r="K4696" s="55"/>
    </row>
    <row r="4697" spans="1:11" x14ac:dyDescent="0.25">
      <c r="A4697" s="55"/>
      <c r="C4697" s="56"/>
      <c r="D4697" s="55"/>
      <c r="E4697" s="55"/>
      <c r="H4697" s="55"/>
      <c r="I4697" s="57"/>
      <c r="J4697" s="57"/>
      <c r="K4697" s="55"/>
    </row>
    <row r="4698" spans="1:11" x14ac:dyDescent="0.25">
      <c r="A4698" s="55"/>
      <c r="C4698" s="56"/>
      <c r="D4698" s="55"/>
      <c r="E4698" s="55"/>
      <c r="H4698" s="55"/>
      <c r="I4698" s="57"/>
      <c r="J4698" s="57"/>
      <c r="K4698" s="55"/>
    </row>
    <row r="4699" spans="1:11" x14ac:dyDescent="0.25">
      <c r="A4699" s="55"/>
      <c r="C4699" s="56"/>
      <c r="D4699" s="55"/>
      <c r="E4699" s="55"/>
      <c r="H4699" s="55"/>
      <c r="I4699" s="57"/>
      <c r="J4699" s="57"/>
      <c r="K4699" s="55"/>
    </row>
    <row r="4700" spans="1:11" x14ac:dyDescent="0.25">
      <c r="A4700" s="55"/>
      <c r="C4700" s="56"/>
      <c r="D4700" s="55"/>
      <c r="E4700" s="55"/>
      <c r="H4700" s="55"/>
      <c r="I4700" s="57"/>
      <c r="J4700" s="57"/>
      <c r="K4700" s="55"/>
    </row>
    <row r="4701" spans="1:11" x14ac:dyDescent="0.25">
      <c r="A4701" s="55"/>
      <c r="C4701" s="56"/>
      <c r="D4701" s="55"/>
      <c r="E4701" s="55"/>
      <c r="H4701" s="55"/>
      <c r="I4701" s="57"/>
      <c r="J4701" s="57"/>
      <c r="K4701" s="55"/>
    </row>
    <row r="4702" spans="1:11" x14ac:dyDescent="0.25">
      <c r="A4702" s="55"/>
      <c r="C4702" s="56"/>
      <c r="D4702" s="55"/>
      <c r="E4702" s="55"/>
      <c r="H4702" s="55"/>
      <c r="I4702" s="57"/>
      <c r="J4702" s="57"/>
      <c r="K4702" s="55"/>
    </row>
    <row r="4703" spans="1:11" x14ac:dyDescent="0.25">
      <c r="A4703" s="55"/>
      <c r="C4703" s="56"/>
      <c r="D4703" s="55"/>
      <c r="E4703" s="55"/>
      <c r="H4703" s="55"/>
      <c r="I4703" s="57"/>
      <c r="J4703" s="57"/>
      <c r="K4703" s="55"/>
    </row>
    <row r="4704" spans="1:11" x14ac:dyDescent="0.25">
      <c r="A4704" s="55"/>
      <c r="C4704" s="56"/>
      <c r="D4704" s="55"/>
      <c r="E4704" s="55"/>
      <c r="H4704" s="55"/>
      <c r="I4704" s="57"/>
      <c r="J4704" s="57"/>
      <c r="K4704" s="55"/>
    </row>
    <row r="4705" spans="1:11" x14ac:dyDescent="0.25">
      <c r="A4705" s="55"/>
      <c r="C4705" s="56"/>
      <c r="D4705" s="55"/>
      <c r="E4705" s="55"/>
      <c r="H4705" s="55"/>
      <c r="I4705" s="57"/>
      <c r="J4705" s="57"/>
      <c r="K4705" s="55"/>
    </row>
    <row r="4706" spans="1:11" x14ac:dyDescent="0.25">
      <c r="A4706" s="55"/>
      <c r="C4706" s="56"/>
      <c r="D4706" s="55"/>
      <c r="E4706" s="55"/>
      <c r="H4706" s="55"/>
      <c r="I4706" s="57"/>
      <c r="J4706" s="57"/>
      <c r="K4706" s="55"/>
    </row>
    <row r="4707" spans="1:11" x14ac:dyDescent="0.25">
      <c r="A4707" s="55"/>
      <c r="C4707" s="56"/>
      <c r="D4707" s="55"/>
      <c r="E4707" s="55"/>
      <c r="H4707" s="55"/>
      <c r="I4707" s="57"/>
      <c r="J4707" s="57"/>
      <c r="K4707" s="55"/>
    </row>
    <row r="4708" spans="1:11" x14ac:dyDescent="0.25">
      <c r="A4708" s="55"/>
      <c r="C4708" s="56"/>
      <c r="D4708" s="55"/>
      <c r="E4708" s="55"/>
      <c r="H4708" s="55"/>
      <c r="I4708" s="57"/>
      <c r="J4708" s="57"/>
      <c r="K4708" s="55"/>
    </row>
    <row r="4709" spans="1:11" x14ac:dyDescent="0.25">
      <c r="A4709" s="55"/>
      <c r="C4709" s="56"/>
      <c r="D4709" s="55"/>
      <c r="E4709" s="55"/>
      <c r="H4709" s="55"/>
      <c r="I4709" s="57"/>
      <c r="J4709" s="57"/>
      <c r="K4709" s="55"/>
    </row>
    <row r="4710" spans="1:11" x14ac:dyDescent="0.25">
      <c r="A4710" s="55"/>
      <c r="C4710" s="56"/>
      <c r="D4710" s="55"/>
      <c r="E4710" s="55"/>
      <c r="H4710" s="55"/>
      <c r="I4710" s="57"/>
      <c r="J4710" s="57"/>
      <c r="K4710" s="55"/>
    </row>
    <row r="4711" spans="1:11" x14ac:dyDescent="0.25">
      <c r="A4711" s="55"/>
      <c r="C4711" s="56"/>
      <c r="D4711" s="55"/>
      <c r="E4711" s="55"/>
      <c r="H4711" s="55"/>
      <c r="I4711" s="57"/>
      <c r="J4711" s="57"/>
      <c r="K4711" s="55"/>
    </row>
    <row r="4712" spans="1:11" x14ac:dyDescent="0.25">
      <c r="A4712" s="55"/>
      <c r="C4712" s="56"/>
      <c r="D4712" s="55"/>
      <c r="E4712" s="55"/>
      <c r="H4712" s="55"/>
      <c r="I4712" s="57"/>
      <c r="J4712" s="57"/>
      <c r="K4712" s="55"/>
    </row>
    <row r="4713" spans="1:11" x14ac:dyDescent="0.25">
      <c r="A4713" s="55"/>
      <c r="C4713" s="56"/>
      <c r="D4713" s="55"/>
      <c r="E4713" s="55"/>
      <c r="H4713" s="55"/>
      <c r="I4713" s="57"/>
      <c r="J4713" s="57"/>
      <c r="K4713" s="55"/>
    </row>
    <row r="4714" spans="1:11" x14ac:dyDescent="0.25">
      <c r="A4714" s="55"/>
      <c r="C4714" s="56"/>
      <c r="D4714" s="55"/>
      <c r="E4714" s="55"/>
      <c r="H4714" s="55"/>
      <c r="I4714" s="57"/>
      <c r="J4714" s="57"/>
      <c r="K4714" s="55"/>
    </row>
    <row r="4715" spans="1:11" x14ac:dyDescent="0.25">
      <c r="A4715" s="55"/>
      <c r="C4715" s="56"/>
      <c r="D4715" s="55"/>
      <c r="E4715" s="55"/>
      <c r="H4715" s="55"/>
      <c r="I4715" s="57"/>
      <c r="J4715" s="57"/>
      <c r="K4715" s="55"/>
    </row>
    <row r="4716" spans="1:11" x14ac:dyDescent="0.25">
      <c r="A4716" s="55"/>
      <c r="C4716" s="56"/>
      <c r="D4716" s="55"/>
      <c r="E4716" s="55"/>
      <c r="H4716" s="55"/>
      <c r="I4716" s="57"/>
      <c r="J4716" s="57"/>
      <c r="K4716" s="55"/>
    </row>
    <row r="4717" spans="1:11" x14ac:dyDescent="0.25">
      <c r="A4717" s="55"/>
      <c r="C4717" s="56"/>
      <c r="D4717" s="55"/>
      <c r="E4717" s="55"/>
      <c r="H4717" s="55"/>
      <c r="I4717" s="57"/>
      <c r="J4717" s="57"/>
      <c r="K4717" s="55"/>
    </row>
    <row r="4718" spans="1:11" x14ac:dyDescent="0.25">
      <c r="A4718" s="55"/>
      <c r="C4718" s="56"/>
      <c r="D4718" s="55"/>
      <c r="E4718" s="55"/>
      <c r="H4718" s="55"/>
      <c r="I4718" s="57"/>
      <c r="J4718" s="57"/>
      <c r="K4718" s="55"/>
    </row>
    <row r="4719" spans="1:11" x14ac:dyDescent="0.25">
      <c r="A4719" s="55"/>
      <c r="C4719" s="56"/>
      <c r="D4719" s="55"/>
      <c r="E4719" s="55"/>
      <c r="H4719" s="55"/>
      <c r="I4719" s="57"/>
      <c r="J4719" s="57"/>
      <c r="K4719" s="55"/>
    </row>
    <row r="4720" spans="1:11" x14ac:dyDescent="0.25">
      <c r="A4720" s="55"/>
      <c r="C4720" s="56"/>
      <c r="D4720" s="55"/>
      <c r="E4720" s="55"/>
      <c r="H4720" s="55"/>
      <c r="I4720" s="57"/>
      <c r="J4720" s="57"/>
      <c r="K4720" s="55"/>
    </row>
    <row r="4721" spans="1:11" x14ac:dyDescent="0.25">
      <c r="A4721" s="55"/>
      <c r="C4721" s="56"/>
      <c r="D4721" s="55"/>
      <c r="E4721" s="55"/>
      <c r="H4721" s="55"/>
      <c r="I4721" s="57"/>
      <c r="J4721" s="57"/>
      <c r="K4721" s="55"/>
    </row>
    <row r="4722" spans="1:11" x14ac:dyDescent="0.25">
      <c r="A4722" s="55"/>
      <c r="C4722" s="56"/>
      <c r="D4722" s="55"/>
      <c r="E4722" s="55"/>
      <c r="H4722" s="55"/>
      <c r="I4722" s="57"/>
      <c r="J4722" s="57"/>
      <c r="K4722" s="55"/>
    </row>
    <row r="4723" spans="1:11" x14ac:dyDescent="0.25">
      <c r="A4723" s="55"/>
      <c r="C4723" s="56"/>
      <c r="D4723" s="55"/>
      <c r="E4723" s="55"/>
      <c r="H4723" s="55"/>
      <c r="I4723" s="57"/>
      <c r="J4723" s="57"/>
      <c r="K4723" s="55"/>
    </row>
    <row r="4724" spans="1:11" x14ac:dyDescent="0.25">
      <c r="A4724" s="55"/>
      <c r="C4724" s="56"/>
      <c r="D4724" s="55"/>
      <c r="E4724" s="55"/>
      <c r="H4724" s="55"/>
      <c r="I4724" s="57"/>
      <c r="J4724" s="57"/>
      <c r="K4724" s="55"/>
    </row>
    <row r="4725" spans="1:11" x14ac:dyDescent="0.25">
      <c r="A4725" s="55"/>
      <c r="C4725" s="56"/>
      <c r="D4725" s="55"/>
      <c r="E4725" s="55"/>
      <c r="H4725" s="55"/>
      <c r="I4725" s="57"/>
      <c r="J4725" s="57"/>
      <c r="K4725" s="55"/>
    </row>
    <row r="4726" spans="1:11" x14ac:dyDescent="0.25">
      <c r="A4726" s="55"/>
      <c r="C4726" s="56"/>
      <c r="D4726" s="55"/>
      <c r="E4726" s="55"/>
      <c r="H4726" s="55"/>
      <c r="I4726" s="57"/>
      <c r="J4726" s="57"/>
      <c r="K4726" s="55"/>
    </row>
    <row r="4727" spans="1:11" x14ac:dyDescent="0.25">
      <c r="A4727" s="55"/>
      <c r="C4727" s="56"/>
      <c r="D4727" s="55"/>
      <c r="E4727" s="55"/>
      <c r="H4727" s="55"/>
      <c r="I4727" s="57"/>
      <c r="J4727" s="57"/>
      <c r="K4727" s="55"/>
    </row>
    <row r="4728" spans="1:11" x14ac:dyDescent="0.25">
      <c r="A4728" s="55"/>
      <c r="C4728" s="56"/>
      <c r="D4728" s="55"/>
      <c r="E4728" s="55"/>
      <c r="H4728" s="55"/>
      <c r="I4728" s="57"/>
      <c r="J4728" s="57"/>
      <c r="K4728" s="55"/>
    </row>
    <row r="4729" spans="1:11" x14ac:dyDescent="0.25">
      <c r="A4729" s="55"/>
      <c r="C4729" s="56"/>
      <c r="D4729" s="55"/>
      <c r="E4729" s="55"/>
      <c r="H4729" s="55"/>
      <c r="I4729" s="57"/>
      <c r="J4729" s="57"/>
      <c r="K4729" s="55"/>
    </row>
    <row r="4730" spans="1:11" x14ac:dyDescent="0.25">
      <c r="A4730" s="55"/>
      <c r="C4730" s="56"/>
      <c r="D4730" s="55"/>
      <c r="E4730" s="55"/>
      <c r="H4730" s="55"/>
      <c r="I4730" s="57"/>
      <c r="J4730" s="57"/>
      <c r="K4730" s="55"/>
    </row>
    <row r="4731" spans="1:11" x14ac:dyDescent="0.25">
      <c r="A4731" s="55"/>
      <c r="C4731" s="56"/>
      <c r="D4731" s="55"/>
      <c r="E4731" s="55"/>
      <c r="H4731" s="55"/>
      <c r="I4731" s="57"/>
      <c r="J4731" s="57"/>
      <c r="K4731" s="55"/>
    </row>
    <row r="4732" spans="1:11" x14ac:dyDescent="0.25">
      <c r="A4732" s="55"/>
      <c r="C4732" s="56"/>
      <c r="D4732" s="55"/>
      <c r="E4732" s="55"/>
      <c r="H4732" s="55"/>
      <c r="I4732" s="57"/>
      <c r="J4732" s="57"/>
      <c r="K4732" s="55"/>
    </row>
    <row r="4733" spans="1:11" x14ac:dyDescent="0.25">
      <c r="A4733" s="55"/>
      <c r="C4733" s="56"/>
      <c r="D4733" s="55"/>
      <c r="E4733" s="55"/>
      <c r="H4733" s="55"/>
      <c r="I4733" s="57"/>
      <c r="J4733" s="57"/>
      <c r="K4733" s="55"/>
    </row>
    <row r="4734" spans="1:11" x14ac:dyDescent="0.25">
      <c r="A4734" s="55"/>
      <c r="C4734" s="56"/>
      <c r="D4734" s="55"/>
      <c r="E4734" s="55"/>
      <c r="H4734" s="55"/>
      <c r="I4734" s="57"/>
      <c r="J4734" s="57"/>
      <c r="K4734" s="55"/>
    </row>
    <row r="4735" spans="1:11" x14ac:dyDescent="0.25">
      <c r="A4735" s="55"/>
      <c r="C4735" s="56"/>
      <c r="D4735" s="55"/>
      <c r="E4735" s="55"/>
      <c r="H4735" s="55"/>
      <c r="I4735" s="57"/>
      <c r="J4735" s="57"/>
      <c r="K4735" s="55"/>
    </row>
    <row r="4736" spans="1:11" x14ac:dyDescent="0.25">
      <c r="A4736" s="55"/>
      <c r="C4736" s="56"/>
      <c r="D4736" s="55"/>
      <c r="E4736" s="55"/>
      <c r="H4736" s="55"/>
      <c r="I4736" s="57"/>
      <c r="J4736" s="57"/>
      <c r="K4736" s="55"/>
    </row>
    <row r="4737" spans="1:11" x14ac:dyDescent="0.25">
      <c r="A4737" s="55"/>
      <c r="C4737" s="56"/>
      <c r="D4737" s="55"/>
      <c r="E4737" s="55"/>
      <c r="H4737" s="55"/>
      <c r="I4737" s="57"/>
      <c r="J4737" s="57"/>
      <c r="K4737" s="55"/>
    </row>
    <row r="4738" spans="1:11" x14ac:dyDescent="0.25">
      <c r="A4738" s="55"/>
      <c r="C4738" s="56"/>
      <c r="D4738" s="55"/>
      <c r="E4738" s="55"/>
      <c r="H4738" s="55"/>
      <c r="I4738" s="57"/>
      <c r="J4738" s="57"/>
      <c r="K4738" s="55"/>
    </row>
    <row r="4739" spans="1:11" x14ac:dyDescent="0.25">
      <c r="A4739" s="55"/>
      <c r="C4739" s="56"/>
      <c r="D4739" s="55"/>
      <c r="E4739" s="55"/>
      <c r="H4739" s="55"/>
      <c r="I4739" s="57"/>
      <c r="J4739" s="57"/>
      <c r="K4739" s="55"/>
    </row>
    <row r="4740" spans="1:11" x14ac:dyDescent="0.25">
      <c r="A4740" s="55"/>
      <c r="C4740" s="56"/>
      <c r="D4740" s="55"/>
      <c r="E4740" s="55"/>
      <c r="H4740" s="55"/>
      <c r="I4740" s="57"/>
      <c r="J4740" s="57"/>
      <c r="K4740" s="55"/>
    </row>
    <row r="4741" spans="1:11" x14ac:dyDescent="0.25">
      <c r="A4741" s="55"/>
      <c r="C4741" s="56"/>
      <c r="D4741" s="55"/>
      <c r="E4741" s="55"/>
      <c r="H4741" s="55"/>
      <c r="I4741" s="57"/>
      <c r="J4741" s="57"/>
      <c r="K4741" s="55"/>
    </row>
    <row r="4742" spans="1:11" x14ac:dyDescent="0.25">
      <c r="A4742" s="55"/>
      <c r="C4742" s="56"/>
      <c r="D4742" s="55"/>
      <c r="E4742" s="55"/>
      <c r="H4742" s="55"/>
      <c r="I4742" s="57"/>
      <c r="J4742" s="57"/>
      <c r="K4742" s="55"/>
    </row>
    <row r="4743" spans="1:11" x14ac:dyDescent="0.25">
      <c r="A4743" s="55"/>
      <c r="C4743" s="56"/>
      <c r="D4743" s="55"/>
      <c r="E4743" s="55"/>
      <c r="H4743" s="55"/>
      <c r="I4743" s="57"/>
      <c r="J4743" s="57"/>
      <c r="K4743" s="55"/>
    </row>
    <row r="4744" spans="1:11" x14ac:dyDescent="0.25">
      <c r="A4744" s="55"/>
      <c r="C4744" s="56"/>
      <c r="D4744" s="55"/>
      <c r="E4744" s="55"/>
      <c r="H4744" s="55"/>
      <c r="I4744" s="57"/>
      <c r="J4744" s="57"/>
      <c r="K4744" s="55"/>
    </row>
    <row r="4745" spans="1:11" x14ac:dyDescent="0.25">
      <c r="A4745" s="55"/>
      <c r="C4745" s="56"/>
      <c r="D4745" s="55"/>
      <c r="E4745" s="55"/>
      <c r="H4745" s="55"/>
      <c r="I4745" s="57"/>
      <c r="J4745" s="57"/>
      <c r="K4745" s="55"/>
    </row>
    <row r="4746" spans="1:11" x14ac:dyDescent="0.25">
      <c r="A4746" s="55"/>
      <c r="C4746" s="56"/>
      <c r="D4746" s="55"/>
      <c r="E4746" s="55"/>
      <c r="H4746" s="55"/>
      <c r="I4746" s="57"/>
      <c r="J4746" s="57"/>
      <c r="K4746" s="55"/>
    </row>
    <row r="4747" spans="1:11" x14ac:dyDescent="0.25">
      <c r="A4747" s="55"/>
      <c r="C4747" s="56"/>
      <c r="D4747" s="55"/>
      <c r="E4747" s="55"/>
      <c r="H4747" s="55"/>
      <c r="I4747" s="57"/>
      <c r="J4747" s="57"/>
      <c r="K4747" s="55"/>
    </row>
    <row r="4748" spans="1:11" x14ac:dyDescent="0.25">
      <c r="A4748" s="55"/>
      <c r="C4748" s="56"/>
      <c r="D4748" s="55"/>
      <c r="E4748" s="55"/>
      <c r="H4748" s="55"/>
      <c r="I4748" s="57"/>
      <c r="J4748" s="57"/>
      <c r="K4748" s="55"/>
    </row>
    <row r="4749" spans="1:11" x14ac:dyDescent="0.25">
      <c r="A4749" s="55"/>
      <c r="C4749" s="56"/>
      <c r="D4749" s="55"/>
      <c r="E4749" s="55"/>
      <c r="H4749" s="55"/>
      <c r="I4749" s="57"/>
      <c r="J4749" s="57"/>
      <c r="K4749" s="55"/>
    </row>
    <row r="4750" spans="1:11" x14ac:dyDescent="0.25">
      <c r="A4750" s="55"/>
      <c r="C4750" s="56"/>
      <c r="D4750" s="55"/>
      <c r="E4750" s="55"/>
      <c r="H4750" s="55"/>
      <c r="I4750" s="57"/>
      <c r="J4750" s="57"/>
      <c r="K4750" s="55"/>
    </row>
    <row r="4751" spans="1:11" x14ac:dyDescent="0.25">
      <c r="A4751" s="55"/>
      <c r="C4751" s="56"/>
      <c r="D4751" s="55"/>
      <c r="E4751" s="55"/>
      <c r="H4751" s="55"/>
      <c r="I4751" s="57"/>
      <c r="J4751" s="57"/>
      <c r="K4751" s="55"/>
    </row>
    <row r="4752" spans="1:11" x14ac:dyDescent="0.25">
      <c r="A4752" s="55"/>
      <c r="C4752" s="56"/>
      <c r="D4752" s="55"/>
      <c r="E4752" s="55"/>
      <c r="H4752" s="55"/>
      <c r="I4752" s="57"/>
      <c r="J4752" s="57"/>
      <c r="K4752" s="55"/>
    </row>
    <row r="4753" spans="1:11" x14ac:dyDescent="0.25">
      <c r="A4753" s="55"/>
      <c r="C4753" s="56"/>
      <c r="D4753" s="55"/>
      <c r="E4753" s="55"/>
      <c r="H4753" s="55"/>
      <c r="I4753" s="57"/>
      <c r="J4753" s="57"/>
      <c r="K4753" s="55"/>
    </row>
    <row r="4754" spans="1:11" x14ac:dyDescent="0.25">
      <c r="A4754" s="55"/>
      <c r="C4754" s="56"/>
      <c r="D4754" s="55"/>
      <c r="E4754" s="55"/>
      <c r="H4754" s="55"/>
      <c r="I4754" s="57"/>
      <c r="J4754" s="57"/>
      <c r="K4754" s="55"/>
    </row>
    <row r="4755" spans="1:11" x14ac:dyDescent="0.25">
      <c r="A4755" s="55"/>
      <c r="C4755" s="56"/>
      <c r="D4755" s="55"/>
      <c r="E4755" s="55"/>
      <c r="H4755" s="55"/>
      <c r="I4755" s="57"/>
      <c r="J4755" s="57"/>
      <c r="K4755" s="55"/>
    </row>
    <row r="4756" spans="1:11" x14ac:dyDescent="0.25">
      <c r="A4756" s="55"/>
      <c r="C4756" s="56"/>
      <c r="D4756" s="55"/>
      <c r="E4756" s="55"/>
      <c r="H4756" s="55"/>
      <c r="I4756" s="57"/>
      <c r="J4756" s="57"/>
      <c r="K4756" s="55"/>
    </row>
    <row r="4757" spans="1:11" x14ac:dyDescent="0.25">
      <c r="A4757" s="55"/>
      <c r="C4757" s="56"/>
      <c r="D4757" s="55"/>
      <c r="E4757" s="55"/>
      <c r="H4757" s="55"/>
      <c r="I4757" s="57"/>
      <c r="J4757" s="57"/>
      <c r="K4757" s="55"/>
    </row>
    <row r="4758" spans="1:11" x14ac:dyDescent="0.25">
      <c r="A4758" s="55"/>
      <c r="C4758" s="56"/>
      <c r="D4758" s="55"/>
      <c r="E4758" s="55"/>
      <c r="H4758" s="55"/>
      <c r="I4758" s="57"/>
      <c r="J4758" s="57"/>
      <c r="K4758" s="55"/>
    </row>
    <row r="4759" spans="1:11" x14ac:dyDescent="0.25">
      <c r="A4759" s="55"/>
      <c r="C4759" s="56"/>
      <c r="D4759" s="55"/>
      <c r="E4759" s="55"/>
      <c r="H4759" s="55"/>
      <c r="I4759" s="57"/>
      <c r="J4759" s="57"/>
      <c r="K4759" s="55"/>
    </row>
    <row r="4760" spans="1:11" x14ac:dyDescent="0.25">
      <c r="A4760" s="55"/>
      <c r="C4760" s="56"/>
      <c r="D4760" s="55"/>
      <c r="E4760" s="55"/>
      <c r="H4760" s="55"/>
      <c r="I4760" s="57"/>
      <c r="J4760" s="57"/>
      <c r="K4760" s="55"/>
    </row>
    <row r="4761" spans="1:11" x14ac:dyDescent="0.25">
      <c r="A4761" s="55"/>
      <c r="C4761" s="56"/>
      <c r="D4761" s="55"/>
      <c r="E4761" s="55"/>
      <c r="H4761" s="55"/>
      <c r="I4761" s="57"/>
      <c r="J4761" s="57"/>
      <c r="K4761" s="55"/>
    </row>
    <row r="4762" spans="1:11" x14ac:dyDescent="0.25">
      <c r="A4762" s="55"/>
      <c r="C4762" s="56"/>
      <c r="D4762" s="55"/>
      <c r="E4762" s="55"/>
      <c r="H4762" s="55"/>
      <c r="I4762" s="57"/>
      <c r="J4762" s="57"/>
      <c r="K4762" s="55"/>
    </row>
    <row r="4763" spans="1:11" x14ac:dyDescent="0.25">
      <c r="A4763" s="55"/>
      <c r="C4763" s="56"/>
      <c r="D4763" s="55"/>
      <c r="E4763" s="55"/>
      <c r="H4763" s="55"/>
      <c r="I4763" s="57"/>
      <c r="J4763" s="57"/>
      <c r="K4763" s="55"/>
    </row>
    <row r="4764" spans="1:11" x14ac:dyDescent="0.25">
      <c r="A4764" s="55"/>
      <c r="C4764" s="56"/>
      <c r="D4764" s="55"/>
      <c r="E4764" s="55"/>
      <c r="H4764" s="55"/>
      <c r="I4764" s="57"/>
      <c r="J4764" s="57"/>
      <c r="K4764" s="55"/>
    </row>
    <row r="4765" spans="1:11" x14ac:dyDescent="0.25">
      <c r="A4765" s="55"/>
      <c r="C4765" s="56"/>
      <c r="D4765" s="55"/>
      <c r="E4765" s="55"/>
      <c r="H4765" s="55"/>
      <c r="I4765" s="57"/>
      <c r="J4765" s="57"/>
      <c r="K4765" s="55"/>
    </row>
    <row r="4766" spans="1:11" x14ac:dyDescent="0.25">
      <c r="A4766" s="55"/>
      <c r="C4766" s="56"/>
      <c r="D4766" s="55"/>
      <c r="E4766" s="55"/>
      <c r="H4766" s="55"/>
      <c r="I4766" s="57"/>
      <c r="J4766" s="57"/>
      <c r="K4766" s="55"/>
    </row>
    <row r="4767" spans="1:11" x14ac:dyDescent="0.25">
      <c r="A4767" s="55"/>
      <c r="C4767" s="56"/>
      <c r="D4767" s="55"/>
      <c r="E4767" s="55"/>
      <c r="H4767" s="55"/>
      <c r="I4767" s="57"/>
      <c r="J4767" s="57"/>
      <c r="K4767" s="55"/>
    </row>
    <row r="4768" spans="1:11" x14ac:dyDescent="0.25">
      <c r="A4768" s="55"/>
      <c r="C4768" s="56"/>
      <c r="D4768" s="55"/>
      <c r="E4768" s="55"/>
      <c r="H4768" s="55"/>
      <c r="I4768" s="57"/>
      <c r="J4768" s="57"/>
      <c r="K4768" s="55"/>
    </row>
    <row r="4769" spans="1:11" x14ac:dyDescent="0.25">
      <c r="A4769" s="55"/>
      <c r="C4769" s="56"/>
      <c r="D4769" s="55"/>
      <c r="E4769" s="55"/>
      <c r="H4769" s="55"/>
      <c r="I4769" s="57"/>
      <c r="J4769" s="57"/>
      <c r="K4769" s="55"/>
    </row>
    <row r="4770" spans="1:11" x14ac:dyDescent="0.25">
      <c r="A4770" s="55"/>
      <c r="C4770" s="56"/>
      <c r="D4770" s="55"/>
      <c r="E4770" s="55"/>
      <c r="H4770" s="55"/>
      <c r="I4770" s="57"/>
      <c r="J4770" s="57"/>
      <c r="K4770" s="55"/>
    </row>
    <row r="4771" spans="1:11" x14ac:dyDescent="0.25">
      <c r="A4771" s="55"/>
      <c r="C4771" s="56"/>
      <c r="D4771" s="55"/>
      <c r="E4771" s="55"/>
      <c r="H4771" s="55"/>
      <c r="I4771" s="57"/>
      <c r="J4771" s="57"/>
      <c r="K4771" s="55"/>
    </row>
    <row r="4772" spans="1:11" x14ac:dyDescent="0.25">
      <c r="A4772" s="55"/>
      <c r="C4772" s="56"/>
      <c r="D4772" s="55"/>
      <c r="E4772" s="55"/>
      <c r="H4772" s="55"/>
      <c r="I4772" s="57"/>
      <c r="J4772" s="57"/>
      <c r="K4772" s="55"/>
    </row>
    <row r="4773" spans="1:11" x14ac:dyDescent="0.25">
      <c r="A4773" s="55"/>
      <c r="C4773" s="56"/>
      <c r="D4773" s="55"/>
      <c r="E4773" s="55"/>
      <c r="H4773" s="55"/>
      <c r="I4773" s="57"/>
      <c r="J4773" s="57"/>
      <c r="K4773" s="55"/>
    </row>
    <row r="4774" spans="1:11" x14ac:dyDescent="0.25">
      <c r="A4774" s="55"/>
      <c r="C4774" s="56"/>
      <c r="D4774" s="55"/>
      <c r="E4774" s="55"/>
      <c r="H4774" s="55"/>
      <c r="I4774" s="57"/>
      <c r="J4774" s="57"/>
      <c r="K4774" s="55"/>
    </row>
    <row r="4775" spans="1:11" x14ac:dyDescent="0.25">
      <c r="A4775" s="55"/>
      <c r="C4775" s="56"/>
      <c r="D4775" s="55"/>
      <c r="E4775" s="55"/>
      <c r="H4775" s="55"/>
      <c r="I4775" s="57"/>
      <c r="J4775" s="57"/>
      <c r="K4775" s="55"/>
    </row>
    <row r="4776" spans="1:11" x14ac:dyDescent="0.25">
      <c r="A4776" s="55"/>
      <c r="C4776" s="56"/>
      <c r="D4776" s="55"/>
      <c r="E4776" s="55"/>
      <c r="H4776" s="55"/>
      <c r="I4776" s="57"/>
      <c r="J4776" s="57"/>
      <c r="K4776" s="55"/>
    </row>
    <row r="4777" spans="1:11" x14ac:dyDescent="0.25">
      <c r="A4777" s="55"/>
      <c r="C4777" s="56"/>
      <c r="D4777" s="55"/>
      <c r="E4777" s="55"/>
      <c r="H4777" s="55"/>
      <c r="I4777" s="57"/>
      <c r="J4777" s="57"/>
      <c r="K4777" s="55"/>
    </row>
    <row r="4778" spans="1:11" x14ac:dyDescent="0.25">
      <c r="A4778" s="55"/>
      <c r="C4778" s="56"/>
      <c r="D4778" s="55"/>
      <c r="E4778" s="55"/>
      <c r="H4778" s="55"/>
      <c r="I4778" s="57"/>
      <c r="J4778" s="57"/>
      <c r="K4778" s="55"/>
    </row>
    <row r="4779" spans="1:11" x14ac:dyDescent="0.25">
      <c r="A4779" s="55"/>
      <c r="C4779" s="56"/>
      <c r="D4779" s="55"/>
      <c r="E4779" s="55"/>
      <c r="H4779" s="55"/>
      <c r="I4779" s="57"/>
      <c r="J4779" s="57"/>
      <c r="K4779" s="55"/>
    </row>
    <row r="4780" spans="1:11" x14ac:dyDescent="0.25">
      <c r="A4780" s="55"/>
      <c r="C4780" s="56"/>
      <c r="D4780" s="55"/>
      <c r="E4780" s="55"/>
      <c r="H4780" s="55"/>
      <c r="I4780" s="57"/>
      <c r="J4780" s="57"/>
      <c r="K4780" s="55"/>
    </row>
    <row r="4781" spans="1:11" x14ac:dyDescent="0.25">
      <c r="A4781" s="55"/>
      <c r="C4781" s="56"/>
      <c r="D4781" s="55"/>
      <c r="E4781" s="55"/>
      <c r="H4781" s="55"/>
      <c r="I4781" s="57"/>
      <c r="J4781" s="57"/>
      <c r="K4781" s="55"/>
    </row>
    <row r="4782" spans="1:11" x14ac:dyDescent="0.25">
      <c r="A4782" s="55"/>
      <c r="C4782" s="56"/>
      <c r="D4782" s="55"/>
      <c r="E4782" s="55"/>
      <c r="H4782" s="55"/>
      <c r="I4782" s="57"/>
      <c r="J4782" s="57"/>
      <c r="K4782" s="55"/>
    </row>
    <row r="4783" spans="1:11" x14ac:dyDescent="0.25">
      <c r="A4783" s="55"/>
      <c r="C4783" s="56"/>
      <c r="D4783" s="55"/>
      <c r="E4783" s="55"/>
      <c r="H4783" s="55"/>
      <c r="I4783" s="57"/>
      <c r="J4783" s="57"/>
      <c r="K4783" s="55"/>
    </row>
    <row r="4784" spans="1:11" x14ac:dyDescent="0.25">
      <c r="A4784" s="55"/>
      <c r="C4784" s="56"/>
      <c r="D4784" s="55"/>
      <c r="E4784" s="55"/>
      <c r="H4784" s="55"/>
      <c r="I4784" s="57"/>
      <c r="J4784" s="57"/>
      <c r="K4784" s="55"/>
    </row>
    <row r="4785" spans="1:11" x14ac:dyDescent="0.25">
      <c r="A4785" s="55"/>
      <c r="C4785" s="56"/>
      <c r="D4785" s="55"/>
      <c r="E4785" s="55"/>
      <c r="H4785" s="55"/>
      <c r="I4785" s="57"/>
      <c r="J4785" s="57"/>
      <c r="K4785" s="55"/>
    </row>
    <row r="4786" spans="1:11" x14ac:dyDescent="0.25">
      <c r="A4786" s="55"/>
      <c r="C4786" s="56"/>
      <c r="D4786" s="55"/>
      <c r="E4786" s="55"/>
      <c r="H4786" s="55"/>
      <c r="I4786" s="57"/>
      <c r="J4786" s="57"/>
      <c r="K4786" s="55"/>
    </row>
    <row r="4787" spans="1:11" x14ac:dyDescent="0.25">
      <c r="A4787" s="55"/>
      <c r="C4787" s="56"/>
      <c r="D4787" s="55"/>
      <c r="E4787" s="55"/>
      <c r="H4787" s="55"/>
      <c r="I4787" s="57"/>
      <c r="J4787" s="57"/>
      <c r="K4787" s="55"/>
    </row>
    <row r="4788" spans="1:11" x14ac:dyDescent="0.25">
      <c r="A4788" s="55"/>
      <c r="C4788" s="56"/>
      <c r="D4788" s="55"/>
      <c r="E4788" s="55"/>
      <c r="H4788" s="55"/>
      <c r="I4788" s="57"/>
      <c r="J4788" s="57"/>
      <c r="K4788" s="55"/>
    </row>
    <row r="4789" spans="1:11" x14ac:dyDescent="0.25">
      <c r="A4789" s="55"/>
      <c r="C4789" s="56"/>
      <c r="D4789" s="55"/>
      <c r="E4789" s="55"/>
      <c r="H4789" s="55"/>
      <c r="I4789" s="57"/>
      <c r="J4789" s="57"/>
      <c r="K4789" s="55"/>
    </row>
    <row r="4790" spans="1:11" x14ac:dyDescent="0.25">
      <c r="A4790" s="55"/>
      <c r="C4790" s="56"/>
      <c r="D4790" s="55"/>
      <c r="E4790" s="55"/>
      <c r="H4790" s="55"/>
      <c r="I4790" s="57"/>
      <c r="J4790" s="57"/>
      <c r="K4790" s="55"/>
    </row>
    <row r="4791" spans="1:11" x14ac:dyDescent="0.25">
      <c r="A4791" s="55"/>
      <c r="C4791" s="56"/>
      <c r="D4791" s="55"/>
      <c r="E4791" s="55"/>
      <c r="H4791" s="55"/>
      <c r="I4791" s="57"/>
      <c r="J4791" s="57"/>
      <c r="K4791" s="55"/>
    </row>
    <row r="4792" spans="1:11" x14ac:dyDescent="0.25">
      <c r="A4792" s="55"/>
      <c r="C4792" s="56"/>
      <c r="D4792" s="55"/>
      <c r="E4792" s="55"/>
      <c r="H4792" s="55"/>
      <c r="I4792" s="57"/>
      <c r="J4792" s="57"/>
      <c r="K4792" s="55"/>
    </row>
    <row r="4793" spans="1:11" x14ac:dyDescent="0.25">
      <c r="A4793" s="55"/>
      <c r="C4793" s="56"/>
      <c r="D4793" s="55"/>
      <c r="E4793" s="55"/>
      <c r="H4793" s="55"/>
      <c r="I4793" s="57"/>
      <c r="J4793" s="57"/>
      <c r="K4793" s="55"/>
    </row>
    <row r="4794" spans="1:11" x14ac:dyDescent="0.25">
      <c r="A4794" s="55"/>
      <c r="C4794" s="56"/>
      <c r="D4794" s="55"/>
      <c r="E4794" s="55"/>
      <c r="H4794" s="55"/>
      <c r="I4794" s="57"/>
      <c r="J4794" s="57"/>
      <c r="K4794" s="55"/>
    </row>
    <row r="4795" spans="1:11" x14ac:dyDescent="0.25">
      <c r="A4795" s="55"/>
      <c r="C4795" s="56"/>
      <c r="D4795" s="55"/>
      <c r="E4795" s="55"/>
      <c r="H4795" s="55"/>
      <c r="I4795" s="57"/>
      <c r="J4795" s="57"/>
      <c r="K4795" s="55"/>
    </row>
    <row r="4796" spans="1:11" x14ac:dyDescent="0.25">
      <c r="A4796" s="55"/>
      <c r="C4796" s="56"/>
      <c r="D4796" s="55"/>
      <c r="E4796" s="55"/>
      <c r="H4796" s="55"/>
      <c r="I4796" s="57"/>
      <c r="J4796" s="57"/>
      <c r="K4796" s="55"/>
    </row>
    <row r="4797" spans="1:11" x14ac:dyDescent="0.25">
      <c r="A4797" s="55"/>
      <c r="C4797" s="56"/>
      <c r="D4797" s="55"/>
      <c r="E4797" s="55"/>
      <c r="H4797" s="55"/>
      <c r="I4797" s="57"/>
      <c r="J4797" s="57"/>
      <c r="K4797" s="55"/>
    </row>
    <row r="4798" spans="1:11" x14ac:dyDescent="0.25">
      <c r="A4798" s="55"/>
      <c r="C4798" s="56"/>
      <c r="D4798" s="55"/>
      <c r="E4798" s="55"/>
      <c r="H4798" s="55"/>
      <c r="I4798" s="57"/>
      <c r="J4798" s="57"/>
      <c r="K4798" s="55"/>
    </row>
    <row r="4799" spans="1:11" x14ac:dyDescent="0.25">
      <c r="A4799" s="55"/>
      <c r="C4799" s="56"/>
      <c r="D4799" s="55"/>
      <c r="E4799" s="55"/>
      <c r="H4799" s="55"/>
      <c r="I4799" s="57"/>
      <c r="J4799" s="57"/>
      <c r="K4799" s="55"/>
    </row>
    <row r="4800" spans="1:11" x14ac:dyDescent="0.25">
      <c r="A4800" s="55"/>
      <c r="C4800" s="56"/>
      <c r="D4800" s="55"/>
      <c r="E4800" s="55"/>
      <c r="H4800" s="55"/>
      <c r="I4800" s="57"/>
      <c r="J4800" s="57"/>
      <c r="K4800" s="55"/>
    </row>
    <row r="4801" spans="1:11" x14ac:dyDescent="0.25">
      <c r="A4801" s="55"/>
      <c r="C4801" s="56"/>
      <c r="D4801" s="55"/>
      <c r="E4801" s="55"/>
      <c r="H4801" s="55"/>
      <c r="I4801" s="57"/>
      <c r="J4801" s="57"/>
      <c r="K4801" s="55"/>
    </row>
    <row r="4802" spans="1:11" x14ac:dyDescent="0.25">
      <c r="A4802" s="55"/>
      <c r="C4802" s="56"/>
      <c r="D4802" s="55"/>
      <c r="E4802" s="55"/>
      <c r="H4802" s="55"/>
      <c r="I4802" s="57"/>
      <c r="J4802" s="57"/>
      <c r="K4802" s="55"/>
    </row>
    <row r="4803" spans="1:11" x14ac:dyDescent="0.25">
      <c r="A4803" s="55"/>
      <c r="C4803" s="56"/>
      <c r="D4803" s="55"/>
      <c r="E4803" s="55"/>
      <c r="H4803" s="55"/>
      <c r="I4803" s="57"/>
      <c r="J4803" s="57"/>
      <c r="K4803" s="55"/>
    </row>
    <row r="4804" spans="1:11" x14ac:dyDescent="0.25">
      <c r="A4804" s="55"/>
      <c r="C4804" s="56"/>
      <c r="D4804" s="55"/>
      <c r="E4804" s="55"/>
      <c r="H4804" s="55"/>
      <c r="I4804" s="57"/>
      <c r="J4804" s="57"/>
      <c r="K4804" s="55"/>
    </row>
    <row r="4805" spans="1:11" x14ac:dyDescent="0.25">
      <c r="A4805" s="55"/>
      <c r="C4805" s="56"/>
      <c r="D4805" s="55"/>
      <c r="E4805" s="55"/>
      <c r="H4805" s="55"/>
      <c r="I4805" s="57"/>
      <c r="J4805" s="57"/>
      <c r="K4805" s="55"/>
    </row>
    <row r="4806" spans="1:11" x14ac:dyDescent="0.25">
      <c r="A4806" s="55"/>
      <c r="C4806" s="56"/>
      <c r="D4806" s="55"/>
      <c r="E4806" s="55"/>
      <c r="H4806" s="55"/>
      <c r="I4806" s="57"/>
      <c r="J4806" s="57"/>
      <c r="K4806" s="55"/>
    </row>
    <row r="4807" spans="1:11" x14ac:dyDescent="0.25">
      <c r="A4807" s="55"/>
      <c r="C4807" s="56"/>
      <c r="D4807" s="55"/>
      <c r="E4807" s="55"/>
      <c r="H4807" s="55"/>
      <c r="I4807" s="57"/>
      <c r="J4807" s="57"/>
      <c r="K4807" s="55"/>
    </row>
    <row r="4808" spans="1:11" x14ac:dyDescent="0.25">
      <c r="A4808" s="55"/>
      <c r="C4808" s="56"/>
      <c r="D4808" s="55"/>
      <c r="E4808" s="55"/>
      <c r="H4808" s="55"/>
      <c r="I4808" s="57"/>
      <c r="J4808" s="57"/>
      <c r="K4808" s="55"/>
    </row>
    <row r="4809" spans="1:11" x14ac:dyDescent="0.25">
      <c r="A4809" s="55"/>
      <c r="C4809" s="56"/>
      <c r="D4809" s="55"/>
      <c r="E4809" s="55"/>
      <c r="H4809" s="55"/>
      <c r="I4809" s="57"/>
      <c r="J4809" s="57"/>
      <c r="K4809" s="55"/>
    </row>
    <row r="4810" spans="1:11" x14ac:dyDescent="0.25">
      <c r="A4810" s="55"/>
      <c r="C4810" s="56"/>
      <c r="D4810" s="55"/>
      <c r="E4810" s="55"/>
      <c r="H4810" s="55"/>
      <c r="I4810" s="57"/>
      <c r="J4810" s="57"/>
      <c r="K4810" s="55"/>
    </row>
    <row r="4811" spans="1:11" x14ac:dyDescent="0.25">
      <c r="A4811" s="55"/>
      <c r="C4811" s="56"/>
      <c r="D4811" s="55"/>
      <c r="E4811" s="55"/>
      <c r="H4811" s="55"/>
      <c r="I4811" s="57"/>
      <c r="J4811" s="57"/>
      <c r="K4811" s="55"/>
    </row>
    <row r="4812" spans="1:11" x14ac:dyDescent="0.25">
      <c r="A4812" s="55"/>
      <c r="C4812" s="56"/>
      <c r="D4812" s="55"/>
      <c r="E4812" s="55"/>
      <c r="H4812" s="55"/>
      <c r="I4812" s="57"/>
      <c r="J4812" s="57"/>
      <c r="K4812" s="55"/>
    </row>
    <row r="4813" spans="1:11" x14ac:dyDescent="0.25">
      <c r="A4813" s="55"/>
      <c r="C4813" s="56"/>
      <c r="D4813" s="55"/>
      <c r="E4813" s="55"/>
      <c r="H4813" s="55"/>
      <c r="I4813" s="57"/>
      <c r="J4813" s="57"/>
      <c r="K4813" s="55"/>
    </row>
    <row r="4814" spans="1:11" x14ac:dyDescent="0.25">
      <c r="A4814" s="55"/>
      <c r="C4814" s="56"/>
      <c r="D4814" s="55"/>
      <c r="E4814" s="55"/>
      <c r="H4814" s="55"/>
      <c r="I4814" s="57"/>
      <c r="J4814" s="57"/>
      <c r="K4814" s="55"/>
    </row>
    <row r="4815" spans="1:11" x14ac:dyDescent="0.25">
      <c r="A4815" s="55"/>
      <c r="C4815" s="56"/>
      <c r="D4815" s="55"/>
      <c r="E4815" s="55"/>
      <c r="H4815" s="55"/>
      <c r="I4815" s="57"/>
      <c r="J4815" s="57"/>
      <c r="K4815" s="55"/>
    </row>
    <row r="4816" spans="1:11" x14ac:dyDescent="0.25">
      <c r="A4816" s="55"/>
      <c r="C4816" s="56"/>
      <c r="D4816" s="55"/>
      <c r="E4816" s="55"/>
      <c r="H4816" s="55"/>
      <c r="I4816" s="57"/>
      <c r="J4816" s="57"/>
      <c r="K4816" s="55"/>
    </row>
    <row r="4817" spans="1:11" x14ac:dyDescent="0.25">
      <c r="A4817" s="55"/>
      <c r="C4817" s="56"/>
      <c r="D4817" s="55"/>
      <c r="E4817" s="55"/>
      <c r="H4817" s="55"/>
      <c r="I4817" s="57"/>
      <c r="J4817" s="57"/>
      <c r="K4817" s="55"/>
    </row>
    <row r="4818" spans="1:11" x14ac:dyDescent="0.25">
      <c r="A4818" s="55"/>
      <c r="C4818" s="56"/>
      <c r="D4818" s="55"/>
      <c r="E4818" s="55"/>
      <c r="H4818" s="55"/>
      <c r="I4818" s="57"/>
      <c r="J4818" s="57"/>
      <c r="K4818" s="55"/>
    </row>
    <row r="4819" spans="1:11" x14ac:dyDescent="0.25">
      <c r="A4819" s="55"/>
      <c r="C4819" s="56"/>
      <c r="D4819" s="55"/>
      <c r="E4819" s="55"/>
      <c r="H4819" s="55"/>
      <c r="I4819" s="57"/>
      <c r="J4819" s="57"/>
      <c r="K4819" s="55"/>
    </row>
    <row r="4820" spans="1:11" x14ac:dyDescent="0.25">
      <c r="A4820" s="55"/>
      <c r="C4820" s="56"/>
      <c r="D4820" s="55"/>
      <c r="E4820" s="55"/>
      <c r="H4820" s="55"/>
      <c r="I4820" s="57"/>
      <c r="J4820" s="57"/>
      <c r="K4820" s="55"/>
    </row>
    <row r="4821" spans="1:11" x14ac:dyDescent="0.25">
      <c r="A4821" s="55"/>
      <c r="C4821" s="56"/>
      <c r="D4821" s="55"/>
      <c r="E4821" s="55"/>
      <c r="H4821" s="55"/>
      <c r="I4821" s="57"/>
      <c r="J4821" s="57"/>
      <c r="K4821" s="55"/>
    </row>
    <row r="4822" spans="1:11" x14ac:dyDescent="0.25">
      <c r="A4822" s="55"/>
      <c r="C4822" s="56"/>
      <c r="D4822" s="55"/>
      <c r="E4822" s="55"/>
      <c r="H4822" s="55"/>
      <c r="I4822" s="57"/>
      <c r="J4822" s="57"/>
      <c r="K4822" s="55"/>
    </row>
    <row r="4823" spans="1:11" x14ac:dyDescent="0.25">
      <c r="A4823" s="55"/>
      <c r="C4823" s="56"/>
      <c r="D4823" s="55"/>
      <c r="E4823" s="55"/>
      <c r="H4823" s="55"/>
      <c r="I4823" s="57"/>
      <c r="J4823" s="57"/>
      <c r="K4823" s="55"/>
    </row>
    <row r="4824" spans="1:11" x14ac:dyDescent="0.25">
      <c r="A4824" s="55"/>
      <c r="C4824" s="56"/>
      <c r="D4824" s="55"/>
      <c r="E4824" s="55"/>
      <c r="H4824" s="55"/>
      <c r="I4824" s="57"/>
      <c r="J4824" s="57"/>
      <c r="K4824" s="55"/>
    </row>
    <row r="4825" spans="1:11" x14ac:dyDescent="0.25">
      <c r="A4825" s="55"/>
      <c r="C4825" s="56"/>
      <c r="D4825" s="55"/>
      <c r="E4825" s="55"/>
      <c r="H4825" s="55"/>
      <c r="I4825" s="57"/>
      <c r="J4825" s="57"/>
      <c r="K4825" s="55"/>
    </row>
    <row r="4826" spans="1:11" x14ac:dyDescent="0.25">
      <c r="A4826" s="55"/>
      <c r="C4826" s="56"/>
      <c r="D4826" s="55"/>
      <c r="E4826" s="55"/>
      <c r="H4826" s="55"/>
      <c r="I4826" s="57"/>
      <c r="J4826" s="57"/>
      <c r="K4826" s="55"/>
    </row>
    <row r="4827" spans="1:11" x14ac:dyDescent="0.25">
      <c r="A4827" s="55"/>
      <c r="C4827" s="56"/>
      <c r="D4827" s="55"/>
      <c r="E4827" s="55"/>
      <c r="H4827" s="55"/>
      <c r="I4827" s="57"/>
      <c r="J4827" s="57"/>
      <c r="K4827" s="55"/>
    </row>
    <row r="4828" spans="1:11" x14ac:dyDescent="0.25">
      <c r="A4828" s="55"/>
      <c r="C4828" s="56"/>
      <c r="D4828" s="55"/>
      <c r="E4828" s="55"/>
      <c r="H4828" s="55"/>
      <c r="I4828" s="57"/>
      <c r="J4828" s="57"/>
      <c r="K4828" s="55"/>
    </row>
    <row r="4829" spans="1:11" x14ac:dyDescent="0.25">
      <c r="A4829" s="55"/>
      <c r="C4829" s="56"/>
      <c r="D4829" s="55"/>
      <c r="E4829" s="55"/>
      <c r="H4829" s="55"/>
      <c r="I4829" s="57"/>
      <c r="J4829" s="57"/>
      <c r="K4829" s="55"/>
    </row>
    <row r="4830" spans="1:11" x14ac:dyDescent="0.25">
      <c r="A4830" s="55"/>
      <c r="C4830" s="56"/>
      <c r="D4830" s="55"/>
      <c r="E4830" s="55"/>
      <c r="H4830" s="55"/>
      <c r="I4830" s="57"/>
      <c r="J4830" s="57"/>
      <c r="K4830" s="55"/>
    </row>
    <row r="4831" spans="1:11" x14ac:dyDescent="0.25">
      <c r="A4831" s="55"/>
      <c r="C4831" s="56"/>
      <c r="D4831" s="55"/>
      <c r="E4831" s="55"/>
      <c r="H4831" s="55"/>
      <c r="I4831" s="57"/>
      <c r="J4831" s="57"/>
      <c r="K4831" s="55"/>
    </row>
    <row r="4832" spans="1:11" x14ac:dyDescent="0.25">
      <c r="A4832" s="55"/>
      <c r="C4832" s="56"/>
      <c r="D4832" s="55"/>
      <c r="E4832" s="55"/>
      <c r="H4832" s="55"/>
      <c r="I4832" s="57"/>
      <c r="J4832" s="57"/>
      <c r="K4832" s="55"/>
    </row>
    <row r="4833" spans="1:11" x14ac:dyDescent="0.25">
      <c r="A4833" s="55"/>
      <c r="C4833" s="56"/>
      <c r="D4833" s="55"/>
      <c r="E4833" s="55"/>
      <c r="H4833" s="55"/>
      <c r="I4833" s="57"/>
      <c r="J4833" s="57"/>
      <c r="K4833" s="55"/>
    </row>
    <row r="4834" spans="1:11" x14ac:dyDescent="0.25">
      <c r="A4834" s="55"/>
      <c r="C4834" s="56"/>
      <c r="D4834" s="55"/>
      <c r="E4834" s="55"/>
      <c r="H4834" s="55"/>
      <c r="I4834" s="57"/>
      <c r="J4834" s="57"/>
      <c r="K4834" s="55"/>
    </row>
    <row r="4835" spans="1:11" x14ac:dyDescent="0.25">
      <c r="A4835" s="55"/>
      <c r="C4835" s="56"/>
      <c r="D4835" s="55"/>
      <c r="E4835" s="55"/>
      <c r="H4835" s="55"/>
      <c r="I4835" s="57"/>
      <c r="J4835" s="57"/>
      <c r="K4835" s="55"/>
    </row>
    <row r="4836" spans="1:11" x14ac:dyDescent="0.25">
      <c r="A4836" s="55"/>
      <c r="C4836" s="56"/>
      <c r="D4836" s="55"/>
      <c r="E4836" s="55"/>
      <c r="H4836" s="55"/>
      <c r="I4836" s="57"/>
      <c r="J4836" s="57"/>
      <c r="K4836" s="55"/>
    </row>
    <row r="4837" spans="1:11" x14ac:dyDescent="0.25">
      <c r="A4837" s="55"/>
      <c r="C4837" s="56"/>
      <c r="D4837" s="55"/>
      <c r="E4837" s="55"/>
      <c r="H4837" s="55"/>
      <c r="I4837" s="57"/>
      <c r="J4837" s="57"/>
      <c r="K4837" s="55"/>
    </row>
    <row r="4838" spans="1:11" x14ac:dyDescent="0.25">
      <c r="A4838" s="55"/>
      <c r="C4838" s="56"/>
      <c r="D4838" s="55"/>
      <c r="E4838" s="55"/>
      <c r="H4838" s="55"/>
      <c r="I4838" s="57"/>
      <c r="J4838" s="57"/>
      <c r="K4838" s="55"/>
    </row>
    <row r="4839" spans="1:11" x14ac:dyDescent="0.25">
      <c r="A4839" s="55"/>
      <c r="C4839" s="56"/>
      <c r="D4839" s="55"/>
      <c r="E4839" s="55"/>
      <c r="H4839" s="55"/>
      <c r="I4839" s="57"/>
      <c r="J4839" s="57"/>
      <c r="K4839" s="55"/>
    </row>
    <row r="4840" spans="1:11" x14ac:dyDescent="0.25">
      <c r="A4840" s="55"/>
      <c r="C4840" s="56"/>
      <c r="D4840" s="55"/>
      <c r="E4840" s="55"/>
      <c r="H4840" s="55"/>
      <c r="I4840" s="57"/>
      <c r="J4840" s="57"/>
      <c r="K4840" s="55"/>
    </row>
    <row r="4841" spans="1:11" x14ac:dyDescent="0.25">
      <c r="A4841" s="55"/>
      <c r="C4841" s="56"/>
      <c r="D4841" s="55"/>
      <c r="E4841" s="55"/>
      <c r="H4841" s="55"/>
      <c r="I4841" s="57"/>
      <c r="J4841" s="57"/>
      <c r="K4841" s="55"/>
    </row>
    <row r="4842" spans="1:11" x14ac:dyDescent="0.25">
      <c r="A4842" s="55"/>
      <c r="C4842" s="56"/>
      <c r="D4842" s="55"/>
      <c r="E4842" s="55"/>
      <c r="H4842" s="55"/>
      <c r="I4842" s="57"/>
      <c r="J4842" s="57"/>
      <c r="K4842" s="55"/>
    </row>
    <row r="4843" spans="1:11" x14ac:dyDescent="0.25">
      <c r="A4843" s="55"/>
      <c r="C4843" s="56"/>
      <c r="D4843" s="55"/>
      <c r="E4843" s="55"/>
      <c r="H4843" s="55"/>
      <c r="I4843" s="57"/>
      <c r="J4843" s="57"/>
      <c r="K4843" s="55"/>
    </row>
    <row r="4844" spans="1:11" x14ac:dyDescent="0.25">
      <c r="A4844" s="55"/>
      <c r="C4844" s="56"/>
      <c r="D4844" s="55"/>
      <c r="E4844" s="55"/>
      <c r="H4844" s="55"/>
      <c r="I4844" s="57"/>
      <c r="J4844" s="57"/>
      <c r="K4844" s="55"/>
    </row>
    <row r="4845" spans="1:11" x14ac:dyDescent="0.25">
      <c r="A4845" s="55"/>
      <c r="C4845" s="56"/>
      <c r="D4845" s="55"/>
      <c r="E4845" s="55"/>
      <c r="H4845" s="55"/>
      <c r="I4845" s="57"/>
      <c r="J4845" s="57"/>
      <c r="K4845" s="55"/>
    </row>
    <row r="4846" spans="1:11" x14ac:dyDescent="0.25">
      <c r="A4846" s="55"/>
      <c r="C4846" s="56"/>
      <c r="D4846" s="55"/>
      <c r="E4846" s="55"/>
      <c r="H4846" s="55"/>
      <c r="I4846" s="57"/>
      <c r="J4846" s="57"/>
      <c r="K4846" s="55"/>
    </row>
    <row r="4847" spans="1:11" x14ac:dyDescent="0.25">
      <c r="A4847" s="55"/>
      <c r="C4847" s="56"/>
      <c r="D4847" s="55"/>
      <c r="E4847" s="55"/>
      <c r="H4847" s="55"/>
      <c r="I4847" s="57"/>
      <c r="J4847" s="57"/>
      <c r="K4847" s="55"/>
    </row>
    <row r="4848" spans="1:11" x14ac:dyDescent="0.25">
      <c r="A4848" s="55"/>
      <c r="C4848" s="56"/>
      <c r="D4848" s="55"/>
      <c r="E4848" s="55"/>
      <c r="H4848" s="55"/>
      <c r="I4848" s="57"/>
      <c r="J4848" s="57"/>
      <c r="K4848" s="55"/>
    </row>
    <row r="4849" spans="1:11" x14ac:dyDescent="0.25">
      <c r="A4849" s="55"/>
      <c r="C4849" s="56"/>
      <c r="D4849" s="55"/>
      <c r="E4849" s="55"/>
      <c r="H4849" s="55"/>
      <c r="I4849" s="57"/>
      <c r="J4849" s="57"/>
      <c r="K4849" s="55"/>
    </row>
    <row r="4850" spans="1:11" x14ac:dyDescent="0.25">
      <c r="A4850" s="55"/>
      <c r="C4850" s="56"/>
      <c r="D4850" s="55"/>
      <c r="E4850" s="55"/>
      <c r="H4850" s="55"/>
      <c r="I4850" s="57"/>
      <c r="J4850" s="57"/>
      <c r="K4850" s="55"/>
    </row>
    <row r="4851" spans="1:11" x14ac:dyDescent="0.25">
      <c r="A4851" s="55"/>
      <c r="C4851" s="56"/>
      <c r="D4851" s="55"/>
      <c r="E4851" s="55"/>
      <c r="H4851" s="55"/>
      <c r="I4851" s="57"/>
      <c r="J4851" s="57"/>
      <c r="K4851" s="55"/>
    </row>
    <row r="4852" spans="1:11" x14ac:dyDescent="0.25">
      <c r="A4852" s="55"/>
      <c r="C4852" s="56"/>
      <c r="D4852" s="55"/>
      <c r="E4852" s="55"/>
      <c r="H4852" s="55"/>
      <c r="I4852" s="57"/>
      <c r="J4852" s="57"/>
      <c r="K4852" s="55"/>
    </row>
    <row r="4853" spans="1:11" x14ac:dyDescent="0.25">
      <c r="A4853" s="55"/>
      <c r="C4853" s="56"/>
      <c r="D4853" s="55"/>
      <c r="E4853" s="55"/>
      <c r="H4853" s="55"/>
      <c r="I4853" s="57"/>
      <c r="J4853" s="57"/>
      <c r="K4853" s="55"/>
    </row>
    <row r="4854" spans="1:11" x14ac:dyDescent="0.25">
      <c r="A4854" s="55"/>
      <c r="C4854" s="56"/>
      <c r="D4854" s="55"/>
      <c r="E4854" s="55"/>
      <c r="H4854" s="55"/>
      <c r="I4854" s="57"/>
      <c r="J4854" s="57"/>
      <c r="K4854" s="55"/>
    </row>
    <row r="4855" spans="1:11" x14ac:dyDescent="0.25">
      <c r="A4855" s="55"/>
      <c r="C4855" s="56"/>
      <c r="D4855" s="55"/>
      <c r="E4855" s="55"/>
      <c r="H4855" s="55"/>
      <c r="I4855" s="57"/>
      <c r="J4855" s="57"/>
      <c r="K4855" s="55"/>
    </row>
    <row r="4856" spans="1:11" x14ac:dyDescent="0.25">
      <c r="A4856" s="55"/>
      <c r="C4856" s="56"/>
      <c r="D4856" s="55"/>
      <c r="E4856" s="55"/>
      <c r="H4856" s="55"/>
      <c r="I4856" s="57"/>
      <c r="J4856" s="57"/>
      <c r="K4856" s="55"/>
    </row>
    <row r="4857" spans="1:11" x14ac:dyDescent="0.25">
      <c r="A4857" s="55"/>
      <c r="C4857" s="56"/>
      <c r="D4857" s="55"/>
      <c r="E4857" s="55"/>
      <c r="H4857" s="55"/>
      <c r="I4857" s="57"/>
      <c r="J4857" s="57"/>
      <c r="K4857" s="55"/>
    </row>
    <row r="4858" spans="1:11" x14ac:dyDescent="0.25">
      <c r="A4858" s="55"/>
      <c r="C4858" s="56"/>
      <c r="D4858" s="55"/>
      <c r="E4858" s="55"/>
      <c r="H4858" s="55"/>
      <c r="I4858" s="57"/>
      <c r="J4858" s="57"/>
      <c r="K4858" s="55"/>
    </row>
    <row r="4859" spans="1:11" x14ac:dyDescent="0.25">
      <c r="A4859" s="55"/>
      <c r="C4859" s="56"/>
      <c r="D4859" s="55"/>
      <c r="E4859" s="55"/>
      <c r="H4859" s="55"/>
      <c r="I4859" s="57"/>
      <c r="J4859" s="57"/>
      <c r="K4859" s="55"/>
    </row>
    <row r="4860" spans="1:11" x14ac:dyDescent="0.25">
      <c r="A4860" s="55"/>
      <c r="C4860" s="56"/>
      <c r="D4860" s="55"/>
      <c r="E4860" s="55"/>
      <c r="H4860" s="55"/>
      <c r="I4860" s="57"/>
      <c r="J4860" s="57"/>
      <c r="K4860" s="55"/>
    </row>
    <row r="4861" spans="1:11" x14ac:dyDescent="0.25">
      <c r="A4861" s="55"/>
      <c r="C4861" s="56"/>
      <c r="D4861" s="55"/>
      <c r="E4861" s="55"/>
      <c r="H4861" s="55"/>
      <c r="I4861" s="57"/>
      <c r="J4861" s="57"/>
      <c r="K4861" s="55"/>
    </row>
    <row r="4862" spans="1:11" x14ac:dyDescent="0.25">
      <c r="A4862" s="55"/>
      <c r="C4862" s="56"/>
      <c r="D4862" s="55"/>
      <c r="E4862" s="55"/>
      <c r="H4862" s="55"/>
      <c r="I4862" s="57"/>
      <c r="J4862" s="57"/>
      <c r="K4862" s="55"/>
    </row>
    <row r="4863" spans="1:11" x14ac:dyDescent="0.25">
      <c r="A4863" s="55"/>
      <c r="C4863" s="56"/>
      <c r="D4863" s="55"/>
      <c r="E4863" s="55"/>
      <c r="H4863" s="55"/>
      <c r="I4863" s="57"/>
      <c r="J4863" s="57"/>
      <c r="K4863" s="55"/>
    </row>
    <row r="4864" spans="1:11" x14ac:dyDescent="0.25">
      <c r="A4864" s="55"/>
      <c r="C4864" s="56"/>
      <c r="D4864" s="55"/>
      <c r="E4864" s="55"/>
      <c r="H4864" s="55"/>
      <c r="I4864" s="57"/>
      <c r="J4864" s="57"/>
      <c r="K4864" s="55"/>
    </row>
    <row r="4865" spans="1:11" x14ac:dyDescent="0.25">
      <c r="A4865" s="55"/>
      <c r="C4865" s="56"/>
      <c r="D4865" s="55"/>
      <c r="E4865" s="55"/>
      <c r="H4865" s="55"/>
      <c r="I4865" s="57"/>
      <c r="J4865" s="57"/>
      <c r="K4865" s="55"/>
    </row>
    <row r="4866" spans="1:11" x14ac:dyDescent="0.25">
      <c r="A4866" s="55"/>
      <c r="C4866" s="56"/>
      <c r="D4866" s="55"/>
      <c r="E4866" s="55"/>
      <c r="H4866" s="55"/>
      <c r="I4866" s="57"/>
      <c r="J4866" s="57"/>
      <c r="K4866" s="55"/>
    </row>
    <row r="4867" spans="1:11" x14ac:dyDescent="0.25">
      <c r="A4867" s="55"/>
      <c r="C4867" s="56"/>
      <c r="D4867" s="55"/>
      <c r="E4867" s="55"/>
      <c r="H4867" s="55"/>
      <c r="I4867" s="57"/>
      <c r="J4867" s="57"/>
      <c r="K4867" s="55"/>
    </row>
    <row r="4868" spans="1:11" x14ac:dyDescent="0.25">
      <c r="A4868" s="55"/>
      <c r="C4868" s="56"/>
      <c r="D4868" s="55"/>
      <c r="E4868" s="55"/>
      <c r="H4868" s="55"/>
      <c r="I4868" s="57"/>
      <c r="J4868" s="57"/>
      <c r="K4868" s="55"/>
    </row>
    <row r="4869" spans="1:11" x14ac:dyDescent="0.25">
      <c r="A4869" s="55"/>
      <c r="C4869" s="56"/>
      <c r="D4869" s="55"/>
      <c r="E4869" s="55"/>
      <c r="H4869" s="55"/>
      <c r="I4869" s="57"/>
      <c r="J4869" s="57"/>
      <c r="K4869" s="55"/>
    </row>
    <row r="4870" spans="1:11" x14ac:dyDescent="0.25">
      <c r="A4870" s="55"/>
      <c r="C4870" s="56"/>
      <c r="D4870" s="55"/>
      <c r="E4870" s="55"/>
      <c r="H4870" s="55"/>
      <c r="I4870" s="57"/>
      <c r="J4870" s="57"/>
      <c r="K4870" s="55"/>
    </row>
    <row r="4871" spans="1:11" x14ac:dyDescent="0.25">
      <c r="A4871" s="55"/>
      <c r="C4871" s="56"/>
      <c r="D4871" s="55"/>
      <c r="E4871" s="55"/>
      <c r="H4871" s="55"/>
      <c r="I4871" s="57"/>
      <c r="J4871" s="57"/>
      <c r="K4871" s="55"/>
    </row>
    <row r="4872" spans="1:11" x14ac:dyDescent="0.25">
      <c r="A4872" s="55"/>
      <c r="C4872" s="56"/>
      <c r="D4872" s="55"/>
      <c r="E4872" s="55"/>
      <c r="H4872" s="55"/>
      <c r="I4872" s="57"/>
      <c r="J4872" s="57"/>
      <c r="K4872" s="55"/>
    </row>
    <row r="4873" spans="1:11" x14ac:dyDescent="0.25">
      <c r="A4873" s="55"/>
      <c r="C4873" s="56"/>
      <c r="D4873" s="55"/>
      <c r="E4873" s="55"/>
      <c r="H4873" s="55"/>
      <c r="I4873" s="57"/>
      <c r="J4873" s="57"/>
      <c r="K4873" s="55"/>
    </row>
    <row r="4874" spans="1:11" x14ac:dyDescent="0.25">
      <c r="A4874" s="55"/>
      <c r="C4874" s="56"/>
      <c r="D4874" s="55"/>
      <c r="E4874" s="55"/>
      <c r="H4874" s="55"/>
      <c r="I4874" s="57"/>
      <c r="J4874" s="57"/>
      <c r="K4874" s="55"/>
    </row>
    <row r="4875" spans="1:11" x14ac:dyDescent="0.25">
      <c r="A4875" s="55"/>
      <c r="C4875" s="56"/>
      <c r="D4875" s="55"/>
      <c r="E4875" s="55"/>
      <c r="H4875" s="55"/>
      <c r="I4875" s="57"/>
      <c r="J4875" s="57"/>
      <c r="K4875" s="55"/>
    </row>
    <row r="4876" spans="1:11" x14ac:dyDescent="0.25">
      <c r="A4876" s="55"/>
      <c r="C4876" s="56"/>
      <c r="D4876" s="55"/>
      <c r="E4876" s="55"/>
      <c r="H4876" s="55"/>
      <c r="I4876" s="57"/>
      <c r="J4876" s="57"/>
      <c r="K4876" s="55"/>
    </row>
    <row r="4877" spans="1:11" x14ac:dyDescent="0.25">
      <c r="A4877" s="55"/>
      <c r="C4877" s="56"/>
      <c r="D4877" s="55"/>
      <c r="E4877" s="55"/>
      <c r="H4877" s="55"/>
      <c r="I4877" s="57"/>
      <c r="J4877" s="57"/>
      <c r="K4877" s="55"/>
    </row>
    <row r="4878" spans="1:11" x14ac:dyDescent="0.25">
      <c r="A4878" s="55"/>
      <c r="C4878" s="56"/>
      <c r="D4878" s="55"/>
      <c r="E4878" s="55"/>
      <c r="H4878" s="55"/>
      <c r="I4878" s="57"/>
      <c r="J4878" s="57"/>
      <c r="K4878" s="55"/>
    </row>
    <row r="4879" spans="1:11" x14ac:dyDescent="0.25">
      <c r="A4879" s="55"/>
      <c r="C4879" s="56"/>
      <c r="D4879" s="55"/>
      <c r="E4879" s="55"/>
      <c r="H4879" s="55"/>
      <c r="I4879" s="57"/>
      <c r="J4879" s="57"/>
      <c r="K4879" s="55"/>
    </row>
    <row r="4880" spans="1:11" x14ac:dyDescent="0.25">
      <c r="A4880" s="55"/>
      <c r="C4880" s="56"/>
      <c r="D4880" s="55"/>
      <c r="E4880" s="55"/>
      <c r="H4880" s="55"/>
      <c r="I4880" s="57"/>
      <c r="J4880" s="57"/>
      <c r="K4880" s="55"/>
    </row>
    <row r="4881" spans="1:11" x14ac:dyDescent="0.25">
      <c r="A4881" s="55"/>
      <c r="C4881" s="56"/>
      <c r="D4881" s="55"/>
      <c r="E4881" s="55"/>
      <c r="H4881" s="55"/>
      <c r="I4881" s="57"/>
      <c r="J4881" s="57"/>
      <c r="K4881" s="55"/>
    </row>
    <row r="4882" spans="1:11" x14ac:dyDescent="0.25">
      <c r="A4882" s="55"/>
      <c r="C4882" s="56"/>
      <c r="D4882" s="55"/>
      <c r="E4882" s="55"/>
      <c r="H4882" s="55"/>
      <c r="I4882" s="57"/>
      <c r="J4882" s="57"/>
      <c r="K4882" s="55"/>
    </row>
    <row r="4883" spans="1:11" x14ac:dyDescent="0.25">
      <c r="A4883" s="55"/>
      <c r="C4883" s="56"/>
      <c r="D4883" s="55"/>
      <c r="E4883" s="55"/>
      <c r="H4883" s="55"/>
      <c r="I4883" s="57"/>
      <c r="J4883" s="57"/>
      <c r="K4883" s="55"/>
    </row>
    <row r="4884" spans="1:11" x14ac:dyDescent="0.25">
      <c r="A4884" s="55"/>
      <c r="C4884" s="56"/>
      <c r="D4884" s="55"/>
      <c r="E4884" s="55"/>
      <c r="H4884" s="55"/>
      <c r="I4884" s="57"/>
      <c r="J4884" s="57"/>
      <c r="K4884" s="55"/>
    </row>
    <row r="4885" spans="1:11" x14ac:dyDescent="0.25">
      <c r="A4885" s="55"/>
      <c r="C4885" s="56"/>
      <c r="D4885" s="55"/>
      <c r="E4885" s="55"/>
      <c r="H4885" s="55"/>
      <c r="I4885" s="57"/>
      <c r="J4885" s="57"/>
      <c r="K4885" s="55"/>
    </row>
    <row r="4886" spans="1:11" x14ac:dyDescent="0.25">
      <c r="A4886" s="55"/>
      <c r="C4886" s="56"/>
      <c r="D4886" s="55"/>
      <c r="E4886" s="55"/>
      <c r="H4886" s="55"/>
      <c r="I4886" s="57"/>
      <c r="J4886" s="57"/>
      <c r="K4886" s="55"/>
    </row>
    <row r="4887" spans="1:11" x14ac:dyDescent="0.25">
      <c r="A4887" s="55"/>
      <c r="C4887" s="56"/>
      <c r="D4887" s="55"/>
      <c r="E4887" s="55"/>
      <c r="H4887" s="55"/>
      <c r="I4887" s="57"/>
      <c r="J4887" s="57"/>
      <c r="K4887" s="55"/>
    </row>
    <row r="4888" spans="1:11" x14ac:dyDescent="0.25">
      <c r="A4888" s="55"/>
      <c r="C4888" s="56"/>
      <c r="D4888" s="55"/>
      <c r="E4888" s="55"/>
      <c r="H4888" s="55"/>
      <c r="I4888" s="57"/>
      <c r="J4888" s="57"/>
      <c r="K4888" s="55"/>
    </row>
    <row r="4889" spans="1:11" x14ac:dyDescent="0.25">
      <c r="A4889" s="55"/>
      <c r="C4889" s="56"/>
      <c r="D4889" s="55"/>
      <c r="E4889" s="55"/>
      <c r="H4889" s="55"/>
      <c r="I4889" s="57"/>
      <c r="J4889" s="57"/>
      <c r="K4889" s="55"/>
    </row>
    <row r="4890" spans="1:11" x14ac:dyDescent="0.25">
      <c r="A4890" s="55"/>
      <c r="C4890" s="56"/>
      <c r="D4890" s="55"/>
      <c r="E4890" s="55"/>
      <c r="H4890" s="55"/>
      <c r="I4890" s="57"/>
      <c r="J4890" s="57"/>
      <c r="K4890" s="55"/>
    </row>
    <row r="4891" spans="1:11" x14ac:dyDescent="0.25">
      <c r="A4891" s="55"/>
      <c r="C4891" s="56"/>
      <c r="D4891" s="55"/>
      <c r="E4891" s="55"/>
      <c r="H4891" s="55"/>
      <c r="I4891" s="57"/>
      <c r="J4891" s="57"/>
      <c r="K4891" s="55"/>
    </row>
    <row r="4892" spans="1:11" x14ac:dyDescent="0.25">
      <c r="A4892" s="55"/>
      <c r="C4892" s="56"/>
      <c r="D4892" s="55"/>
      <c r="E4892" s="55"/>
      <c r="H4892" s="55"/>
      <c r="I4892" s="57"/>
      <c r="J4892" s="57"/>
      <c r="K4892" s="55"/>
    </row>
    <row r="4893" spans="1:11" x14ac:dyDescent="0.25">
      <c r="A4893" s="55"/>
      <c r="C4893" s="56"/>
      <c r="D4893" s="55"/>
      <c r="E4893" s="55"/>
      <c r="H4893" s="55"/>
      <c r="I4893" s="57"/>
      <c r="J4893" s="57"/>
      <c r="K4893" s="55"/>
    </row>
    <row r="4894" spans="1:11" x14ac:dyDescent="0.25">
      <c r="A4894" s="55"/>
      <c r="C4894" s="56"/>
      <c r="D4894" s="55"/>
      <c r="E4894" s="55"/>
      <c r="H4894" s="55"/>
      <c r="I4894" s="57"/>
      <c r="J4894" s="57"/>
      <c r="K4894" s="55"/>
    </row>
    <row r="4895" spans="1:11" x14ac:dyDescent="0.25">
      <c r="A4895" s="55"/>
      <c r="C4895" s="56"/>
      <c r="D4895" s="55"/>
      <c r="E4895" s="55"/>
      <c r="H4895" s="55"/>
      <c r="I4895" s="57"/>
      <c r="J4895" s="57"/>
      <c r="K4895" s="55"/>
    </row>
    <row r="4896" spans="1:11" x14ac:dyDescent="0.25">
      <c r="A4896" s="55"/>
      <c r="C4896" s="56"/>
      <c r="D4896" s="55"/>
      <c r="E4896" s="55"/>
      <c r="H4896" s="55"/>
      <c r="I4896" s="57"/>
      <c r="J4896" s="57"/>
      <c r="K4896" s="55"/>
    </row>
    <row r="4897" spans="1:11" x14ac:dyDescent="0.25">
      <c r="A4897" s="55"/>
      <c r="C4897" s="56"/>
      <c r="D4897" s="55"/>
      <c r="E4897" s="55"/>
      <c r="H4897" s="55"/>
      <c r="I4897" s="57"/>
      <c r="J4897" s="57"/>
      <c r="K4897" s="55"/>
    </row>
    <row r="4898" spans="1:11" x14ac:dyDescent="0.25">
      <c r="A4898" s="55"/>
      <c r="C4898" s="56"/>
      <c r="D4898" s="55"/>
      <c r="E4898" s="55"/>
      <c r="H4898" s="55"/>
      <c r="I4898" s="57"/>
      <c r="J4898" s="57"/>
      <c r="K4898" s="55"/>
    </row>
    <row r="4899" spans="1:11" x14ac:dyDescent="0.25">
      <c r="A4899" s="55"/>
      <c r="C4899" s="56"/>
      <c r="D4899" s="55"/>
      <c r="E4899" s="55"/>
      <c r="H4899" s="55"/>
      <c r="I4899" s="57"/>
      <c r="J4899" s="57"/>
      <c r="K4899" s="55"/>
    </row>
    <row r="4900" spans="1:11" x14ac:dyDescent="0.25">
      <c r="A4900" s="55"/>
      <c r="C4900" s="56"/>
      <c r="D4900" s="55"/>
      <c r="E4900" s="55"/>
      <c r="H4900" s="55"/>
      <c r="I4900" s="57"/>
      <c r="J4900" s="57"/>
      <c r="K4900" s="55"/>
    </row>
    <row r="4901" spans="1:11" x14ac:dyDescent="0.25">
      <c r="A4901" s="55"/>
      <c r="C4901" s="56"/>
      <c r="D4901" s="55"/>
      <c r="E4901" s="55"/>
      <c r="H4901" s="55"/>
      <c r="I4901" s="57"/>
      <c r="J4901" s="57"/>
      <c r="K4901" s="55"/>
    </row>
    <row r="4902" spans="1:11" x14ac:dyDescent="0.25">
      <c r="A4902" s="55"/>
      <c r="C4902" s="56"/>
      <c r="D4902" s="55"/>
      <c r="E4902" s="55"/>
      <c r="H4902" s="55"/>
      <c r="I4902" s="57"/>
      <c r="J4902" s="57"/>
      <c r="K4902" s="55"/>
    </row>
    <row r="4903" spans="1:11" x14ac:dyDescent="0.25">
      <c r="A4903" s="55"/>
      <c r="C4903" s="56"/>
      <c r="D4903" s="55"/>
      <c r="E4903" s="55"/>
      <c r="H4903" s="55"/>
      <c r="I4903" s="57"/>
      <c r="J4903" s="57"/>
      <c r="K4903" s="55"/>
    </row>
    <row r="4904" spans="1:11" x14ac:dyDescent="0.25">
      <c r="A4904" s="55"/>
      <c r="C4904" s="56"/>
      <c r="D4904" s="55"/>
      <c r="E4904" s="55"/>
      <c r="H4904" s="55"/>
      <c r="I4904" s="57"/>
      <c r="J4904" s="57"/>
      <c r="K4904" s="55"/>
    </row>
    <row r="4905" spans="1:11" x14ac:dyDescent="0.25">
      <c r="A4905" s="55"/>
      <c r="C4905" s="56"/>
      <c r="D4905" s="55"/>
      <c r="E4905" s="55"/>
      <c r="H4905" s="55"/>
      <c r="I4905" s="57"/>
      <c r="J4905" s="57"/>
      <c r="K4905" s="55"/>
    </row>
    <row r="4906" spans="1:11" x14ac:dyDescent="0.25">
      <c r="A4906" s="55"/>
      <c r="C4906" s="56"/>
      <c r="D4906" s="55"/>
      <c r="E4906" s="55"/>
      <c r="H4906" s="55"/>
      <c r="I4906" s="57"/>
      <c r="J4906" s="57"/>
      <c r="K4906" s="55"/>
    </row>
    <row r="4907" spans="1:11" x14ac:dyDescent="0.25">
      <c r="A4907" s="55"/>
      <c r="C4907" s="56"/>
      <c r="D4907" s="55"/>
      <c r="E4907" s="55"/>
      <c r="H4907" s="55"/>
      <c r="I4907" s="57"/>
      <c r="J4907" s="57"/>
      <c r="K4907" s="55"/>
    </row>
    <row r="4908" spans="1:11" x14ac:dyDescent="0.25">
      <c r="A4908" s="55"/>
      <c r="C4908" s="56"/>
      <c r="D4908" s="55"/>
      <c r="E4908" s="55"/>
      <c r="H4908" s="55"/>
      <c r="I4908" s="57"/>
      <c r="J4908" s="57"/>
      <c r="K4908" s="55"/>
    </row>
    <row r="4909" spans="1:11" x14ac:dyDescent="0.25">
      <c r="A4909" s="55"/>
      <c r="C4909" s="56"/>
      <c r="D4909" s="55"/>
      <c r="E4909" s="55"/>
      <c r="H4909" s="55"/>
      <c r="I4909" s="57"/>
      <c r="J4909" s="57"/>
      <c r="K4909" s="55"/>
    </row>
    <row r="4910" spans="1:11" x14ac:dyDescent="0.25">
      <c r="A4910" s="55"/>
      <c r="C4910" s="56"/>
      <c r="D4910" s="55"/>
      <c r="E4910" s="55"/>
      <c r="H4910" s="55"/>
      <c r="I4910" s="57"/>
      <c r="J4910" s="57"/>
      <c r="K4910" s="55"/>
    </row>
    <row r="4911" spans="1:11" x14ac:dyDescent="0.25">
      <c r="A4911" s="55"/>
      <c r="C4911" s="56"/>
      <c r="D4911" s="55"/>
      <c r="E4911" s="55"/>
      <c r="H4911" s="55"/>
      <c r="I4911" s="57"/>
      <c r="J4911" s="57"/>
      <c r="K4911" s="55"/>
    </row>
    <row r="4912" spans="1:11" x14ac:dyDescent="0.25">
      <c r="A4912" s="55"/>
      <c r="C4912" s="56"/>
      <c r="D4912" s="55"/>
      <c r="E4912" s="55"/>
      <c r="H4912" s="55"/>
      <c r="I4912" s="57"/>
      <c r="J4912" s="57"/>
      <c r="K4912" s="55"/>
    </row>
    <row r="4913" spans="1:11" x14ac:dyDescent="0.25">
      <c r="A4913" s="55"/>
      <c r="C4913" s="56"/>
      <c r="D4913" s="55"/>
      <c r="E4913" s="55"/>
      <c r="H4913" s="55"/>
      <c r="I4913" s="57"/>
      <c r="J4913" s="57"/>
      <c r="K4913" s="55"/>
    </row>
    <row r="4914" spans="1:11" x14ac:dyDescent="0.25">
      <c r="A4914" s="55"/>
      <c r="C4914" s="56"/>
      <c r="D4914" s="55"/>
      <c r="E4914" s="55"/>
      <c r="H4914" s="55"/>
      <c r="I4914" s="57"/>
      <c r="J4914" s="57"/>
      <c r="K4914" s="55"/>
    </row>
    <row r="4915" spans="1:11" x14ac:dyDescent="0.25">
      <c r="A4915" s="55"/>
      <c r="C4915" s="56"/>
      <c r="D4915" s="55"/>
      <c r="E4915" s="55"/>
      <c r="H4915" s="55"/>
      <c r="I4915" s="57"/>
      <c r="J4915" s="57"/>
      <c r="K4915" s="55"/>
    </row>
    <row r="4916" spans="1:11" x14ac:dyDescent="0.25">
      <c r="A4916" s="55"/>
      <c r="C4916" s="56"/>
      <c r="D4916" s="55"/>
      <c r="E4916" s="55"/>
      <c r="H4916" s="55"/>
      <c r="I4916" s="57"/>
      <c r="J4916" s="57"/>
      <c r="K4916" s="55"/>
    </row>
    <row r="4917" spans="1:11" x14ac:dyDescent="0.25">
      <c r="A4917" s="55"/>
      <c r="C4917" s="56"/>
      <c r="D4917" s="55"/>
      <c r="E4917" s="55"/>
      <c r="H4917" s="55"/>
      <c r="I4917" s="57"/>
      <c r="J4917" s="57"/>
      <c r="K4917" s="55"/>
    </row>
    <row r="4918" spans="1:11" x14ac:dyDescent="0.25">
      <c r="A4918" s="55"/>
      <c r="C4918" s="56"/>
      <c r="D4918" s="55"/>
      <c r="E4918" s="55"/>
      <c r="H4918" s="55"/>
      <c r="I4918" s="57"/>
      <c r="J4918" s="57"/>
      <c r="K4918" s="55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DESPLEGABLE!$F$2:$F$19</xm:f>
          </x14:formula1>
          <xm:sqref>K422:K4918 K2:K420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262"/>
  <sheetViews>
    <sheetView workbookViewId="0"/>
  </sheetViews>
  <sheetFormatPr baseColWidth="10" defaultColWidth="12.6640625" defaultRowHeight="15.75" customHeight="1" x14ac:dyDescent="0.25"/>
  <cols>
    <col min="1" max="1" width="16.109375" customWidth="1"/>
    <col min="13" max="13" width="27.6640625" customWidth="1"/>
    <col min="14" max="14" width="81.33203125" customWidth="1"/>
  </cols>
  <sheetData>
    <row r="1" spans="1:18" x14ac:dyDescent="0.25">
      <c r="A1" s="5" t="s">
        <v>3791</v>
      </c>
      <c r="B1" s="5" t="s">
        <v>8</v>
      </c>
      <c r="C1" s="6" t="s">
        <v>3792</v>
      </c>
      <c r="D1" s="7" t="s">
        <v>3793</v>
      </c>
      <c r="E1" s="8" t="s">
        <v>3794</v>
      </c>
      <c r="F1" s="8" t="s">
        <v>3795</v>
      </c>
      <c r="G1" s="5" t="s">
        <v>3</v>
      </c>
      <c r="H1" s="5" t="s">
        <v>3796</v>
      </c>
      <c r="I1" s="5" t="s">
        <v>3797</v>
      </c>
      <c r="J1" s="5" t="s">
        <v>3798</v>
      </c>
      <c r="K1" s="5" t="s">
        <v>3799</v>
      </c>
      <c r="L1" s="5" t="s">
        <v>3800</v>
      </c>
      <c r="M1" s="8" t="s">
        <v>4</v>
      </c>
      <c r="N1" s="8" t="s">
        <v>5</v>
      </c>
      <c r="O1" s="8" t="s">
        <v>6</v>
      </c>
      <c r="P1" s="8" t="s">
        <v>7</v>
      </c>
      <c r="Q1" s="8" t="s">
        <v>3801</v>
      </c>
      <c r="R1" s="9" t="s">
        <v>3802</v>
      </c>
    </row>
    <row r="2" spans="1:18" x14ac:dyDescent="0.25">
      <c r="A2" s="1" t="s">
        <v>3803</v>
      </c>
      <c r="B2" s="4" t="s">
        <v>18</v>
      </c>
      <c r="C2" s="1" t="s">
        <v>9</v>
      </c>
      <c r="D2" s="1" t="s">
        <v>13</v>
      </c>
      <c r="E2" s="1">
        <v>1860</v>
      </c>
      <c r="F2" s="1" t="s">
        <v>14</v>
      </c>
      <c r="G2" s="1">
        <v>2</v>
      </c>
      <c r="J2" s="1" t="s">
        <v>11</v>
      </c>
      <c r="K2" s="1">
        <v>1530881590</v>
      </c>
      <c r="M2" s="1" t="s">
        <v>65</v>
      </c>
      <c r="N2" s="1" t="s">
        <v>16</v>
      </c>
      <c r="O2" s="10">
        <v>44396</v>
      </c>
      <c r="P2" s="10">
        <v>45126</v>
      </c>
      <c r="Q2" s="1" t="s">
        <v>65</v>
      </c>
    </row>
    <row r="3" spans="1:18" x14ac:dyDescent="0.25">
      <c r="A3" s="1" t="s">
        <v>3804</v>
      </c>
      <c r="B3" s="4" t="s">
        <v>18</v>
      </c>
      <c r="C3" s="1" t="s">
        <v>19</v>
      </c>
      <c r="D3" s="1" t="s">
        <v>21</v>
      </c>
      <c r="E3" s="1">
        <v>428</v>
      </c>
      <c r="F3" s="1" t="s">
        <v>22</v>
      </c>
      <c r="G3" s="1">
        <v>1</v>
      </c>
      <c r="J3" s="1" t="s">
        <v>20</v>
      </c>
      <c r="K3" s="1">
        <v>1520265193</v>
      </c>
      <c r="M3" s="1" t="s">
        <v>17</v>
      </c>
      <c r="N3" s="1" t="s">
        <v>23</v>
      </c>
      <c r="O3" s="10">
        <v>43892</v>
      </c>
      <c r="P3" s="10">
        <v>44622</v>
      </c>
      <c r="Q3" s="1" t="s">
        <v>65</v>
      </c>
    </row>
    <row r="4" spans="1:18" x14ac:dyDescent="0.25">
      <c r="A4" s="1" t="s">
        <v>3805</v>
      </c>
      <c r="B4" s="4" t="s">
        <v>18</v>
      </c>
      <c r="C4" s="1" t="s">
        <v>24</v>
      </c>
      <c r="D4" s="1" t="s">
        <v>13</v>
      </c>
      <c r="E4" s="1">
        <v>2695</v>
      </c>
      <c r="F4" s="1" t="s">
        <v>14</v>
      </c>
      <c r="G4" s="1">
        <v>2</v>
      </c>
      <c r="J4" s="1" t="s">
        <v>25</v>
      </c>
      <c r="K4" s="1">
        <v>1551745921</v>
      </c>
      <c r="M4" s="1" t="s">
        <v>65</v>
      </c>
      <c r="N4" s="1" t="s">
        <v>26</v>
      </c>
      <c r="O4" s="10">
        <v>44396</v>
      </c>
      <c r="P4" s="10">
        <v>45126</v>
      </c>
      <c r="Q4" s="1" t="s">
        <v>65</v>
      </c>
    </row>
    <row r="5" spans="1:18" x14ac:dyDescent="0.25">
      <c r="A5" s="1" t="s">
        <v>3806</v>
      </c>
      <c r="B5" s="4" t="s">
        <v>18</v>
      </c>
      <c r="C5" s="1" t="s">
        <v>27</v>
      </c>
      <c r="D5" s="1" t="s">
        <v>30</v>
      </c>
      <c r="E5" s="1">
        <v>1685</v>
      </c>
      <c r="F5" s="1" t="s">
        <v>31</v>
      </c>
      <c r="G5" s="1">
        <v>14</v>
      </c>
      <c r="J5" s="1" t="s">
        <v>29</v>
      </c>
      <c r="K5" s="1">
        <v>43072335</v>
      </c>
      <c r="M5" s="1" t="s">
        <v>17</v>
      </c>
      <c r="N5" s="1" t="s">
        <v>32</v>
      </c>
      <c r="O5" s="10">
        <v>44309</v>
      </c>
      <c r="P5" s="10">
        <v>45039</v>
      </c>
      <c r="Q5" s="1" t="s">
        <v>65</v>
      </c>
    </row>
    <row r="6" spans="1:18" x14ac:dyDescent="0.25">
      <c r="A6" s="1" t="s">
        <v>3807</v>
      </c>
      <c r="B6" s="4" t="s">
        <v>18</v>
      </c>
      <c r="C6" s="1" t="s">
        <v>33</v>
      </c>
      <c r="D6" s="1" t="s">
        <v>36</v>
      </c>
      <c r="E6" s="1">
        <v>1787</v>
      </c>
      <c r="F6" s="1" t="s">
        <v>37</v>
      </c>
      <c r="G6" s="1">
        <v>13</v>
      </c>
      <c r="J6" s="1" t="s">
        <v>35</v>
      </c>
      <c r="K6" s="1">
        <v>1559306357</v>
      </c>
      <c r="M6" s="1" t="s">
        <v>17</v>
      </c>
      <c r="N6" s="1" t="s">
        <v>38</v>
      </c>
      <c r="O6" s="10">
        <v>44148</v>
      </c>
      <c r="P6" s="10">
        <v>44878</v>
      </c>
      <c r="Q6" s="1" t="s">
        <v>65</v>
      </c>
    </row>
    <row r="7" spans="1:18" x14ac:dyDescent="0.25">
      <c r="A7" s="1" t="s">
        <v>3808</v>
      </c>
      <c r="B7" s="4" t="s">
        <v>18</v>
      </c>
      <c r="C7" s="1" t="s">
        <v>39</v>
      </c>
      <c r="D7" s="1" t="s">
        <v>21</v>
      </c>
      <c r="E7" s="1">
        <v>395</v>
      </c>
      <c r="F7" s="1" t="s">
        <v>22</v>
      </c>
      <c r="G7" s="1">
        <v>1</v>
      </c>
      <c r="J7" s="1" t="s">
        <v>40</v>
      </c>
      <c r="K7" s="1">
        <v>43072335</v>
      </c>
      <c r="M7" s="1" t="s">
        <v>17</v>
      </c>
      <c r="N7" s="1" t="s">
        <v>41</v>
      </c>
      <c r="O7" s="10">
        <v>43893</v>
      </c>
      <c r="P7" s="10">
        <v>44623</v>
      </c>
      <c r="Q7" s="1" t="s">
        <v>65</v>
      </c>
    </row>
    <row r="8" spans="1:18" x14ac:dyDescent="0.25">
      <c r="A8" s="1" t="s">
        <v>3809</v>
      </c>
      <c r="B8" s="4" t="s">
        <v>18</v>
      </c>
      <c r="C8" s="1" t="s">
        <v>42</v>
      </c>
      <c r="D8" s="1" t="s">
        <v>45</v>
      </c>
      <c r="E8" s="1">
        <v>473</v>
      </c>
      <c r="F8" s="1" t="s">
        <v>46</v>
      </c>
      <c r="G8" s="1">
        <v>4</v>
      </c>
      <c r="J8" s="1" t="s">
        <v>44</v>
      </c>
      <c r="K8" s="1">
        <v>43072335</v>
      </c>
      <c r="M8" s="1" t="s">
        <v>17</v>
      </c>
      <c r="N8" s="1" t="s">
        <v>47</v>
      </c>
      <c r="O8" s="10">
        <v>44125</v>
      </c>
      <c r="P8" s="10">
        <v>44855</v>
      </c>
      <c r="Q8" s="1" t="s">
        <v>65</v>
      </c>
    </row>
    <row r="9" spans="1:18" x14ac:dyDescent="0.25">
      <c r="A9" s="1" t="s">
        <v>3810</v>
      </c>
      <c r="B9" s="4" t="s">
        <v>18</v>
      </c>
      <c r="C9" s="1" t="s">
        <v>48</v>
      </c>
      <c r="D9" s="1" t="s">
        <v>50</v>
      </c>
      <c r="E9" s="1">
        <v>633</v>
      </c>
      <c r="F9" s="1" t="s">
        <v>51</v>
      </c>
      <c r="G9" s="1">
        <v>1</v>
      </c>
      <c r="J9" s="1" t="s">
        <v>49</v>
      </c>
      <c r="K9" s="1">
        <v>1536421899</v>
      </c>
      <c r="M9" s="1" t="s">
        <v>17</v>
      </c>
      <c r="N9" s="1" t="s">
        <v>52</v>
      </c>
      <c r="O9" s="10">
        <v>43893</v>
      </c>
      <c r="P9" s="10">
        <v>44623</v>
      </c>
      <c r="Q9" s="1" t="s">
        <v>65</v>
      </c>
    </row>
    <row r="10" spans="1:18" x14ac:dyDescent="0.25">
      <c r="A10" s="1" t="s">
        <v>3811</v>
      </c>
      <c r="B10" s="4" t="s">
        <v>18</v>
      </c>
      <c r="C10" s="1" t="s">
        <v>53</v>
      </c>
      <c r="D10" s="1" t="s">
        <v>56</v>
      </c>
      <c r="E10" s="1">
        <v>1708</v>
      </c>
      <c r="F10" s="1" t="s">
        <v>22</v>
      </c>
      <c r="G10" s="1">
        <v>1</v>
      </c>
      <c r="J10" s="1" t="s">
        <v>55</v>
      </c>
      <c r="K10" s="1">
        <v>43072335</v>
      </c>
      <c r="M10" s="1" t="s">
        <v>17</v>
      </c>
      <c r="N10" s="1" t="s">
        <v>57</v>
      </c>
      <c r="O10" s="10">
        <v>43906</v>
      </c>
      <c r="P10" s="10">
        <v>44636</v>
      </c>
      <c r="Q10" s="1" t="s">
        <v>65</v>
      </c>
    </row>
    <row r="11" spans="1:18" x14ac:dyDescent="0.25">
      <c r="A11" s="1" t="s">
        <v>3812</v>
      </c>
      <c r="B11" s="4" t="s">
        <v>18</v>
      </c>
      <c r="C11" s="1" t="s">
        <v>58</v>
      </c>
      <c r="D11" s="1" t="s">
        <v>13</v>
      </c>
      <c r="E11" s="1">
        <v>1670</v>
      </c>
      <c r="F11" s="1" t="s">
        <v>14</v>
      </c>
      <c r="G11" s="1">
        <v>2</v>
      </c>
      <c r="J11" s="1" t="s">
        <v>59</v>
      </c>
      <c r="K11" s="1">
        <v>1530245099</v>
      </c>
      <c r="M11" s="1" t="s">
        <v>65</v>
      </c>
      <c r="N11" s="1" t="s">
        <v>61</v>
      </c>
      <c r="O11" s="10">
        <v>44438</v>
      </c>
      <c r="P11" s="10">
        <v>45168</v>
      </c>
      <c r="Q11" s="1" t="s">
        <v>65</v>
      </c>
    </row>
    <row r="12" spans="1:18" x14ac:dyDescent="0.25">
      <c r="A12" s="1" t="s">
        <v>3813</v>
      </c>
      <c r="B12" s="4" t="s">
        <v>18</v>
      </c>
      <c r="C12" s="1" t="s">
        <v>62</v>
      </c>
      <c r="D12" s="1" t="s">
        <v>13</v>
      </c>
      <c r="E12" s="1">
        <v>2575</v>
      </c>
      <c r="F12" s="1" t="s">
        <v>14</v>
      </c>
      <c r="G12" s="1">
        <v>2</v>
      </c>
      <c r="K12" s="1">
        <v>1523075908</v>
      </c>
      <c r="M12" s="1" t="s">
        <v>65</v>
      </c>
      <c r="N12" s="1" t="s">
        <v>66</v>
      </c>
      <c r="O12" s="10">
        <v>44715</v>
      </c>
      <c r="P12" s="10">
        <v>45446</v>
      </c>
      <c r="Q12" s="1" t="s">
        <v>65</v>
      </c>
    </row>
    <row r="13" spans="1:18" x14ac:dyDescent="0.25">
      <c r="A13" s="1" t="s">
        <v>3814</v>
      </c>
      <c r="B13" s="4" t="s">
        <v>18</v>
      </c>
      <c r="C13" s="1" t="s">
        <v>67</v>
      </c>
      <c r="D13" s="1" t="s">
        <v>30</v>
      </c>
      <c r="E13" s="1">
        <v>2392</v>
      </c>
      <c r="F13" s="1" t="s">
        <v>31</v>
      </c>
      <c r="G13" s="1">
        <v>14</v>
      </c>
      <c r="J13" s="1" t="s">
        <v>68</v>
      </c>
      <c r="K13" s="1">
        <v>1554239410</v>
      </c>
      <c r="M13" s="1" t="s">
        <v>17</v>
      </c>
      <c r="N13" s="1" t="s">
        <v>69</v>
      </c>
      <c r="O13" s="10">
        <v>44309</v>
      </c>
      <c r="P13" s="10">
        <v>45039</v>
      </c>
      <c r="Q13" s="1" t="s">
        <v>65</v>
      </c>
    </row>
    <row r="14" spans="1:18" x14ac:dyDescent="0.25">
      <c r="A14" s="1" t="s">
        <v>3815</v>
      </c>
      <c r="B14" s="4" t="s">
        <v>18</v>
      </c>
      <c r="C14" s="1" t="s">
        <v>70</v>
      </c>
      <c r="D14" s="1" t="s">
        <v>73</v>
      </c>
      <c r="E14" s="1">
        <v>366</v>
      </c>
      <c r="F14" s="1" t="s">
        <v>14</v>
      </c>
      <c r="G14" s="1">
        <v>2</v>
      </c>
      <c r="J14" s="1" t="s">
        <v>72</v>
      </c>
      <c r="K14" s="1">
        <v>1565303178</v>
      </c>
      <c r="M14" s="1" t="s">
        <v>65</v>
      </c>
      <c r="N14" s="1" t="s">
        <v>74</v>
      </c>
      <c r="O14" s="10">
        <v>44420</v>
      </c>
      <c r="P14" s="10">
        <v>45150</v>
      </c>
      <c r="Q14" s="1" t="s">
        <v>65</v>
      </c>
    </row>
    <row r="15" spans="1:18" x14ac:dyDescent="0.25">
      <c r="A15" s="1" t="s">
        <v>3816</v>
      </c>
      <c r="B15" s="4" t="s">
        <v>18</v>
      </c>
      <c r="C15" s="1" t="s">
        <v>75</v>
      </c>
      <c r="D15" s="1" t="s">
        <v>78</v>
      </c>
      <c r="E15" s="1">
        <v>2202</v>
      </c>
      <c r="F15" s="1" t="s">
        <v>79</v>
      </c>
      <c r="G15" s="1">
        <v>15</v>
      </c>
      <c r="J15" s="1" t="s">
        <v>77</v>
      </c>
      <c r="K15" s="1">
        <v>1151497430</v>
      </c>
      <c r="M15" s="1" t="s">
        <v>15</v>
      </c>
      <c r="O15" s="10"/>
      <c r="P15" s="10"/>
    </row>
    <row r="16" spans="1:18" x14ac:dyDescent="0.25">
      <c r="A16" s="1" t="s">
        <v>3817</v>
      </c>
      <c r="B16" s="4" t="s">
        <v>18</v>
      </c>
      <c r="C16" s="1" t="s">
        <v>80</v>
      </c>
      <c r="D16" s="1" t="s">
        <v>83</v>
      </c>
      <c r="E16" s="1">
        <v>2199</v>
      </c>
      <c r="F16" s="1" t="s">
        <v>84</v>
      </c>
      <c r="G16" s="1">
        <v>3</v>
      </c>
      <c r="J16" s="1" t="s">
        <v>82</v>
      </c>
      <c r="K16" s="1">
        <v>49420547</v>
      </c>
      <c r="M16" s="1" t="s">
        <v>17</v>
      </c>
      <c r="N16" s="1" t="s">
        <v>85</v>
      </c>
      <c r="O16" s="10">
        <v>43906</v>
      </c>
      <c r="P16" s="10">
        <v>44636</v>
      </c>
      <c r="Q16" s="1" t="s">
        <v>65</v>
      </c>
    </row>
    <row r="17" spans="1:17" x14ac:dyDescent="0.25">
      <c r="A17" s="1" t="s">
        <v>3818</v>
      </c>
      <c r="B17" s="4" t="s">
        <v>18</v>
      </c>
      <c r="C17" s="1" t="s">
        <v>86</v>
      </c>
      <c r="D17" s="1" t="s">
        <v>13</v>
      </c>
      <c r="E17" s="1">
        <v>3002</v>
      </c>
      <c r="F17" s="1" t="s">
        <v>14</v>
      </c>
      <c r="G17" s="1">
        <v>2</v>
      </c>
      <c r="J17" s="1" t="s">
        <v>88</v>
      </c>
      <c r="K17" s="1">
        <v>1555914141</v>
      </c>
      <c r="M17" s="1" t="s">
        <v>65</v>
      </c>
      <c r="N17" s="1" t="s">
        <v>89</v>
      </c>
      <c r="O17" s="10">
        <v>44715</v>
      </c>
      <c r="P17" s="10">
        <v>45446</v>
      </c>
      <c r="Q17" s="1" t="s">
        <v>65</v>
      </c>
    </row>
    <row r="18" spans="1:17" x14ac:dyDescent="0.25">
      <c r="A18" s="1" t="s">
        <v>3819</v>
      </c>
      <c r="B18" s="4" t="s">
        <v>18</v>
      </c>
      <c r="C18" s="1" t="s">
        <v>90</v>
      </c>
      <c r="D18" s="1" t="s">
        <v>13</v>
      </c>
      <c r="E18" s="1">
        <v>2190</v>
      </c>
      <c r="F18" s="1" t="s">
        <v>14</v>
      </c>
      <c r="G18" s="1">
        <v>2</v>
      </c>
      <c r="J18" s="1" t="s">
        <v>91</v>
      </c>
      <c r="K18" s="1">
        <v>1557134592</v>
      </c>
      <c r="M18" s="1" t="s">
        <v>2736</v>
      </c>
      <c r="O18" s="10"/>
      <c r="P18" s="10"/>
    </row>
    <row r="19" spans="1:17" x14ac:dyDescent="0.25">
      <c r="A19" s="1" t="s">
        <v>3820</v>
      </c>
      <c r="B19" s="4" t="s">
        <v>18</v>
      </c>
      <c r="C19" s="1" t="s">
        <v>93</v>
      </c>
      <c r="D19" s="1" t="s">
        <v>95</v>
      </c>
      <c r="E19" s="1">
        <v>1876</v>
      </c>
      <c r="F19" s="1" t="s">
        <v>14</v>
      </c>
      <c r="G19" s="1">
        <v>2</v>
      </c>
      <c r="J19" s="1" t="s">
        <v>94</v>
      </c>
      <c r="K19" s="1">
        <v>1526253291</v>
      </c>
      <c r="M19" s="1" t="s">
        <v>15</v>
      </c>
      <c r="O19" s="10"/>
      <c r="P19" s="10"/>
    </row>
    <row r="20" spans="1:17" x14ac:dyDescent="0.25">
      <c r="A20" s="1" t="s">
        <v>3821</v>
      </c>
      <c r="B20" s="4" t="s">
        <v>18</v>
      </c>
      <c r="C20" s="1" t="s">
        <v>96</v>
      </c>
      <c r="D20" s="1" t="s">
        <v>21</v>
      </c>
      <c r="E20" s="1">
        <v>808</v>
      </c>
      <c r="F20" s="1" t="s">
        <v>99</v>
      </c>
      <c r="G20" s="1">
        <v>1</v>
      </c>
      <c r="J20" s="1" t="s">
        <v>98</v>
      </c>
      <c r="K20" s="1">
        <v>1158812382</v>
      </c>
      <c r="M20" s="1" t="s">
        <v>15</v>
      </c>
      <c r="O20" s="10"/>
      <c r="P20" s="10"/>
    </row>
    <row r="21" spans="1:17" x14ac:dyDescent="0.25">
      <c r="A21" s="1" t="s">
        <v>3822</v>
      </c>
      <c r="B21" s="4" t="s">
        <v>18</v>
      </c>
      <c r="C21" s="1" t="s">
        <v>100</v>
      </c>
      <c r="D21" s="1" t="s">
        <v>83</v>
      </c>
      <c r="E21" s="1">
        <v>5006</v>
      </c>
      <c r="F21" s="1" t="s">
        <v>103</v>
      </c>
      <c r="G21" s="1">
        <v>6</v>
      </c>
      <c r="J21" s="1" t="s">
        <v>102</v>
      </c>
      <c r="K21" s="1">
        <v>1536012065</v>
      </c>
      <c r="M21" s="1" t="s">
        <v>65</v>
      </c>
      <c r="N21" s="1" t="s">
        <v>104</v>
      </c>
      <c r="O21" s="10">
        <v>44862</v>
      </c>
      <c r="P21" s="10">
        <v>45593</v>
      </c>
      <c r="Q21" s="1" t="s">
        <v>65</v>
      </c>
    </row>
    <row r="22" spans="1:17" x14ac:dyDescent="0.25">
      <c r="A22" s="1" t="s">
        <v>3823</v>
      </c>
      <c r="B22" s="4" t="s">
        <v>18</v>
      </c>
      <c r="C22" s="1" t="s">
        <v>105</v>
      </c>
      <c r="D22" s="1" t="s">
        <v>107</v>
      </c>
      <c r="E22" s="1">
        <v>840</v>
      </c>
      <c r="F22" s="1" t="s">
        <v>14</v>
      </c>
      <c r="G22" s="1">
        <v>2</v>
      </c>
      <c r="J22" s="1" t="s">
        <v>106</v>
      </c>
      <c r="K22" s="1">
        <v>1551392802</v>
      </c>
      <c r="M22" s="1" t="s">
        <v>15</v>
      </c>
      <c r="O22" s="10"/>
      <c r="P22" s="10"/>
    </row>
    <row r="23" spans="1:17" x14ac:dyDescent="0.25">
      <c r="A23" s="1" t="s">
        <v>3824</v>
      </c>
      <c r="B23" s="4" t="s">
        <v>18</v>
      </c>
      <c r="C23" s="1" t="s">
        <v>108</v>
      </c>
      <c r="D23" s="1" t="s">
        <v>45</v>
      </c>
      <c r="E23" s="1">
        <v>532</v>
      </c>
      <c r="F23" s="1" t="s">
        <v>46</v>
      </c>
      <c r="G23" s="1">
        <v>4</v>
      </c>
      <c r="J23" s="1" t="s">
        <v>109</v>
      </c>
      <c r="K23" s="1">
        <v>1530432801</v>
      </c>
      <c r="M23" s="1" t="s">
        <v>15</v>
      </c>
      <c r="N23" s="1" t="s">
        <v>110</v>
      </c>
      <c r="O23" s="10">
        <v>43334</v>
      </c>
      <c r="P23" s="10">
        <v>43699</v>
      </c>
      <c r="Q23" s="1" t="s">
        <v>65</v>
      </c>
    </row>
    <row r="24" spans="1:17" x14ac:dyDescent="0.25">
      <c r="A24" s="1" t="s">
        <v>3825</v>
      </c>
      <c r="B24" s="4" t="s">
        <v>18</v>
      </c>
      <c r="C24" s="1" t="s">
        <v>111</v>
      </c>
      <c r="D24" s="1" t="s">
        <v>114</v>
      </c>
      <c r="E24" s="1">
        <v>7093</v>
      </c>
      <c r="F24" s="1" t="s">
        <v>115</v>
      </c>
      <c r="G24" s="1">
        <v>9</v>
      </c>
      <c r="J24" s="1" t="s">
        <v>113</v>
      </c>
      <c r="K24" s="1">
        <v>1556385781</v>
      </c>
      <c r="M24" s="1" t="s">
        <v>65</v>
      </c>
      <c r="N24" s="1" t="s">
        <v>116</v>
      </c>
      <c r="O24" s="10">
        <v>44855</v>
      </c>
      <c r="P24" s="10">
        <v>45586</v>
      </c>
      <c r="Q24" s="1" t="s">
        <v>117</v>
      </c>
    </row>
    <row r="25" spans="1:17" x14ac:dyDescent="0.25">
      <c r="A25" s="1" t="s">
        <v>120</v>
      </c>
      <c r="B25" s="4" t="s">
        <v>18</v>
      </c>
      <c r="C25" s="1" t="s">
        <v>118</v>
      </c>
      <c r="D25" s="1" t="s">
        <v>121</v>
      </c>
      <c r="E25" s="1">
        <v>435</v>
      </c>
      <c r="F25" s="1" t="s">
        <v>122</v>
      </c>
      <c r="G25" s="1">
        <v>1</v>
      </c>
      <c r="J25" s="1" t="s">
        <v>119</v>
      </c>
      <c r="K25" s="1">
        <v>111565402495</v>
      </c>
      <c r="M25" s="1" t="s">
        <v>15</v>
      </c>
      <c r="O25" s="10"/>
      <c r="P25" s="10"/>
    </row>
    <row r="26" spans="1:17" x14ac:dyDescent="0.25">
      <c r="A26" s="1" t="s">
        <v>3826</v>
      </c>
      <c r="B26" s="4" t="s">
        <v>18</v>
      </c>
      <c r="C26" s="1" t="s">
        <v>123</v>
      </c>
      <c r="D26" s="1" t="s">
        <v>126</v>
      </c>
      <c r="E26" s="1">
        <v>3156</v>
      </c>
      <c r="F26" s="1" t="s">
        <v>127</v>
      </c>
      <c r="G26" s="1">
        <v>11</v>
      </c>
      <c r="J26" s="1" t="s">
        <v>125</v>
      </c>
      <c r="K26" s="1">
        <v>1538244532</v>
      </c>
      <c r="M26" s="1" t="s">
        <v>17</v>
      </c>
      <c r="N26" s="1" t="s">
        <v>128</v>
      </c>
      <c r="O26" s="10">
        <v>43910</v>
      </c>
      <c r="P26" s="10">
        <v>44640</v>
      </c>
      <c r="Q26" s="1" t="s">
        <v>65</v>
      </c>
    </row>
    <row r="27" spans="1:17" x14ac:dyDescent="0.25">
      <c r="A27" s="1" t="s">
        <v>3827</v>
      </c>
      <c r="B27" s="4" t="s">
        <v>18</v>
      </c>
      <c r="C27" s="1" t="s">
        <v>129</v>
      </c>
      <c r="D27" s="1" t="s">
        <v>132</v>
      </c>
      <c r="E27" s="1">
        <v>292</v>
      </c>
      <c r="F27" s="1" t="s">
        <v>84</v>
      </c>
      <c r="G27" s="1">
        <v>3</v>
      </c>
      <c r="J27" s="1" t="s">
        <v>131</v>
      </c>
      <c r="K27" s="1">
        <v>1555680874</v>
      </c>
      <c r="M27" s="1" t="s">
        <v>17</v>
      </c>
      <c r="N27" s="1" t="s">
        <v>133</v>
      </c>
      <c r="O27" s="10">
        <v>43910</v>
      </c>
      <c r="P27" s="10">
        <v>44640</v>
      </c>
      <c r="Q27" s="1" t="s">
        <v>65</v>
      </c>
    </row>
    <row r="28" spans="1:17" x14ac:dyDescent="0.25">
      <c r="A28" s="1" t="s">
        <v>3828</v>
      </c>
      <c r="B28" s="4" t="s">
        <v>18</v>
      </c>
      <c r="C28" s="1" t="s">
        <v>134</v>
      </c>
      <c r="D28" s="1" t="s">
        <v>50</v>
      </c>
      <c r="E28" s="1">
        <v>801</v>
      </c>
      <c r="F28" s="1" t="s">
        <v>51</v>
      </c>
      <c r="G28" s="1">
        <v>1</v>
      </c>
      <c r="J28" s="1" t="s">
        <v>135</v>
      </c>
      <c r="K28" s="1">
        <v>49327831</v>
      </c>
      <c r="M28" s="1" t="s">
        <v>17</v>
      </c>
      <c r="N28" s="1" t="s">
        <v>136</v>
      </c>
      <c r="O28" s="10">
        <v>43879</v>
      </c>
      <c r="P28" s="10">
        <v>44245</v>
      </c>
      <c r="Q28" s="1" t="s">
        <v>17</v>
      </c>
    </row>
    <row r="29" spans="1:17" x14ac:dyDescent="0.25">
      <c r="A29" s="1" t="s">
        <v>3829</v>
      </c>
      <c r="B29" s="4" t="s">
        <v>18</v>
      </c>
      <c r="C29" s="1" t="s">
        <v>137</v>
      </c>
      <c r="D29" s="1" t="s">
        <v>140</v>
      </c>
      <c r="E29" s="1">
        <v>4711</v>
      </c>
      <c r="F29" s="1" t="s">
        <v>141</v>
      </c>
      <c r="G29" s="1">
        <v>12</v>
      </c>
      <c r="J29" s="1" t="s">
        <v>139</v>
      </c>
      <c r="K29" s="1">
        <v>45734325</v>
      </c>
      <c r="M29" s="1" t="s">
        <v>17</v>
      </c>
      <c r="N29" s="1" t="s">
        <v>142</v>
      </c>
      <c r="O29" s="10">
        <v>43972</v>
      </c>
      <c r="P29" s="10">
        <v>44702</v>
      </c>
      <c r="Q29" s="1" t="s">
        <v>65</v>
      </c>
    </row>
    <row r="30" spans="1:17" x14ac:dyDescent="0.25">
      <c r="A30" s="1" t="s">
        <v>3830</v>
      </c>
      <c r="B30" s="4" t="s">
        <v>18</v>
      </c>
      <c r="C30" s="1" t="s">
        <v>143</v>
      </c>
      <c r="D30" s="1" t="s">
        <v>145</v>
      </c>
      <c r="E30" s="1">
        <v>559</v>
      </c>
      <c r="F30" s="1" t="s">
        <v>22</v>
      </c>
      <c r="G30" s="1">
        <v>1</v>
      </c>
      <c r="J30" s="1" t="s">
        <v>144</v>
      </c>
      <c r="K30" s="1">
        <v>1555862813</v>
      </c>
      <c r="M30" s="1" t="s">
        <v>17</v>
      </c>
      <c r="N30" s="1" t="s">
        <v>146</v>
      </c>
      <c r="O30" s="10">
        <v>43972</v>
      </c>
      <c r="P30" s="10">
        <v>44702</v>
      </c>
      <c r="Q30" s="1" t="s">
        <v>65</v>
      </c>
    </row>
    <row r="31" spans="1:17" x14ac:dyDescent="0.25">
      <c r="A31" s="1" t="s">
        <v>3831</v>
      </c>
      <c r="B31" s="4" t="s">
        <v>18</v>
      </c>
      <c r="C31" s="1" t="s">
        <v>147</v>
      </c>
      <c r="D31" s="1" t="s">
        <v>13</v>
      </c>
      <c r="E31" s="1">
        <v>4262</v>
      </c>
      <c r="F31" s="1" t="s">
        <v>31</v>
      </c>
      <c r="G31" s="1">
        <v>14</v>
      </c>
      <c r="J31" s="1" t="s">
        <v>148</v>
      </c>
      <c r="K31" s="1">
        <v>1539098548</v>
      </c>
      <c r="M31" s="1" t="s">
        <v>65</v>
      </c>
      <c r="N31" s="1" t="s">
        <v>149</v>
      </c>
      <c r="O31" s="10">
        <v>44587</v>
      </c>
      <c r="P31" s="10">
        <v>45317</v>
      </c>
      <c r="Q31" s="1" t="s">
        <v>2249</v>
      </c>
    </row>
    <row r="32" spans="1:17" x14ac:dyDescent="0.25">
      <c r="A32" s="1" t="s">
        <v>3832</v>
      </c>
      <c r="B32" s="4" t="s">
        <v>18</v>
      </c>
      <c r="C32" s="1" t="s">
        <v>150</v>
      </c>
      <c r="D32" s="1" t="s">
        <v>56</v>
      </c>
      <c r="E32" s="1">
        <v>4805</v>
      </c>
      <c r="F32" s="1" t="s">
        <v>153</v>
      </c>
      <c r="G32" s="1">
        <v>15</v>
      </c>
      <c r="J32" s="1" t="s">
        <v>152</v>
      </c>
      <c r="K32" s="1">
        <v>48569213</v>
      </c>
      <c r="M32" s="1" t="s">
        <v>17</v>
      </c>
      <c r="N32" s="1" t="s">
        <v>154</v>
      </c>
      <c r="O32" s="10">
        <v>43983</v>
      </c>
      <c r="P32" s="10">
        <v>44713</v>
      </c>
      <c r="Q32" s="1" t="s">
        <v>65</v>
      </c>
    </row>
    <row r="33" spans="1:17" x14ac:dyDescent="0.25">
      <c r="A33" s="1" t="s">
        <v>3833</v>
      </c>
      <c r="B33" s="4" t="s">
        <v>18</v>
      </c>
      <c r="C33" s="1" t="s">
        <v>155</v>
      </c>
      <c r="D33" s="1" t="s">
        <v>158</v>
      </c>
      <c r="E33" s="1">
        <v>1809</v>
      </c>
      <c r="F33" s="1" t="s">
        <v>14</v>
      </c>
      <c r="G33" s="1">
        <v>2</v>
      </c>
      <c r="J33" s="1" t="s">
        <v>157</v>
      </c>
      <c r="K33" s="1">
        <v>21043794</v>
      </c>
      <c r="M33" s="1" t="s">
        <v>65</v>
      </c>
      <c r="N33" s="1" t="s">
        <v>159</v>
      </c>
      <c r="O33" s="10">
        <v>44396</v>
      </c>
      <c r="P33" s="10">
        <v>45126</v>
      </c>
      <c r="Q33" s="1" t="s">
        <v>65</v>
      </c>
    </row>
    <row r="34" spans="1:17" x14ac:dyDescent="0.25">
      <c r="A34" s="1" t="s">
        <v>3834</v>
      </c>
      <c r="B34" s="4" t="s">
        <v>18</v>
      </c>
      <c r="C34" s="1" t="s">
        <v>160</v>
      </c>
      <c r="D34" s="1" t="s">
        <v>162</v>
      </c>
      <c r="E34" s="1">
        <v>192</v>
      </c>
      <c r="F34" s="1" t="s">
        <v>84</v>
      </c>
      <c r="G34" s="1">
        <v>3</v>
      </c>
      <c r="J34" s="1" t="s">
        <v>161</v>
      </c>
      <c r="K34" s="1">
        <v>1170308020</v>
      </c>
      <c r="M34" s="1" t="s">
        <v>15</v>
      </c>
      <c r="O34" s="10"/>
      <c r="P34" s="10"/>
    </row>
    <row r="35" spans="1:17" x14ac:dyDescent="0.25">
      <c r="A35" s="1" t="s">
        <v>3835</v>
      </c>
      <c r="B35" s="4" t="s">
        <v>18</v>
      </c>
      <c r="C35" s="1" t="s">
        <v>163</v>
      </c>
      <c r="D35" s="1" t="s">
        <v>165</v>
      </c>
      <c r="E35" s="1">
        <v>2889</v>
      </c>
      <c r="F35" s="1" t="s">
        <v>166</v>
      </c>
      <c r="G35" s="1">
        <v>11</v>
      </c>
      <c r="J35" s="1" t="s">
        <v>164</v>
      </c>
      <c r="K35" s="1">
        <v>1150115747</v>
      </c>
      <c r="M35" s="1" t="s">
        <v>65</v>
      </c>
      <c r="N35" s="1" t="s">
        <v>167</v>
      </c>
      <c r="O35" s="10">
        <v>44502</v>
      </c>
      <c r="P35" s="10">
        <v>45232</v>
      </c>
      <c r="Q35" s="1" t="s">
        <v>65</v>
      </c>
    </row>
    <row r="36" spans="1:17" x14ac:dyDescent="0.25">
      <c r="A36" s="1" t="s">
        <v>3836</v>
      </c>
      <c r="B36" s="4" t="s">
        <v>18</v>
      </c>
      <c r="C36" s="1" t="s">
        <v>168</v>
      </c>
      <c r="D36" s="1" t="s">
        <v>3837</v>
      </c>
      <c r="E36" s="1">
        <v>1847</v>
      </c>
      <c r="F36" s="1" t="s">
        <v>172</v>
      </c>
      <c r="G36" s="1">
        <v>3</v>
      </c>
      <c r="J36" s="1" t="s">
        <v>170</v>
      </c>
      <c r="K36" s="1">
        <v>43046649</v>
      </c>
      <c r="M36" s="1" t="s">
        <v>17</v>
      </c>
      <c r="N36" s="1" t="s">
        <v>173</v>
      </c>
      <c r="O36" s="10">
        <v>43983</v>
      </c>
      <c r="P36" s="10">
        <v>44713</v>
      </c>
      <c r="Q36" s="1" t="s">
        <v>17</v>
      </c>
    </row>
    <row r="37" spans="1:17" x14ac:dyDescent="0.25">
      <c r="A37" s="1" t="s">
        <v>3838</v>
      </c>
      <c r="B37" s="4" t="s">
        <v>18</v>
      </c>
      <c r="C37" s="1" t="s">
        <v>174</v>
      </c>
      <c r="D37" s="1" t="s">
        <v>176</v>
      </c>
      <c r="E37" s="1">
        <v>1800</v>
      </c>
      <c r="F37" s="1" t="s">
        <v>37</v>
      </c>
      <c r="G37" s="1">
        <v>13</v>
      </c>
      <c r="J37" s="1" t="s">
        <v>175</v>
      </c>
      <c r="K37" s="1">
        <v>1553389802</v>
      </c>
      <c r="M37" s="1" t="s">
        <v>15</v>
      </c>
      <c r="O37" s="10"/>
      <c r="P37" s="10"/>
    </row>
    <row r="38" spans="1:17" x14ac:dyDescent="0.25">
      <c r="A38" s="1" t="s">
        <v>183</v>
      </c>
      <c r="B38" s="4" t="s">
        <v>18</v>
      </c>
      <c r="C38" s="1" t="s">
        <v>177</v>
      </c>
      <c r="D38" s="1" t="s">
        <v>179</v>
      </c>
      <c r="E38" s="1">
        <v>875</v>
      </c>
      <c r="F38" s="1" t="s">
        <v>180</v>
      </c>
      <c r="G38" s="1">
        <v>1</v>
      </c>
      <c r="J38" s="1" t="s">
        <v>178</v>
      </c>
      <c r="K38" s="1">
        <v>1131951312</v>
      </c>
      <c r="M38" s="1" t="s">
        <v>65</v>
      </c>
      <c r="N38" s="1" t="s">
        <v>181</v>
      </c>
      <c r="O38" s="10">
        <v>44596</v>
      </c>
      <c r="P38" s="10">
        <v>45326</v>
      </c>
      <c r="Q38" s="1" t="s">
        <v>65</v>
      </c>
    </row>
    <row r="39" spans="1:17" x14ac:dyDescent="0.25">
      <c r="A39" s="1" t="s">
        <v>183</v>
      </c>
      <c r="B39" s="4" t="s">
        <v>18</v>
      </c>
      <c r="C39" s="11" t="s">
        <v>182</v>
      </c>
      <c r="D39" s="1" t="s">
        <v>179</v>
      </c>
      <c r="E39" s="1">
        <v>875</v>
      </c>
      <c r="F39" s="1" t="s">
        <v>180</v>
      </c>
      <c r="G39" s="1">
        <v>1</v>
      </c>
      <c r="J39" s="1" t="s">
        <v>178</v>
      </c>
      <c r="K39" s="1">
        <v>1131951312</v>
      </c>
      <c r="M39" s="1" t="s">
        <v>15</v>
      </c>
      <c r="O39" s="10"/>
      <c r="P39" s="10"/>
    </row>
    <row r="40" spans="1:17" x14ac:dyDescent="0.25">
      <c r="A40" s="1" t="s">
        <v>3839</v>
      </c>
      <c r="B40" s="4" t="s">
        <v>18</v>
      </c>
      <c r="C40" s="1" t="s">
        <v>184</v>
      </c>
      <c r="D40" s="1" t="s">
        <v>30</v>
      </c>
      <c r="E40" s="1">
        <v>4200</v>
      </c>
      <c r="F40" s="1" t="s">
        <v>79</v>
      </c>
      <c r="G40" s="1">
        <v>15</v>
      </c>
      <c r="J40" s="1" t="s">
        <v>185</v>
      </c>
      <c r="K40" s="1">
        <v>1126029910</v>
      </c>
      <c r="M40" s="1" t="s">
        <v>15</v>
      </c>
      <c r="O40" s="10"/>
      <c r="P40" s="10"/>
    </row>
    <row r="41" spans="1:17" x14ac:dyDescent="0.25">
      <c r="A41" s="1" t="s">
        <v>3840</v>
      </c>
      <c r="B41" s="4" t="s">
        <v>18</v>
      </c>
      <c r="C41" s="1" t="s">
        <v>186</v>
      </c>
      <c r="D41" s="1" t="s">
        <v>188</v>
      </c>
      <c r="E41" s="1">
        <v>630</v>
      </c>
      <c r="F41" s="1" t="s">
        <v>79</v>
      </c>
      <c r="G41" s="1">
        <v>15</v>
      </c>
      <c r="J41" s="1" t="s">
        <v>187</v>
      </c>
      <c r="M41" s="1" t="s">
        <v>17</v>
      </c>
      <c r="N41" s="1" t="s">
        <v>189</v>
      </c>
      <c r="O41" s="10">
        <v>44256</v>
      </c>
      <c r="P41" s="10">
        <v>44986</v>
      </c>
      <c r="Q41" s="1" t="s">
        <v>65</v>
      </c>
    </row>
    <row r="42" spans="1:17" x14ac:dyDescent="0.25">
      <c r="A42" s="1" t="s">
        <v>3841</v>
      </c>
      <c r="B42" s="4" t="s">
        <v>18</v>
      </c>
      <c r="C42" s="1" t="s">
        <v>190</v>
      </c>
      <c r="D42" s="1" t="s">
        <v>36</v>
      </c>
      <c r="E42" s="1">
        <v>553</v>
      </c>
      <c r="F42" s="1" t="s">
        <v>31</v>
      </c>
      <c r="G42" s="1">
        <v>14</v>
      </c>
      <c r="J42" s="1" t="s">
        <v>192</v>
      </c>
      <c r="K42" s="1">
        <v>47849887</v>
      </c>
      <c r="M42" s="1" t="s">
        <v>65</v>
      </c>
      <c r="N42" s="1" t="s">
        <v>193</v>
      </c>
      <c r="O42" s="10">
        <v>44414</v>
      </c>
      <c r="P42" s="10">
        <v>45144</v>
      </c>
      <c r="Q42" s="1" t="s">
        <v>65</v>
      </c>
    </row>
    <row r="43" spans="1:17" x14ac:dyDescent="0.25">
      <c r="A43" s="1" t="s">
        <v>3842</v>
      </c>
      <c r="B43" s="4" t="s">
        <v>18</v>
      </c>
      <c r="C43" s="1" t="s">
        <v>194</v>
      </c>
      <c r="D43" s="1" t="s">
        <v>36</v>
      </c>
      <c r="E43" s="1">
        <v>2055</v>
      </c>
      <c r="F43" s="1" t="s">
        <v>37</v>
      </c>
      <c r="G43" s="1">
        <v>13</v>
      </c>
      <c r="J43" s="1" t="s">
        <v>195</v>
      </c>
      <c r="K43" s="1">
        <v>1562651351</v>
      </c>
      <c r="M43" s="1" t="s">
        <v>15</v>
      </c>
      <c r="N43" s="1" t="s">
        <v>196</v>
      </c>
      <c r="O43" s="10">
        <v>44020</v>
      </c>
      <c r="P43" s="10">
        <v>44750</v>
      </c>
      <c r="Q43" s="1" t="s">
        <v>17</v>
      </c>
    </row>
    <row r="44" spans="1:17" x14ac:dyDescent="0.25">
      <c r="A44" s="1" t="s">
        <v>3843</v>
      </c>
      <c r="B44" s="4" t="s">
        <v>18</v>
      </c>
      <c r="C44" s="1" t="s">
        <v>197</v>
      </c>
      <c r="D44" s="1" t="s">
        <v>13</v>
      </c>
      <c r="E44" s="1">
        <v>3872</v>
      </c>
      <c r="F44" s="1" t="s">
        <v>31</v>
      </c>
      <c r="G44" s="1">
        <v>14</v>
      </c>
      <c r="J44" s="1" t="s">
        <v>198</v>
      </c>
      <c r="M44" s="1" t="s">
        <v>65</v>
      </c>
      <c r="N44" s="1" t="s">
        <v>199</v>
      </c>
      <c r="O44" s="10">
        <v>44414</v>
      </c>
      <c r="P44" s="10">
        <v>45144</v>
      </c>
      <c r="Q44" s="1" t="s">
        <v>65</v>
      </c>
    </row>
    <row r="45" spans="1:17" x14ac:dyDescent="0.25">
      <c r="A45" s="1" t="s">
        <v>3844</v>
      </c>
      <c r="B45" s="4" t="s">
        <v>18</v>
      </c>
      <c r="C45" s="1" t="s">
        <v>200</v>
      </c>
      <c r="D45" s="1" t="s">
        <v>83</v>
      </c>
      <c r="E45" s="1">
        <v>4719</v>
      </c>
      <c r="F45" s="1" t="s">
        <v>103</v>
      </c>
      <c r="G45" s="1">
        <v>6</v>
      </c>
      <c r="J45" s="1" t="s">
        <v>202</v>
      </c>
      <c r="K45" s="1">
        <v>1540786301</v>
      </c>
      <c r="M45" s="1" t="s">
        <v>17</v>
      </c>
      <c r="N45" s="1" t="s">
        <v>203</v>
      </c>
      <c r="O45" s="10">
        <v>44020</v>
      </c>
      <c r="P45" s="10">
        <v>44750</v>
      </c>
      <c r="Q45" s="1" t="s">
        <v>65</v>
      </c>
    </row>
    <row r="46" spans="1:17" x14ac:dyDescent="0.25">
      <c r="A46" s="1" t="s">
        <v>3845</v>
      </c>
      <c r="B46" s="4" t="s">
        <v>18</v>
      </c>
      <c r="C46" s="1" t="s">
        <v>204</v>
      </c>
      <c r="D46" s="1" t="s">
        <v>206</v>
      </c>
      <c r="E46" s="1">
        <v>271</v>
      </c>
      <c r="F46" s="1" t="s">
        <v>207</v>
      </c>
      <c r="G46" s="1">
        <v>4</v>
      </c>
      <c r="J46" s="1" t="s">
        <v>205</v>
      </c>
      <c r="K46" s="1">
        <v>20058801</v>
      </c>
      <c r="M46" s="1" t="s">
        <v>15</v>
      </c>
      <c r="N46" s="1" t="s">
        <v>208</v>
      </c>
      <c r="O46" s="10">
        <v>43704</v>
      </c>
      <c r="P46" s="10">
        <v>44070</v>
      </c>
    </row>
    <row r="47" spans="1:17" x14ac:dyDescent="0.25">
      <c r="A47" s="1" t="s">
        <v>3846</v>
      </c>
      <c r="B47" s="4" t="s">
        <v>18</v>
      </c>
      <c r="C47" s="1" t="s">
        <v>209</v>
      </c>
      <c r="D47" s="1" t="s">
        <v>211</v>
      </c>
      <c r="E47" s="1">
        <v>2910</v>
      </c>
      <c r="F47" s="1" t="s">
        <v>31</v>
      </c>
      <c r="G47" s="1">
        <v>14</v>
      </c>
      <c r="J47" s="1" t="s">
        <v>210</v>
      </c>
      <c r="K47" s="1">
        <v>1134340052</v>
      </c>
      <c r="M47" s="1" t="s">
        <v>17</v>
      </c>
      <c r="N47" s="1" t="s">
        <v>212</v>
      </c>
      <c r="O47" s="10">
        <v>43893</v>
      </c>
      <c r="P47" s="10">
        <v>44623</v>
      </c>
      <c r="Q47" s="1" t="s">
        <v>65</v>
      </c>
    </row>
    <row r="48" spans="1:17" x14ac:dyDescent="0.25">
      <c r="A48" s="1" t="s">
        <v>3073</v>
      </c>
      <c r="B48" s="4" t="s">
        <v>18</v>
      </c>
      <c r="C48" s="1" t="s">
        <v>213</v>
      </c>
      <c r="D48" s="1" t="s">
        <v>176</v>
      </c>
      <c r="E48" s="1">
        <v>3415</v>
      </c>
      <c r="F48" s="1" t="s">
        <v>37</v>
      </c>
      <c r="G48" s="1">
        <v>13</v>
      </c>
      <c r="J48" s="1" t="s">
        <v>214</v>
      </c>
      <c r="M48" s="1" t="s">
        <v>15</v>
      </c>
      <c r="N48" s="1" t="s">
        <v>215</v>
      </c>
      <c r="O48" s="10">
        <v>44008</v>
      </c>
      <c r="P48" s="10">
        <v>44738</v>
      </c>
      <c r="Q48" s="1" t="s">
        <v>65</v>
      </c>
    </row>
    <row r="49" spans="1:17" x14ac:dyDescent="0.25">
      <c r="A49" s="1" t="s">
        <v>3847</v>
      </c>
      <c r="B49" s="4" t="s">
        <v>18</v>
      </c>
      <c r="C49" s="1" t="s">
        <v>216</v>
      </c>
      <c r="D49" s="1" t="s">
        <v>83</v>
      </c>
      <c r="E49" s="1">
        <v>6790</v>
      </c>
      <c r="F49" s="1" t="s">
        <v>18</v>
      </c>
      <c r="G49" s="1">
        <v>7</v>
      </c>
      <c r="J49" s="1" t="s">
        <v>218</v>
      </c>
      <c r="M49" s="1" t="s">
        <v>17</v>
      </c>
      <c r="N49" s="1" t="s">
        <v>219</v>
      </c>
      <c r="O49" s="10">
        <v>43979</v>
      </c>
      <c r="P49" s="10">
        <v>44709</v>
      </c>
      <c r="Q49" s="1" t="s">
        <v>65</v>
      </c>
    </row>
    <row r="50" spans="1:17" x14ac:dyDescent="0.25">
      <c r="A50" s="1" t="s">
        <v>3848</v>
      </c>
      <c r="B50" s="4" t="s">
        <v>18</v>
      </c>
      <c r="C50" s="1" t="s">
        <v>220</v>
      </c>
      <c r="D50" s="1" t="s">
        <v>223</v>
      </c>
      <c r="E50" s="1">
        <v>442</v>
      </c>
      <c r="F50" s="1" t="s">
        <v>18</v>
      </c>
      <c r="G50" s="1">
        <v>7</v>
      </c>
      <c r="J50" s="1" t="s">
        <v>222</v>
      </c>
      <c r="M50" s="1" t="s">
        <v>17</v>
      </c>
      <c r="N50" s="1" t="s">
        <v>224</v>
      </c>
      <c r="O50" s="10">
        <v>43972</v>
      </c>
      <c r="P50" s="10">
        <v>44702</v>
      </c>
      <c r="Q50" s="1" t="s">
        <v>65</v>
      </c>
    </row>
    <row r="51" spans="1:17" x14ac:dyDescent="0.25">
      <c r="A51" s="1" t="s">
        <v>3849</v>
      </c>
      <c r="B51" s="4" t="s">
        <v>18</v>
      </c>
      <c r="C51" s="1" t="s">
        <v>225</v>
      </c>
      <c r="D51" s="1" t="s">
        <v>228</v>
      </c>
      <c r="E51" s="1">
        <v>90</v>
      </c>
      <c r="F51" s="1" t="s">
        <v>18</v>
      </c>
      <c r="G51" s="1">
        <v>7</v>
      </c>
      <c r="J51" s="1" t="s">
        <v>227</v>
      </c>
      <c r="M51" s="1" t="s">
        <v>17</v>
      </c>
      <c r="N51" s="1" t="s">
        <v>229</v>
      </c>
      <c r="O51" s="10">
        <v>43972</v>
      </c>
      <c r="P51" s="10">
        <v>44702</v>
      </c>
      <c r="Q51" s="1" t="s">
        <v>65</v>
      </c>
    </row>
    <row r="52" spans="1:17" x14ac:dyDescent="0.25">
      <c r="A52" s="1" t="s">
        <v>3850</v>
      </c>
      <c r="B52" s="4" t="s">
        <v>18</v>
      </c>
      <c r="C52" s="1" t="s">
        <v>230</v>
      </c>
      <c r="D52" s="1" t="s">
        <v>232</v>
      </c>
      <c r="E52" s="1">
        <v>2700</v>
      </c>
      <c r="F52" s="1" t="s">
        <v>18</v>
      </c>
      <c r="G52" s="1">
        <v>7</v>
      </c>
      <c r="J52" s="1" t="s">
        <v>231</v>
      </c>
      <c r="K52" s="1">
        <v>45824611</v>
      </c>
      <c r="M52" s="1" t="s">
        <v>15</v>
      </c>
      <c r="N52" s="1" t="s">
        <v>233</v>
      </c>
      <c r="O52" s="10">
        <v>43319</v>
      </c>
      <c r="P52" s="10">
        <v>43684</v>
      </c>
      <c r="Q52" s="1" t="s">
        <v>17</v>
      </c>
    </row>
    <row r="53" spans="1:17" x14ac:dyDescent="0.25">
      <c r="A53" s="1" t="s">
        <v>3851</v>
      </c>
      <c r="B53" s="4" t="s">
        <v>18</v>
      </c>
      <c r="C53" s="1" t="s">
        <v>234</v>
      </c>
      <c r="D53" s="1" t="s">
        <v>236</v>
      </c>
      <c r="E53" s="1">
        <v>998</v>
      </c>
      <c r="F53" s="1" t="s">
        <v>14</v>
      </c>
      <c r="G53" s="1">
        <v>2</v>
      </c>
      <c r="J53" s="1" t="s">
        <v>235</v>
      </c>
      <c r="K53" s="1">
        <v>1162125261</v>
      </c>
      <c r="M53" s="1" t="s">
        <v>65</v>
      </c>
      <c r="N53" s="1" t="s">
        <v>237</v>
      </c>
      <c r="O53" s="10">
        <v>44440</v>
      </c>
      <c r="P53" s="10">
        <v>45170</v>
      </c>
      <c r="Q53" s="1" t="s">
        <v>65</v>
      </c>
    </row>
    <row r="54" spans="1:17" x14ac:dyDescent="0.25">
      <c r="A54" s="1" t="s">
        <v>3852</v>
      </c>
      <c r="B54" s="4" t="s">
        <v>18</v>
      </c>
      <c r="C54" s="1" t="s">
        <v>238</v>
      </c>
      <c r="D54" s="1" t="s">
        <v>240</v>
      </c>
      <c r="E54" s="1">
        <v>2641</v>
      </c>
      <c r="F54" s="1" t="s">
        <v>18</v>
      </c>
      <c r="G54" s="1">
        <v>7</v>
      </c>
      <c r="J54" s="1" t="s">
        <v>239</v>
      </c>
      <c r="K54" s="1">
        <v>35355197</v>
      </c>
      <c r="M54" s="1" t="s">
        <v>17</v>
      </c>
      <c r="N54" s="1" t="s">
        <v>241</v>
      </c>
      <c r="O54" s="10">
        <v>43318</v>
      </c>
      <c r="P54" s="10">
        <v>43683</v>
      </c>
      <c r="Q54" s="1" t="s">
        <v>65</v>
      </c>
    </row>
    <row r="55" spans="1:17" x14ac:dyDescent="0.25">
      <c r="A55" s="1" t="s">
        <v>3853</v>
      </c>
      <c r="B55" s="4" t="s">
        <v>18</v>
      </c>
      <c r="C55" s="1" t="s">
        <v>242</v>
      </c>
      <c r="D55" s="1" t="s">
        <v>244</v>
      </c>
      <c r="E55" s="1">
        <v>777</v>
      </c>
      <c r="F55" s="1" t="s">
        <v>245</v>
      </c>
      <c r="G55" s="1">
        <v>5</v>
      </c>
      <c r="J55" s="1" t="s">
        <v>243</v>
      </c>
      <c r="K55" s="1">
        <v>49560428</v>
      </c>
      <c r="M55" s="1" t="s">
        <v>15</v>
      </c>
      <c r="N55" s="1" t="s">
        <v>246</v>
      </c>
      <c r="O55" s="10">
        <v>43161</v>
      </c>
      <c r="P55" s="10">
        <v>43526</v>
      </c>
      <c r="Q55" s="1" t="s">
        <v>65</v>
      </c>
    </row>
    <row r="56" spans="1:17" x14ac:dyDescent="0.25">
      <c r="A56" s="1" t="s">
        <v>3853</v>
      </c>
      <c r="B56" s="4" t="s">
        <v>18</v>
      </c>
      <c r="C56" s="1" t="s">
        <v>247</v>
      </c>
      <c r="D56" s="1" t="s">
        <v>244</v>
      </c>
      <c r="E56" s="1">
        <v>777</v>
      </c>
      <c r="F56" s="1" t="s">
        <v>245</v>
      </c>
      <c r="G56" s="1">
        <v>5</v>
      </c>
      <c r="J56" s="1" t="s">
        <v>243</v>
      </c>
      <c r="K56" s="1">
        <v>49560428</v>
      </c>
      <c r="M56" s="1" t="s">
        <v>17</v>
      </c>
      <c r="N56" s="1" t="s">
        <v>248</v>
      </c>
      <c r="O56" s="10">
        <v>43675</v>
      </c>
      <c r="P56" s="10">
        <v>44041</v>
      </c>
      <c r="Q56" s="1" t="s">
        <v>65</v>
      </c>
    </row>
    <row r="57" spans="1:17" x14ac:dyDescent="0.25">
      <c r="A57" s="1" t="s">
        <v>3854</v>
      </c>
      <c r="B57" s="4" t="s">
        <v>18</v>
      </c>
      <c r="C57" s="1" t="s">
        <v>249</v>
      </c>
      <c r="D57" s="1" t="s">
        <v>244</v>
      </c>
      <c r="E57" s="1">
        <v>890</v>
      </c>
      <c r="F57" s="1" t="s">
        <v>245</v>
      </c>
      <c r="G57" s="1">
        <v>5</v>
      </c>
      <c r="J57" s="1" t="s">
        <v>251</v>
      </c>
      <c r="K57" s="1">
        <v>43072335</v>
      </c>
      <c r="M57" s="1" t="s">
        <v>15</v>
      </c>
      <c r="N57" s="1" t="s">
        <v>252</v>
      </c>
      <c r="O57" s="10">
        <v>43599</v>
      </c>
      <c r="P57" s="10">
        <v>43965</v>
      </c>
      <c r="Q57" s="1" t="s">
        <v>65</v>
      </c>
    </row>
    <row r="58" spans="1:17" x14ac:dyDescent="0.25">
      <c r="A58" s="1" t="s">
        <v>3855</v>
      </c>
      <c r="B58" s="4" t="s">
        <v>18</v>
      </c>
      <c r="C58" s="1" t="s">
        <v>253</v>
      </c>
      <c r="D58" s="1" t="s">
        <v>244</v>
      </c>
      <c r="E58" s="1">
        <v>292</v>
      </c>
      <c r="F58" s="1" t="s">
        <v>256</v>
      </c>
      <c r="G58" s="1">
        <v>5</v>
      </c>
      <c r="J58" s="1" t="s">
        <v>255</v>
      </c>
      <c r="K58" s="1">
        <v>44530893</v>
      </c>
      <c r="M58" s="1" t="s">
        <v>15</v>
      </c>
      <c r="N58" s="1" t="s">
        <v>257</v>
      </c>
      <c r="O58" s="10">
        <v>43733</v>
      </c>
      <c r="P58" s="10">
        <v>44099</v>
      </c>
      <c r="Q58" s="1" t="s">
        <v>65</v>
      </c>
    </row>
    <row r="59" spans="1:17" x14ac:dyDescent="0.25">
      <c r="A59" s="1" t="s">
        <v>3856</v>
      </c>
      <c r="B59" s="4" t="s">
        <v>18</v>
      </c>
      <c r="C59" s="1" t="s">
        <v>258</v>
      </c>
      <c r="D59" s="1" t="s">
        <v>260</v>
      </c>
      <c r="E59" s="1">
        <v>130</v>
      </c>
      <c r="F59" s="1" t="s">
        <v>256</v>
      </c>
      <c r="G59" s="1">
        <v>5</v>
      </c>
      <c r="J59" s="1" t="s">
        <v>259</v>
      </c>
      <c r="K59" s="1">
        <v>1549948603</v>
      </c>
      <c r="M59" s="1" t="s">
        <v>15</v>
      </c>
      <c r="N59" s="1" t="s">
        <v>261</v>
      </c>
      <c r="O59" s="10">
        <v>43704</v>
      </c>
      <c r="P59" s="10">
        <v>44070</v>
      </c>
      <c r="Q59" s="1" t="s">
        <v>65</v>
      </c>
    </row>
    <row r="60" spans="1:17" x14ac:dyDescent="0.25">
      <c r="A60" s="1" t="s">
        <v>3857</v>
      </c>
      <c r="B60" s="4" t="s">
        <v>18</v>
      </c>
      <c r="C60" s="1" t="s">
        <v>262</v>
      </c>
      <c r="D60" s="1" t="s">
        <v>56</v>
      </c>
      <c r="E60" s="1">
        <v>4005</v>
      </c>
      <c r="F60" s="1" t="s">
        <v>256</v>
      </c>
      <c r="G60" s="1">
        <v>5</v>
      </c>
      <c r="J60" s="1" t="s">
        <v>263</v>
      </c>
      <c r="K60" s="1">
        <v>48628673</v>
      </c>
      <c r="M60" s="1" t="s">
        <v>15</v>
      </c>
      <c r="N60" s="1" t="s">
        <v>264</v>
      </c>
      <c r="O60" s="10">
        <v>43731</v>
      </c>
      <c r="P60" s="10">
        <v>44097</v>
      </c>
      <c r="Q60" s="1" t="s">
        <v>65</v>
      </c>
    </row>
    <row r="61" spans="1:17" x14ac:dyDescent="0.25">
      <c r="A61" s="1" t="s">
        <v>3858</v>
      </c>
      <c r="B61" s="4" t="s">
        <v>18</v>
      </c>
      <c r="C61" s="1" t="s">
        <v>265</v>
      </c>
      <c r="D61" s="1" t="s">
        <v>56</v>
      </c>
      <c r="E61" s="1">
        <v>4634</v>
      </c>
      <c r="F61" s="1" t="s">
        <v>256</v>
      </c>
      <c r="G61" s="1">
        <v>5</v>
      </c>
      <c r="J61" s="1" t="s">
        <v>266</v>
      </c>
      <c r="K61" s="1">
        <v>1552577804</v>
      </c>
      <c r="M61" s="1" t="s">
        <v>17</v>
      </c>
      <c r="N61" s="1" t="s">
        <v>267</v>
      </c>
      <c r="O61" s="10">
        <v>43735</v>
      </c>
      <c r="P61" s="10">
        <v>44101</v>
      </c>
      <c r="Q61" s="1" t="s">
        <v>65</v>
      </c>
    </row>
    <row r="62" spans="1:17" x14ac:dyDescent="0.25">
      <c r="A62" s="1" t="s">
        <v>3859</v>
      </c>
      <c r="B62" s="4" t="s">
        <v>18</v>
      </c>
      <c r="C62" s="1" t="s">
        <v>268</v>
      </c>
      <c r="D62" s="1" t="s">
        <v>56</v>
      </c>
      <c r="E62" s="1">
        <v>4185</v>
      </c>
      <c r="F62" s="1" t="s">
        <v>256</v>
      </c>
      <c r="G62" s="1">
        <v>5</v>
      </c>
      <c r="J62" s="1" t="s">
        <v>269</v>
      </c>
      <c r="K62" s="1">
        <v>48672611</v>
      </c>
      <c r="M62" s="1" t="s">
        <v>17</v>
      </c>
      <c r="N62" s="1" t="s">
        <v>270</v>
      </c>
      <c r="O62" s="10">
        <v>43734</v>
      </c>
      <c r="P62" s="10">
        <v>44100</v>
      </c>
      <c r="Q62" s="1" t="s">
        <v>65</v>
      </c>
    </row>
    <row r="63" spans="1:17" x14ac:dyDescent="0.25">
      <c r="A63" s="1" t="s">
        <v>3860</v>
      </c>
      <c r="B63" s="4" t="s">
        <v>18</v>
      </c>
      <c r="C63" s="1" t="s">
        <v>271</v>
      </c>
      <c r="D63" s="1" t="s">
        <v>273</v>
      </c>
      <c r="E63" s="1">
        <v>526</v>
      </c>
      <c r="F63" s="1" t="s">
        <v>256</v>
      </c>
      <c r="G63" s="1">
        <v>5</v>
      </c>
      <c r="J63" s="1" t="s">
        <v>272</v>
      </c>
      <c r="K63" s="1">
        <v>1561542531</v>
      </c>
      <c r="M63" s="1" t="s">
        <v>17</v>
      </c>
      <c r="N63" s="1" t="s">
        <v>274</v>
      </c>
      <c r="O63" s="10">
        <v>43731</v>
      </c>
      <c r="P63" s="10">
        <v>44097</v>
      </c>
      <c r="Q63" s="1" t="s">
        <v>65</v>
      </c>
    </row>
    <row r="64" spans="1:17" x14ac:dyDescent="0.25">
      <c r="A64" s="1" t="s">
        <v>3861</v>
      </c>
      <c r="B64" s="4" t="s">
        <v>18</v>
      </c>
      <c r="C64" s="1" t="s">
        <v>275</v>
      </c>
      <c r="D64" s="1" t="s">
        <v>278</v>
      </c>
      <c r="E64" s="1">
        <v>1794</v>
      </c>
      <c r="F64" s="1" t="s">
        <v>245</v>
      </c>
      <c r="G64" s="1">
        <v>5</v>
      </c>
      <c r="J64" s="1" t="s">
        <v>276</v>
      </c>
      <c r="K64" s="1" t="s">
        <v>277</v>
      </c>
      <c r="M64" s="1" t="s">
        <v>15</v>
      </c>
      <c r="N64" s="1" t="s">
        <v>279</v>
      </c>
      <c r="O64" s="10">
        <v>43587</v>
      </c>
      <c r="P64" s="10">
        <v>43953</v>
      </c>
      <c r="Q64" s="1" t="s">
        <v>65</v>
      </c>
    </row>
    <row r="65" spans="1:17" x14ac:dyDescent="0.25">
      <c r="A65" s="1" t="s">
        <v>3862</v>
      </c>
      <c r="B65" s="4" t="s">
        <v>18</v>
      </c>
      <c r="C65" s="1" t="s">
        <v>280</v>
      </c>
      <c r="D65" s="1" t="s">
        <v>83</v>
      </c>
      <c r="E65" s="1">
        <v>3896</v>
      </c>
      <c r="F65" s="1" t="s">
        <v>256</v>
      </c>
      <c r="G65" s="1">
        <v>5</v>
      </c>
      <c r="J65" s="1" t="s">
        <v>281</v>
      </c>
      <c r="K65" s="1">
        <v>63806878</v>
      </c>
      <c r="M65" s="1" t="s">
        <v>15</v>
      </c>
      <c r="N65" s="1" t="s">
        <v>282</v>
      </c>
      <c r="O65" s="10">
        <v>43620</v>
      </c>
      <c r="P65" s="10">
        <v>43986</v>
      </c>
      <c r="Q65" s="1" t="s">
        <v>65</v>
      </c>
    </row>
    <row r="66" spans="1:17" x14ac:dyDescent="0.25">
      <c r="A66" s="1" t="s">
        <v>3863</v>
      </c>
      <c r="B66" s="4" t="s">
        <v>18</v>
      </c>
      <c r="C66" s="1" t="s">
        <v>283</v>
      </c>
      <c r="D66" s="1" t="s">
        <v>83</v>
      </c>
      <c r="E66" s="1">
        <v>3817</v>
      </c>
      <c r="F66" s="1" t="s">
        <v>256</v>
      </c>
      <c r="G66" s="1">
        <v>5</v>
      </c>
      <c r="J66" s="1" t="s">
        <v>285</v>
      </c>
      <c r="K66" s="1">
        <v>1551154143</v>
      </c>
      <c r="M66" s="1" t="s">
        <v>15</v>
      </c>
      <c r="N66" s="1" t="s">
        <v>286</v>
      </c>
      <c r="O66" s="10">
        <v>43599</v>
      </c>
      <c r="P66" s="10">
        <v>43965</v>
      </c>
      <c r="Q66" s="1" t="s">
        <v>65</v>
      </c>
    </row>
    <row r="67" spans="1:17" x14ac:dyDescent="0.25">
      <c r="A67" s="1" t="s">
        <v>3864</v>
      </c>
      <c r="B67" s="4" t="s">
        <v>18</v>
      </c>
      <c r="C67" s="1" t="s">
        <v>287</v>
      </c>
      <c r="D67" s="1" t="s">
        <v>83</v>
      </c>
      <c r="E67" s="1">
        <v>3659</v>
      </c>
      <c r="F67" s="1" t="s">
        <v>256</v>
      </c>
      <c r="G67" s="1">
        <v>5</v>
      </c>
      <c r="J67" s="1" t="s">
        <v>289</v>
      </c>
      <c r="K67" s="1">
        <v>48643876</v>
      </c>
      <c r="M67" s="1" t="s">
        <v>15</v>
      </c>
      <c r="N67" s="1" t="s">
        <v>290</v>
      </c>
      <c r="O67" s="10">
        <v>43733</v>
      </c>
      <c r="P67" s="10">
        <v>44099</v>
      </c>
      <c r="Q67" s="1" t="s">
        <v>65</v>
      </c>
    </row>
    <row r="68" spans="1:17" x14ac:dyDescent="0.25">
      <c r="A68" s="1" t="s">
        <v>3865</v>
      </c>
      <c r="B68" s="4" t="s">
        <v>18</v>
      </c>
      <c r="C68" s="1" t="s">
        <v>291</v>
      </c>
      <c r="D68" s="1" t="s">
        <v>83</v>
      </c>
      <c r="E68" s="1">
        <v>4593</v>
      </c>
      <c r="F68" s="1" t="s">
        <v>256</v>
      </c>
      <c r="G68" s="1">
        <v>5</v>
      </c>
      <c r="J68" s="1" t="s">
        <v>293</v>
      </c>
      <c r="K68" s="1">
        <v>1564514656</v>
      </c>
      <c r="M68" s="1" t="s">
        <v>15</v>
      </c>
      <c r="N68" s="1" t="s">
        <v>294</v>
      </c>
      <c r="O68" s="10">
        <v>43731</v>
      </c>
      <c r="P68" s="10">
        <v>44097</v>
      </c>
      <c r="Q68" s="1" t="s">
        <v>65</v>
      </c>
    </row>
    <row r="69" spans="1:17" x14ac:dyDescent="0.25">
      <c r="A69" s="1" t="s">
        <v>3866</v>
      </c>
      <c r="B69" s="4" t="s">
        <v>18</v>
      </c>
      <c r="C69" s="1" t="s">
        <v>295</v>
      </c>
      <c r="D69" s="1" t="s">
        <v>298</v>
      </c>
      <c r="E69" s="1">
        <v>3594</v>
      </c>
      <c r="F69" s="1" t="s">
        <v>245</v>
      </c>
      <c r="G69" s="1">
        <v>5</v>
      </c>
      <c r="J69" s="1" t="s">
        <v>297</v>
      </c>
      <c r="K69" s="1">
        <v>49324336</v>
      </c>
      <c r="M69" s="1" t="s">
        <v>15</v>
      </c>
      <c r="N69" s="1" t="s">
        <v>299</v>
      </c>
      <c r="O69" s="10">
        <v>43731</v>
      </c>
      <c r="P69" s="10">
        <v>44097</v>
      </c>
      <c r="Q69" s="1" t="s">
        <v>65</v>
      </c>
    </row>
    <row r="70" spans="1:17" x14ac:dyDescent="0.25">
      <c r="A70" s="1" t="s">
        <v>3867</v>
      </c>
      <c r="B70" s="4" t="s">
        <v>18</v>
      </c>
      <c r="C70" s="1" t="s">
        <v>300</v>
      </c>
      <c r="D70" s="1" t="s">
        <v>302</v>
      </c>
      <c r="E70" s="1">
        <v>171</v>
      </c>
      <c r="F70" s="1" t="s">
        <v>103</v>
      </c>
      <c r="G70" s="1">
        <v>6</v>
      </c>
      <c r="J70" s="1" t="s">
        <v>301</v>
      </c>
      <c r="K70" s="1">
        <v>46358926</v>
      </c>
      <c r="M70" s="1" t="s">
        <v>15</v>
      </c>
      <c r="N70" s="1" t="s">
        <v>303</v>
      </c>
      <c r="O70" s="10">
        <v>43734</v>
      </c>
      <c r="P70" s="10">
        <v>44100</v>
      </c>
      <c r="Q70" s="1" t="s">
        <v>17</v>
      </c>
    </row>
    <row r="71" spans="1:17" x14ac:dyDescent="0.25">
      <c r="A71" s="1" t="s">
        <v>3868</v>
      </c>
      <c r="B71" s="4" t="s">
        <v>18</v>
      </c>
      <c r="C71" s="1" t="s">
        <v>304</v>
      </c>
      <c r="D71" s="1" t="s">
        <v>302</v>
      </c>
      <c r="E71" s="1">
        <v>702</v>
      </c>
      <c r="F71" s="1" t="s">
        <v>103</v>
      </c>
      <c r="G71" s="1">
        <v>6</v>
      </c>
      <c r="J71" s="1" t="s">
        <v>305</v>
      </c>
      <c r="K71" s="1">
        <v>1541699158</v>
      </c>
      <c r="M71" s="1" t="s">
        <v>17</v>
      </c>
      <c r="N71" s="1" t="s">
        <v>306</v>
      </c>
      <c r="O71" s="10">
        <v>43266</v>
      </c>
      <c r="P71" s="10">
        <v>43631</v>
      </c>
      <c r="Q71" s="1" t="s">
        <v>17</v>
      </c>
    </row>
    <row r="72" spans="1:17" x14ac:dyDescent="0.25">
      <c r="A72" s="1" t="s">
        <v>3869</v>
      </c>
      <c r="B72" s="4" t="s">
        <v>18</v>
      </c>
      <c r="C72" s="1" t="s">
        <v>307</v>
      </c>
      <c r="D72" s="1" t="s">
        <v>302</v>
      </c>
      <c r="E72" s="1">
        <v>380</v>
      </c>
      <c r="F72" s="1" t="s">
        <v>103</v>
      </c>
      <c r="G72" s="1">
        <v>6</v>
      </c>
      <c r="J72" s="1" t="s">
        <v>309</v>
      </c>
      <c r="K72" s="1">
        <v>48643976</v>
      </c>
      <c r="M72" s="1" t="s">
        <v>17</v>
      </c>
      <c r="N72" s="1" t="s">
        <v>310</v>
      </c>
      <c r="O72" s="10">
        <v>43733</v>
      </c>
      <c r="P72" s="10">
        <v>44099</v>
      </c>
      <c r="Q72" s="1" t="s">
        <v>17</v>
      </c>
    </row>
    <row r="73" spans="1:17" x14ac:dyDescent="0.25">
      <c r="A73" s="1" t="s">
        <v>3870</v>
      </c>
      <c r="B73" s="4" t="s">
        <v>18</v>
      </c>
      <c r="C73" s="1" t="s">
        <v>311</v>
      </c>
      <c r="D73" s="1" t="s">
        <v>302</v>
      </c>
      <c r="E73" s="1">
        <v>795</v>
      </c>
      <c r="F73" s="1" t="s">
        <v>103</v>
      </c>
      <c r="G73" s="1">
        <v>6</v>
      </c>
      <c r="J73" s="1" t="s">
        <v>312</v>
      </c>
      <c r="K73" s="1">
        <v>1540441295</v>
      </c>
      <c r="M73" s="1" t="s">
        <v>15</v>
      </c>
      <c r="N73" s="1" t="s">
        <v>313</v>
      </c>
      <c r="O73" s="10">
        <v>43739</v>
      </c>
      <c r="P73" s="10">
        <v>44105</v>
      </c>
      <c r="Q73" s="1" t="s">
        <v>17</v>
      </c>
    </row>
    <row r="74" spans="1:17" x14ac:dyDescent="0.25">
      <c r="A74" s="1" t="s">
        <v>3871</v>
      </c>
      <c r="B74" s="4" t="s">
        <v>18</v>
      </c>
      <c r="C74" s="1" t="s">
        <v>314</v>
      </c>
      <c r="D74" s="1" t="s">
        <v>316</v>
      </c>
      <c r="E74" s="1">
        <v>895</v>
      </c>
      <c r="F74" s="1" t="s">
        <v>103</v>
      </c>
      <c r="G74" s="1">
        <v>6</v>
      </c>
      <c r="J74" s="1" t="s">
        <v>315</v>
      </c>
      <c r="K74" s="1">
        <v>1561418989</v>
      </c>
      <c r="M74" s="1" t="s">
        <v>15</v>
      </c>
      <c r="N74" s="1" t="s">
        <v>317</v>
      </c>
      <c r="O74" s="10">
        <v>43731</v>
      </c>
      <c r="P74" s="10">
        <v>44097</v>
      </c>
      <c r="Q74" s="1" t="s">
        <v>17</v>
      </c>
    </row>
    <row r="75" spans="1:17" x14ac:dyDescent="0.25">
      <c r="A75" s="1" t="s">
        <v>3872</v>
      </c>
      <c r="B75" s="4" t="s">
        <v>18</v>
      </c>
      <c r="C75" s="1" t="s">
        <v>318</v>
      </c>
      <c r="D75" s="1" t="s">
        <v>320</v>
      </c>
      <c r="E75" s="1">
        <v>790</v>
      </c>
      <c r="F75" s="1" t="s">
        <v>103</v>
      </c>
      <c r="G75" s="1">
        <v>6</v>
      </c>
      <c r="J75" s="1" t="s">
        <v>319</v>
      </c>
      <c r="K75" s="1">
        <v>20501438</v>
      </c>
      <c r="M75" s="1" t="s">
        <v>15</v>
      </c>
      <c r="N75" s="1" t="s">
        <v>321</v>
      </c>
      <c r="O75" s="10">
        <v>43733</v>
      </c>
      <c r="P75" s="10">
        <v>44099</v>
      </c>
      <c r="Q75" s="1" t="s">
        <v>17</v>
      </c>
    </row>
    <row r="76" spans="1:17" x14ac:dyDescent="0.25">
      <c r="A76" s="1" t="s">
        <v>3873</v>
      </c>
      <c r="B76" s="4" t="s">
        <v>18</v>
      </c>
      <c r="C76" s="1" t="s">
        <v>322</v>
      </c>
      <c r="D76" s="1" t="s">
        <v>324</v>
      </c>
      <c r="E76" s="1">
        <v>2197</v>
      </c>
      <c r="F76" s="1" t="s">
        <v>103</v>
      </c>
      <c r="G76" s="1">
        <v>6</v>
      </c>
      <c r="J76" s="1" t="s">
        <v>323</v>
      </c>
      <c r="K76" s="1">
        <v>44531829</v>
      </c>
      <c r="M76" s="1" t="s">
        <v>15</v>
      </c>
      <c r="N76" s="1" t="s">
        <v>325</v>
      </c>
      <c r="O76" s="10">
        <v>43704</v>
      </c>
      <c r="P76" s="10">
        <v>44070</v>
      </c>
      <c r="Q76" s="1" t="s">
        <v>17</v>
      </c>
    </row>
    <row r="77" spans="1:17" x14ac:dyDescent="0.25">
      <c r="A77" s="1" t="s">
        <v>3874</v>
      </c>
      <c r="B77" s="4" t="s">
        <v>18</v>
      </c>
      <c r="C77" s="1" t="s">
        <v>326</v>
      </c>
      <c r="D77" s="1" t="s">
        <v>328</v>
      </c>
      <c r="E77" s="1">
        <v>195</v>
      </c>
      <c r="F77" s="1" t="s">
        <v>103</v>
      </c>
      <c r="G77" s="1">
        <v>6</v>
      </c>
      <c r="J77" s="1" t="s">
        <v>327</v>
      </c>
      <c r="K77" s="1">
        <v>1567482289</v>
      </c>
      <c r="M77" s="1" t="s">
        <v>15</v>
      </c>
      <c r="N77" s="1" t="s">
        <v>329</v>
      </c>
      <c r="O77" s="10">
        <v>43734</v>
      </c>
      <c r="P77" s="10">
        <v>44100</v>
      </c>
      <c r="Q77" s="1" t="s">
        <v>17</v>
      </c>
    </row>
    <row r="78" spans="1:17" x14ac:dyDescent="0.25">
      <c r="A78" s="1" t="s">
        <v>3875</v>
      </c>
      <c r="B78" s="4" t="s">
        <v>18</v>
      </c>
      <c r="C78" s="1" t="s">
        <v>330</v>
      </c>
      <c r="D78" s="1" t="s">
        <v>278</v>
      </c>
      <c r="E78" s="1">
        <v>357</v>
      </c>
      <c r="F78" s="1" t="s">
        <v>103</v>
      </c>
      <c r="G78" s="1">
        <v>6</v>
      </c>
      <c r="J78" s="1" t="s">
        <v>331</v>
      </c>
      <c r="K78" s="1">
        <v>1563589256</v>
      </c>
      <c r="M78" s="1" t="s">
        <v>15</v>
      </c>
      <c r="N78" s="1" t="s">
        <v>332</v>
      </c>
      <c r="O78" s="10">
        <v>43642</v>
      </c>
      <c r="P78" s="10">
        <v>44008</v>
      </c>
      <c r="Q78" s="1" t="s">
        <v>17</v>
      </c>
    </row>
    <row r="79" spans="1:17" x14ac:dyDescent="0.25">
      <c r="A79" s="1" t="s">
        <v>3876</v>
      </c>
      <c r="B79" s="4" t="s">
        <v>18</v>
      </c>
      <c r="C79" s="1" t="s">
        <v>333</v>
      </c>
      <c r="D79" s="1" t="s">
        <v>336</v>
      </c>
      <c r="E79" s="1">
        <v>462</v>
      </c>
      <c r="F79" s="1" t="s">
        <v>103</v>
      </c>
      <c r="G79" s="1">
        <v>6</v>
      </c>
      <c r="J79" s="1" t="s">
        <v>335</v>
      </c>
      <c r="K79" s="1">
        <v>49029322</v>
      </c>
      <c r="M79" s="1" t="s">
        <v>15</v>
      </c>
      <c r="N79" s="1" t="s">
        <v>337</v>
      </c>
      <c r="O79" s="10">
        <v>43738</v>
      </c>
      <c r="P79" s="10">
        <v>44104</v>
      </c>
      <c r="Q79" s="1" t="s">
        <v>17</v>
      </c>
    </row>
    <row r="80" spans="1:17" x14ac:dyDescent="0.25">
      <c r="A80" s="1" t="s">
        <v>3877</v>
      </c>
      <c r="B80" s="4" t="s">
        <v>18</v>
      </c>
      <c r="C80" s="1" t="s">
        <v>338</v>
      </c>
      <c r="D80" s="1" t="s">
        <v>336</v>
      </c>
      <c r="E80" s="1">
        <v>354</v>
      </c>
      <c r="F80" s="1" t="s">
        <v>103</v>
      </c>
      <c r="G80" s="1">
        <v>6</v>
      </c>
      <c r="J80" s="1" t="s">
        <v>340</v>
      </c>
      <c r="K80" s="1">
        <v>1154939480</v>
      </c>
      <c r="M80" s="1" t="s">
        <v>17</v>
      </c>
      <c r="N80" s="1" t="s">
        <v>341</v>
      </c>
      <c r="O80" s="10">
        <v>43734</v>
      </c>
      <c r="P80" s="10">
        <v>44100</v>
      </c>
      <c r="Q80" s="1" t="s">
        <v>17</v>
      </c>
    </row>
    <row r="81" spans="1:17" x14ac:dyDescent="0.25">
      <c r="A81" s="1" t="s">
        <v>3878</v>
      </c>
      <c r="B81" s="4" t="s">
        <v>18</v>
      </c>
      <c r="C81" s="1" t="s">
        <v>342</v>
      </c>
      <c r="D81" s="1" t="s">
        <v>336</v>
      </c>
      <c r="E81" s="1">
        <v>296</v>
      </c>
      <c r="F81" s="1" t="s">
        <v>103</v>
      </c>
      <c r="G81" s="1">
        <v>6</v>
      </c>
      <c r="J81" s="1" t="s">
        <v>344</v>
      </c>
      <c r="K81" s="1">
        <v>1540927262</v>
      </c>
      <c r="M81" s="1" t="s">
        <v>15</v>
      </c>
      <c r="N81" s="1" t="s">
        <v>345</v>
      </c>
      <c r="O81" s="10">
        <v>43735</v>
      </c>
      <c r="P81" s="10">
        <v>44101</v>
      </c>
      <c r="Q81" s="1" t="s">
        <v>17</v>
      </c>
    </row>
    <row r="82" spans="1:17" x14ac:dyDescent="0.25">
      <c r="A82" s="1" t="s">
        <v>3879</v>
      </c>
      <c r="B82" s="4" t="s">
        <v>18</v>
      </c>
      <c r="C82" s="1" t="s">
        <v>346</v>
      </c>
      <c r="D82" s="1" t="s">
        <v>348</v>
      </c>
      <c r="E82" s="1">
        <v>400</v>
      </c>
      <c r="F82" s="1" t="s">
        <v>103</v>
      </c>
      <c r="G82" s="1">
        <v>6</v>
      </c>
      <c r="J82" s="1" t="s">
        <v>347</v>
      </c>
      <c r="K82" s="1">
        <v>47730562</v>
      </c>
      <c r="M82" s="1" t="s">
        <v>15</v>
      </c>
      <c r="O82" s="10"/>
      <c r="P82" s="10"/>
    </row>
    <row r="83" spans="1:17" x14ac:dyDescent="0.25">
      <c r="A83" s="1" t="s">
        <v>3880</v>
      </c>
      <c r="B83" s="4" t="s">
        <v>18</v>
      </c>
      <c r="C83" s="1" t="s">
        <v>349</v>
      </c>
      <c r="D83" s="1" t="s">
        <v>83</v>
      </c>
      <c r="E83" s="1">
        <v>5512</v>
      </c>
      <c r="F83" s="1" t="s">
        <v>103</v>
      </c>
      <c r="G83" s="1">
        <v>6</v>
      </c>
      <c r="J83" s="1" t="s">
        <v>350</v>
      </c>
      <c r="K83" s="1">
        <v>45030090</v>
      </c>
      <c r="M83" s="1" t="s">
        <v>17</v>
      </c>
      <c r="N83" s="1" t="s">
        <v>351</v>
      </c>
      <c r="O83" s="10">
        <v>43734</v>
      </c>
      <c r="P83" s="10">
        <v>44100</v>
      </c>
      <c r="Q83" s="1" t="s">
        <v>17</v>
      </c>
    </row>
    <row r="84" spans="1:17" x14ac:dyDescent="0.25">
      <c r="A84" s="1" t="s">
        <v>3881</v>
      </c>
      <c r="B84" s="4" t="s">
        <v>18</v>
      </c>
      <c r="C84" s="1" t="s">
        <v>352</v>
      </c>
      <c r="D84" s="1" t="s">
        <v>83</v>
      </c>
      <c r="E84" s="1">
        <v>6236</v>
      </c>
      <c r="F84" s="1" t="s">
        <v>103</v>
      </c>
      <c r="G84" s="1">
        <v>6</v>
      </c>
      <c r="J84" s="1" t="s">
        <v>353</v>
      </c>
      <c r="K84" s="1">
        <v>43072335</v>
      </c>
      <c r="M84" s="1" t="s">
        <v>17</v>
      </c>
      <c r="N84" s="1" t="s">
        <v>354</v>
      </c>
      <c r="O84" s="10">
        <v>43740</v>
      </c>
      <c r="P84" s="10">
        <v>44106</v>
      </c>
      <c r="Q84" s="1" t="s">
        <v>17</v>
      </c>
    </row>
    <row r="85" spans="1:17" x14ac:dyDescent="0.25">
      <c r="A85" s="1" t="s">
        <v>3844</v>
      </c>
      <c r="B85" s="4" t="s">
        <v>18</v>
      </c>
      <c r="C85" s="1" t="s">
        <v>355</v>
      </c>
      <c r="D85" s="1" t="s">
        <v>83</v>
      </c>
      <c r="E85" s="1">
        <v>4719</v>
      </c>
      <c r="F85" s="1" t="s">
        <v>103</v>
      </c>
      <c r="G85" s="1">
        <v>6</v>
      </c>
      <c r="J85" s="1" t="s">
        <v>202</v>
      </c>
      <c r="K85" s="1">
        <v>1540786301</v>
      </c>
      <c r="M85" s="1" t="s">
        <v>15</v>
      </c>
      <c r="N85" s="1" t="s">
        <v>356</v>
      </c>
      <c r="O85" s="10">
        <v>43546</v>
      </c>
      <c r="P85" s="10">
        <v>43912</v>
      </c>
      <c r="Q85" s="1" t="s">
        <v>17</v>
      </c>
    </row>
    <row r="86" spans="1:17" x14ac:dyDescent="0.25">
      <c r="A86" s="1" t="s">
        <v>3882</v>
      </c>
      <c r="B86" s="4" t="s">
        <v>18</v>
      </c>
      <c r="C86" s="1" t="s">
        <v>357</v>
      </c>
      <c r="D86" s="1" t="s">
        <v>83</v>
      </c>
      <c r="E86" s="1">
        <v>4939</v>
      </c>
      <c r="F86" s="1" t="s">
        <v>103</v>
      </c>
      <c r="G86" s="1">
        <v>6</v>
      </c>
      <c r="J86" s="1" t="s">
        <v>358</v>
      </c>
      <c r="K86" s="1">
        <v>1523570168</v>
      </c>
      <c r="M86" s="1" t="s">
        <v>17</v>
      </c>
      <c r="N86" s="1" t="s">
        <v>359</v>
      </c>
      <c r="O86" s="10">
        <v>43705</v>
      </c>
      <c r="P86" s="10">
        <v>44071</v>
      </c>
      <c r="Q86" s="1" t="s">
        <v>17</v>
      </c>
    </row>
    <row r="87" spans="1:17" x14ac:dyDescent="0.25">
      <c r="A87" s="1" t="s">
        <v>3883</v>
      </c>
      <c r="B87" s="4" t="s">
        <v>18</v>
      </c>
      <c r="C87" s="1" t="s">
        <v>360</v>
      </c>
      <c r="D87" s="1" t="s">
        <v>83</v>
      </c>
      <c r="E87" s="1">
        <v>6414</v>
      </c>
      <c r="F87" s="1" t="s">
        <v>103</v>
      </c>
      <c r="G87" s="1">
        <v>6</v>
      </c>
      <c r="J87" s="1" t="s">
        <v>361</v>
      </c>
      <c r="K87" s="1">
        <v>1553138772</v>
      </c>
      <c r="M87" s="1" t="s">
        <v>17</v>
      </c>
      <c r="N87" s="1" t="s">
        <v>362</v>
      </c>
      <c r="O87" s="10">
        <v>43707</v>
      </c>
      <c r="P87" s="10">
        <v>44073</v>
      </c>
      <c r="Q87" s="1" t="s">
        <v>17</v>
      </c>
    </row>
    <row r="88" spans="1:17" x14ac:dyDescent="0.25">
      <c r="A88" s="1" t="s">
        <v>3884</v>
      </c>
      <c r="B88" s="4" t="s">
        <v>18</v>
      </c>
      <c r="C88" s="1" t="s">
        <v>363</v>
      </c>
      <c r="D88" s="1" t="s">
        <v>83</v>
      </c>
      <c r="E88" s="1">
        <v>4955</v>
      </c>
      <c r="F88" s="1" t="s">
        <v>103</v>
      </c>
      <c r="G88" s="1">
        <v>6</v>
      </c>
      <c r="J88" s="1" t="s">
        <v>365</v>
      </c>
      <c r="K88" s="1">
        <v>1565062524</v>
      </c>
      <c r="M88" s="1" t="s">
        <v>15</v>
      </c>
      <c r="N88" s="1" t="s">
        <v>366</v>
      </c>
      <c r="O88" s="10">
        <v>43501</v>
      </c>
      <c r="P88" s="10">
        <v>43866</v>
      </c>
      <c r="Q88" s="1" t="s">
        <v>17</v>
      </c>
    </row>
    <row r="89" spans="1:17" x14ac:dyDescent="0.25">
      <c r="A89" s="1" t="s">
        <v>3885</v>
      </c>
      <c r="B89" s="4" t="s">
        <v>18</v>
      </c>
      <c r="C89" s="1" t="s">
        <v>367</v>
      </c>
      <c r="D89" s="1" t="s">
        <v>83</v>
      </c>
      <c r="E89" s="1">
        <v>3247</v>
      </c>
      <c r="F89" s="1" t="s">
        <v>84</v>
      </c>
      <c r="G89" s="1">
        <v>3</v>
      </c>
      <c r="J89" s="1" t="s">
        <v>368</v>
      </c>
      <c r="K89" s="1">
        <v>1554077192</v>
      </c>
      <c r="M89" s="1" t="s">
        <v>15</v>
      </c>
      <c r="O89" s="10"/>
      <c r="P89" s="10"/>
    </row>
    <row r="90" spans="1:17" x14ac:dyDescent="0.25">
      <c r="A90" s="1" t="s">
        <v>3886</v>
      </c>
      <c r="B90" s="4" t="s">
        <v>18</v>
      </c>
      <c r="C90" s="1" t="s">
        <v>369</v>
      </c>
      <c r="D90" s="1" t="s">
        <v>83</v>
      </c>
      <c r="E90" s="1">
        <v>5693</v>
      </c>
      <c r="F90" s="1" t="s">
        <v>103</v>
      </c>
      <c r="G90" s="1">
        <v>6</v>
      </c>
      <c r="J90" s="1" t="s">
        <v>371</v>
      </c>
      <c r="K90" s="1">
        <v>1544024938</v>
      </c>
      <c r="M90" s="1" t="s">
        <v>15</v>
      </c>
      <c r="N90" s="1" t="s">
        <v>372</v>
      </c>
      <c r="O90" s="10">
        <v>43703</v>
      </c>
      <c r="P90" s="10">
        <v>44069</v>
      </c>
      <c r="Q90" s="1" t="s">
        <v>17</v>
      </c>
    </row>
    <row r="91" spans="1:17" x14ac:dyDescent="0.25">
      <c r="A91" s="1" t="s">
        <v>3887</v>
      </c>
      <c r="B91" s="4" t="s">
        <v>18</v>
      </c>
      <c r="C91" s="1" t="s">
        <v>373</v>
      </c>
      <c r="D91" s="1" t="s">
        <v>83</v>
      </c>
      <c r="E91" s="1">
        <v>4879</v>
      </c>
      <c r="F91" s="1" t="s">
        <v>103</v>
      </c>
      <c r="G91" s="1">
        <v>6</v>
      </c>
      <c r="J91" s="1" t="s">
        <v>374</v>
      </c>
      <c r="K91" s="1">
        <v>1558051595</v>
      </c>
      <c r="M91" s="1" t="s">
        <v>15</v>
      </c>
      <c r="N91" s="1" t="s">
        <v>375</v>
      </c>
      <c r="O91" s="10">
        <v>43731</v>
      </c>
      <c r="P91" s="10">
        <v>44097</v>
      </c>
      <c r="Q91" s="1" t="s">
        <v>17</v>
      </c>
    </row>
    <row r="92" spans="1:17" x14ac:dyDescent="0.25">
      <c r="A92" s="1" t="s">
        <v>3888</v>
      </c>
      <c r="B92" s="4" t="s">
        <v>18</v>
      </c>
      <c r="C92" s="1" t="s">
        <v>376</v>
      </c>
      <c r="D92" s="1" t="s">
        <v>83</v>
      </c>
      <c r="E92" s="1">
        <v>4370</v>
      </c>
      <c r="F92" s="1" t="s">
        <v>103</v>
      </c>
      <c r="G92" s="1">
        <v>6</v>
      </c>
      <c r="J92" s="1" t="s">
        <v>377</v>
      </c>
      <c r="K92" s="1">
        <v>49424853</v>
      </c>
      <c r="M92" s="1" t="s">
        <v>15</v>
      </c>
      <c r="N92" s="1" t="s">
        <v>378</v>
      </c>
      <c r="O92" s="10">
        <v>43731</v>
      </c>
      <c r="P92" s="10">
        <v>44097</v>
      </c>
      <c r="Q92" s="1" t="s">
        <v>17</v>
      </c>
    </row>
    <row r="93" spans="1:17" x14ac:dyDescent="0.25">
      <c r="A93" s="1" t="s">
        <v>3889</v>
      </c>
      <c r="B93" s="4" t="s">
        <v>18</v>
      </c>
      <c r="C93" s="1" t="s">
        <v>379</v>
      </c>
      <c r="D93" s="1" t="s">
        <v>83</v>
      </c>
      <c r="E93" s="1">
        <v>5071</v>
      </c>
      <c r="F93" s="1" t="s">
        <v>103</v>
      </c>
      <c r="G93" s="1">
        <v>6</v>
      </c>
      <c r="J93" s="1" t="s">
        <v>380</v>
      </c>
      <c r="K93" s="1">
        <v>1561312881</v>
      </c>
      <c r="M93" s="1" t="s">
        <v>17</v>
      </c>
      <c r="N93" s="1" t="s">
        <v>381</v>
      </c>
      <c r="O93" s="10">
        <v>43731</v>
      </c>
      <c r="P93" s="10">
        <v>44097</v>
      </c>
      <c r="Q93" s="1" t="s">
        <v>17</v>
      </c>
    </row>
    <row r="94" spans="1:17" x14ac:dyDescent="0.25">
      <c r="A94" s="1" t="s">
        <v>3890</v>
      </c>
      <c r="B94" s="4" t="s">
        <v>18</v>
      </c>
      <c r="C94" s="1" t="s">
        <v>382</v>
      </c>
      <c r="D94" s="1" t="s">
        <v>83</v>
      </c>
      <c r="E94" s="1">
        <v>5132</v>
      </c>
      <c r="F94" s="1" t="s">
        <v>103</v>
      </c>
      <c r="G94" s="1">
        <v>6</v>
      </c>
      <c r="J94" s="1" t="s">
        <v>383</v>
      </c>
      <c r="K94" s="1">
        <v>1535131319</v>
      </c>
      <c r="M94" s="1" t="s">
        <v>15</v>
      </c>
      <c r="N94" s="1" t="s">
        <v>384</v>
      </c>
      <c r="O94" s="10">
        <v>43734</v>
      </c>
      <c r="P94" s="10">
        <v>44100</v>
      </c>
      <c r="Q94" s="1" t="s">
        <v>17</v>
      </c>
    </row>
    <row r="95" spans="1:17" x14ac:dyDescent="0.25">
      <c r="A95" s="1" t="s">
        <v>3891</v>
      </c>
      <c r="B95" s="4" t="s">
        <v>18</v>
      </c>
      <c r="C95" s="1" t="s">
        <v>385</v>
      </c>
      <c r="D95" s="1" t="s">
        <v>83</v>
      </c>
      <c r="E95" s="1">
        <v>5328</v>
      </c>
      <c r="F95" s="1" t="s">
        <v>103</v>
      </c>
      <c r="G95" s="1">
        <v>6</v>
      </c>
      <c r="J95" s="1" t="s">
        <v>387</v>
      </c>
      <c r="K95" s="1">
        <v>1541433660</v>
      </c>
      <c r="M95" s="1" t="s">
        <v>15</v>
      </c>
      <c r="N95" s="1" t="s">
        <v>388</v>
      </c>
      <c r="O95" s="10">
        <v>43735</v>
      </c>
      <c r="P95" s="10">
        <v>44101</v>
      </c>
      <c r="Q95" s="1" t="s">
        <v>17</v>
      </c>
    </row>
    <row r="96" spans="1:17" x14ac:dyDescent="0.25">
      <c r="A96" s="1" t="s">
        <v>3892</v>
      </c>
      <c r="B96" s="4" t="s">
        <v>18</v>
      </c>
      <c r="C96" s="1" t="s">
        <v>389</v>
      </c>
      <c r="D96" s="1" t="s">
        <v>391</v>
      </c>
      <c r="E96" s="1">
        <v>9</v>
      </c>
      <c r="F96" s="1" t="s">
        <v>103</v>
      </c>
      <c r="G96" s="1">
        <v>6</v>
      </c>
      <c r="J96" s="1" t="s">
        <v>390</v>
      </c>
      <c r="K96" s="1">
        <v>1569284908</v>
      </c>
      <c r="M96" s="1" t="s">
        <v>17</v>
      </c>
      <c r="N96" s="1" t="s">
        <v>392</v>
      </c>
      <c r="O96" s="10">
        <v>43543</v>
      </c>
      <c r="P96" s="10">
        <v>43909</v>
      </c>
      <c r="Q96" s="1" t="s">
        <v>17</v>
      </c>
    </row>
    <row r="97" spans="1:17" x14ac:dyDescent="0.25">
      <c r="A97" s="1" t="s">
        <v>3893</v>
      </c>
      <c r="B97" s="4" t="s">
        <v>18</v>
      </c>
      <c r="C97" s="1" t="s">
        <v>393</v>
      </c>
      <c r="D97" s="1" t="s">
        <v>395</v>
      </c>
      <c r="E97" s="1">
        <v>496</v>
      </c>
      <c r="F97" s="1" t="s">
        <v>103</v>
      </c>
      <c r="G97" s="1">
        <v>6</v>
      </c>
      <c r="J97" s="1" t="s">
        <v>394</v>
      </c>
      <c r="K97" s="1">
        <v>42274927</v>
      </c>
      <c r="M97" s="1" t="s">
        <v>15</v>
      </c>
      <c r="N97" s="1" t="s">
        <v>396</v>
      </c>
      <c r="O97" s="10">
        <v>43733</v>
      </c>
      <c r="P97" s="10">
        <v>44099</v>
      </c>
      <c r="Q97" s="1" t="s">
        <v>17</v>
      </c>
    </row>
    <row r="98" spans="1:17" x14ac:dyDescent="0.25">
      <c r="A98" s="1" t="s">
        <v>3868</v>
      </c>
      <c r="B98" s="4" t="s">
        <v>18</v>
      </c>
      <c r="C98" s="1" t="s">
        <v>397</v>
      </c>
      <c r="D98" s="1" t="s">
        <v>302</v>
      </c>
      <c r="E98" s="1">
        <v>702</v>
      </c>
      <c r="F98" s="1" t="s">
        <v>103</v>
      </c>
      <c r="G98" s="1">
        <v>6</v>
      </c>
      <c r="J98" s="1" t="s">
        <v>305</v>
      </c>
      <c r="K98" s="1">
        <v>1141699158</v>
      </c>
      <c r="M98" s="1" t="s">
        <v>17</v>
      </c>
      <c r="N98" s="1" t="s">
        <v>398</v>
      </c>
      <c r="O98" s="10">
        <v>43501</v>
      </c>
      <c r="P98" s="10"/>
      <c r="Q98" s="1" t="s">
        <v>399</v>
      </c>
    </row>
    <row r="99" spans="1:17" x14ac:dyDescent="0.25">
      <c r="A99" s="1" t="s">
        <v>3894</v>
      </c>
      <c r="B99" s="4" t="s">
        <v>18</v>
      </c>
      <c r="C99" s="1" t="s">
        <v>400</v>
      </c>
      <c r="D99" s="1" t="s">
        <v>402</v>
      </c>
      <c r="E99" s="1">
        <v>1307</v>
      </c>
      <c r="F99" s="1" t="s">
        <v>103</v>
      </c>
      <c r="G99" s="1">
        <v>6</v>
      </c>
      <c r="J99" s="1" t="s">
        <v>401</v>
      </c>
      <c r="K99" s="1">
        <v>1133301448</v>
      </c>
      <c r="M99" s="1" t="s">
        <v>17</v>
      </c>
      <c r="N99" s="1" t="s">
        <v>403</v>
      </c>
      <c r="O99" s="10">
        <v>43735</v>
      </c>
      <c r="P99" s="10">
        <v>44101</v>
      </c>
      <c r="Q99" s="1" t="s">
        <v>17</v>
      </c>
    </row>
    <row r="100" spans="1:17" x14ac:dyDescent="0.25">
      <c r="A100" s="1" t="s">
        <v>3895</v>
      </c>
      <c r="B100" s="4" t="s">
        <v>18</v>
      </c>
      <c r="C100" s="1" t="s">
        <v>404</v>
      </c>
      <c r="D100" s="1" t="s">
        <v>336</v>
      </c>
      <c r="E100" s="1">
        <v>180</v>
      </c>
      <c r="F100" s="1" t="s">
        <v>103</v>
      </c>
      <c r="G100" s="1">
        <v>6</v>
      </c>
      <c r="J100" s="1" t="s">
        <v>406</v>
      </c>
      <c r="K100" s="1">
        <v>1160453111</v>
      </c>
      <c r="M100" s="1" t="s">
        <v>15</v>
      </c>
      <c r="N100" s="1" t="s">
        <v>407</v>
      </c>
      <c r="O100" s="10">
        <v>43788</v>
      </c>
      <c r="P100" s="10">
        <v>44154</v>
      </c>
      <c r="Q100" s="1" t="s">
        <v>17</v>
      </c>
    </row>
    <row r="101" spans="1:17" x14ac:dyDescent="0.25">
      <c r="A101" s="1" t="s">
        <v>3896</v>
      </c>
      <c r="B101" s="4" t="s">
        <v>18</v>
      </c>
      <c r="C101" s="1" t="s">
        <v>408</v>
      </c>
      <c r="D101" s="1" t="s">
        <v>336</v>
      </c>
      <c r="E101" s="1">
        <v>613</v>
      </c>
      <c r="F101" s="1" t="s">
        <v>103</v>
      </c>
      <c r="G101" s="1">
        <v>6</v>
      </c>
      <c r="J101" s="1" t="s">
        <v>409</v>
      </c>
      <c r="K101" s="1">
        <v>1559143648</v>
      </c>
      <c r="M101" s="1" t="s">
        <v>15</v>
      </c>
      <c r="N101" s="1" t="s">
        <v>410</v>
      </c>
      <c r="O101" s="10">
        <v>43735</v>
      </c>
      <c r="P101" s="10">
        <v>44101</v>
      </c>
      <c r="Q101" s="1" t="s">
        <v>17</v>
      </c>
    </row>
    <row r="102" spans="1:17" x14ac:dyDescent="0.25">
      <c r="A102" s="1" t="s">
        <v>3897</v>
      </c>
      <c r="B102" s="4" t="s">
        <v>18</v>
      </c>
      <c r="C102" s="1" t="s">
        <v>411</v>
      </c>
      <c r="D102" s="1" t="s">
        <v>414</v>
      </c>
      <c r="E102" s="1">
        <v>5008</v>
      </c>
      <c r="F102" s="1" t="s">
        <v>103</v>
      </c>
      <c r="G102" s="1">
        <v>6</v>
      </c>
      <c r="J102" s="1" t="s">
        <v>413</v>
      </c>
      <c r="K102" s="1">
        <v>1169035525</v>
      </c>
      <c r="M102" s="1" t="s">
        <v>17</v>
      </c>
      <c r="N102" s="1" t="s">
        <v>415</v>
      </c>
      <c r="O102" s="10">
        <v>43727</v>
      </c>
      <c r="P102" s="10">
        <v>44093</v>
      </c>
      <c r="Q102" s="1" t="s">
        <v>17</v>
      </c>
    </row>
    <row r="103" spans="1:17" x14ac:dyDescent="0.25">
      <c r="A103" s="1" t="s">
        <v>3898</v>
      </c>
      <c r="B103" s="4" t="s">
        <v>18</v>
      </c>
      <c r="C103" s="1" t="s">
        <v>416</v>
      </c>
      <c r="D103" s="1" t="s">
        <v>418</v>
      </c>
      <c r="E103" s="1">
        <v>1425</v>
      </c>
      <c r="F103" s="1" t="s">
        <v>99</v>
      </c>
      <c r="G103" s="1">
        <v>1</v>
      </c>
      <c r="J103" s="1" t="s">
        <v>417</v>
      </c>
      <c r="K103" s="1">
        <v>1166680856</v>
      </c>
      <c r="M103" s="1" t="s">
        <v>17</v>
      </c>
      <c r="N103" s="1" t="s">
        <v>419</v>
      </c>
      <c r="O103" s="10">
        <v>43735</v>
      </c>
      <c r="P103" s="10">
        <v>44101</v>
      </c>
      <c r="Q103" s="1" t="s">
        <v>17</v>
      </c>
    </row>
    <row r="104" spans="1:17" x14ac:dyDescent="0.25">
      <c r="A104" s="1" t="s">
        <v>3899</v>
      </c>
      <c r="B104" s="4" t="s">
        <v>18</v>
      </c>
      <c r="C104" s="1" t="s">
        <v>420</v>
      </c>
      <c r="D104" s="1" t="s">
        <v>422</v>
      </c>
      <c r="E104" s="1">
        <v>348</v>
      </c>
      <c r="F104" s="1" t="s">
        <v>22</v>
      </c>
      <c r="G104" s="1">
        <v>1</v>
      </c>
      <c r="J104" s="1" t="s">
        <v>421</v>
      </c>
      <c r="K104" s="1">
        <v>1557278289</v>
      </c>
      <c r="M104" s="1" t="s">
        <v>17</v>
      </c>
      <c r="N104" s="1" t="s">
        <v>423</v>
      </c>
      <c r="O104" s="10">
        <v>43683</v>
      </c>
      <c r="P104" s="10">
        <v>44049</v>
      </c>
      <c r="Q104" s="1" t="s">
        <v>17</v>
      </c>
    </row>
    <row r="105" spans="1:17" x14ac:dyDescent="0.25">
      <c r="A105" s="1" t="s">
        <v>3900</v>
      </c>
      <c r="B105" s="4" t="s">
        <v>18</v>
      </c>
      <c r="C105" s="1" t="s">
        <v>424</v>
      </c>
      <c r="D105" s="1" t="s">
        <v>56</v>
      </c>
      <c r="E105" s="1">
        <v>1356</v>
      </c>
      <c r="F105" s="1" t="s">
        <v>22</v>
      </c>
      <c r="G105" s="1">
        <v>1</v>
      </c>
      <c r="J105" s="1" t="s">
        <v>425</v>
      </c>
      <c r="K105" s="1">
        <v>1563916709</v>
      </c>
      <c r="M105" s="1" t="s">
        <v>17</v>
      </c>
      <c r="N105" s="1" t="s">
        <v>426</v>
      </c>
      <c r="O105" s="10">
        <v>43735</v>
      </c>
      <c r="P105" s="10">
        <v>44101</v>
      </c>
      <c r="Q105" s="1" t="s">
        <v>17</v>
      </c>
    </row>
    <row r="106" spans="1:17" x14ac:dyDescent="0.25">
      <c r="A106" s="1" t="s">
        <v>3901</v>
      </c>
      <c r="B106" s="4" t="s">
        <v>18</v>
      </c>
      <c r="C106" s="1" t="s">
        <v>427</v>
      </c>
      <c r="D106" s="1" t="s">
        <v>56</v>
      </c>
      <c r="E106" s="1">
        <v>1566</v>
      </c>
      <c r="F106" s="1" t="s">
        <v>22</v>
      </c>
      <c r="G106" s="1">
        <v>1</v>
      </c>
      <c r="J106" s="1" t="s">
        <v>429</v>
      </c>
      <c r="K106" s="1">
        <v>1569571531</v>
      </c>
      <c r="M106" s="1" t="s">
        <v>15</v>
      </c>
      <c r="N106" s="1" t="s">
        <v>430</v>
      </c>
      <c r="O106" s="10">
        <v>43731</v>
      </c>
      <c r="P106" s="10">
        <v>44097</v>
      </c>
      <c r="Q106" s="1" t="s">
        <v>17</v>
      </c>
    </row>
    <row r="107" spans="1:17" x14ac:dyDescent="0.25">
      <c r="A107" s="1" t="s">
        <v>3902</v>
      </c>
      <c r="B107" s="4" t="s">
        <v>18</v>
      </c>
      <c r="C107" s="1" t="s">
        <v>431</v>
      </c>
      <c r="D107" s="1" t="s">
        <v>56</v>
      </c>
      <c r="E107" s="1">
        <v>525</v>
      </c>
      <c r="F107" s="1" t="s">
        <v>22</v>
      </c>
      <c r="G107" s="1">
        <v>1</v>
      </c>
      <c r="J107" s="1" t="s">
        <v>432</v>
      </c>
      <c r="K107" s="1">
        <v>1532956105</v>
      </c>
      <c r="M107" s="1" t="s">
        <v>17</v>
      </c>
      <c r="N107" s="1" t="s">
        <v>433</v>
      </c>
      <c r="O107" s="10">
        <v>43734</v>
      </c>
      <c r="P107" s="10">
        <v>44100</v>
      </c>
      <c r="Q107" s="1" t="s">
        <v>17</v>
      </c>
    </row>
    <row r="108" spans="1:17" x14ac:dyDescent="0.25">
      <c r="A108" s="1" t="s">
        <v>3903</v>
      </c>
      <c r="B108" s="4" t="s">
        <v>18</v>
      </c>
      <c r="C108" s="1" t="s">
        <v>434</v>
      </c>
      <c r="D108" s="1" t="s">
        <v>56</v>
      </c>
      <c r="E108" s="1">
        <v>770</v>
      </c>
      <c r="F108" s="1" t="s">
        <v>22</v>
      </c>
      <c r="G108" s="1">
        <v>1</v>
      </c>
      <c r="J108" s="1" t="s">
        <v>435</v>
      </c>
      <c r="K108" s="1">
        <v>1564127048</v>
      </c>
      <c r="M108" s="1" t="s">
        <v>17</v>
      </c>
      <c r="N108" s="1" t="s">
        <v>436</v>
      </c>
      <c r="O108" s="10">
        <v>43705</v>
      </c>
      <c r="P108" s="10">
        <v>44071</v>
      </c>
      <c r="Q108" s="1" t="s">
        <v>17</v>
      </c>
    </row>
    <row r="109" spans="1:17" x14ac:dyDescent="0.25">
      <c r="A109" s="1" t="s">
        <v>3904</v>
      </c>
      <c r="B109" s="4" t="s">
        <v>18</v>
      </c>
      <c r="C109" s="1" t="s">
        <v>437</v>
      </c>
      <c r="D109" s="1" t="s">
        <v>56</v>
      </c>
      <c r="E109" s="1">
        <v>1188</v>
      </c>
      <c r="F109" s="1" t="s">
        <v>22</v>
      </c>
      <c r="G109" s="1">
        <v>1</v>
      </c>
      <c r="J109" s="1" t="s">
        <v>438</v>
      </c>
      <c r="K109" s="1">
        <v>1528861791</v>
      </c>
      <c r="M109" s="1" t="s">
        <v>17</v>
      </c>
      <c r="N109" s="1" t="s">
        <v>439</v>
      </c>
      <c r="O109" s="10">
        <v>43501</v>
      </c>
      <c r="P109" s="10">
        <v>43866</v>
      </c>
      <c r="Q109" s="1" t="s">
        <v>17</v>
      </c>
    </row>
    <row r="110" spans="1:17" x14ac:dyDescent="0.25">
      <c r="A110" s="1" t="s">
        <v>3905</v>
      </c>
      <c r="B110" s="4" t="s">
        <v>18</v>
      </c>
      <c r="C110" s="1" t="s">
        <v>440</v>
      </c>
      <c r="D110" s="1" t="s">
        <v>56</v>
      </c>
      <c r="E110" s="1">
        <v>2128</v>
      </c>
      <c r="F110" s="1" t="s">
        <v>22</v>
      </c>
      <c r="G110" s="1">
        <v>1</v>
      </c>
      <c r="J110" s="1" t="s">
        <v>441</v>
      </c>
      <c r="K110" s="1">
        <v>1562001342</v>
      </c>
      <c r="M110" s="1" t="s">
        <v>15</v>
      </c>
      <c r="N110" s="1" t="s">
        <v>442</v>
      </c>
      <c r="O110" s="10">
        <v>43608</v>
      </c>
      <c r="P110" s="10">
        <v>43974</v>
      </c>
      <c r="Q110" s="1" t="s">
        <v>17</v>
      </c>
    </row>
    <row r="111" spans="1:17" x14ac:dyDescent="0.25">
      <c r="A111" s="1" t="s">
        <v>3906</v>
      </c>
      <c r="B111" s="4" t="s">
        <v>18</v>
      </c>
      <c r="C111" s="1" t="s">
        <v>443</v>
      </c>
      <c r="D111" s="1" t="s">
        <v>56</v>
      </c>
      <c r="E111" s="1">
        <v>423</v>
      </c>
      <c r="F111" s="1" t="s">
        <v>22</v>
      </c>
      <c r="G111" s="1">
        <v>1</v>
      </c>
      <c r="J111" s="1" t="s">
        <v>444</v>
      </c>
      <c r="K111" s="1">
        <v>43072335</v>
      </c>
      <c r="M111" s="1" t="s">
        <v>15</v>
      </c>
      <c r="N111" s="1" t="s">
        <v>445</v>
      </c>
      <c r="O111" s="10">
        <v>43735</v>
      </c>
      <c r="P111" s="10">
        <v>44101</v>
      </c>
      <c r="Q111" s="1" t="s">
        <v>17</v>
      </c>
    </row>
    <row r="112" spans="1:17" x14ac:dyDescent="0.25">
      <c r="A112" s="1" t="s">
        <v>3907</v>
      </c>
      <c r="B112" s="4" t="s">
        <v>18</v>
      </c>
      <c r="C112" s="1" t="s">
        <v>446</v>
      </c>
      <c r="D112" s="1" t="s">
        <v>50</v>
      </c>
      <c r="E112" s="1">
        <v>624</v>
      </c>
      <c r="F112" s="1" t="s">
        <v>22</v>
      </c>
      <c r="G112" s="1">
        <v>1</v>
      </c>
      <c r="J112" s="1" t="s">
        <v>447</v>
      </c>
      <c r="K112" s="1">
        <v>1555156175</v>
      </c>
      <c r="M112" s="1" t="s">
        <v>15</v>
      </c>
      <c r="N112" s="1" t="s">
        <v>448</v>
      </c>
      <c r="O112" s="10">
        <v>43705</v>
      </c>
      <c r="P112" s="10">
        <v>44071</v>
      </c>
      <c r="Q112" s="1" t="s">
        <v>17</v>
      </c>
    </row>
    <row r="113" spans="1:17" x14ac:dyDescent="0.25">
      <c r="A113" s="1" t="s">
        <v>3908</v>
      </c>
      <c r="B113" s="4" t="s">
        <v>18</v>
      </c>
      <c r="C113" s="1" t="s">
        <v>449</v>
      </c>
      <c r="D113" s="1" t="s">
        <v>451</v>
      </c>
      <c r="E113" s="1">
        <v>1079</v>
      </c>
      <c r="F113" s="1" t="s">
        <v>180</v>
      </c>
      <c r="G113" s="1">
        <v>1</v>
      </c>
      <c r="J113" s="1" t="s">
        <v>450</v>
      </c>
      <c r="K113" s="1">
        <v>1522106202</v>
      </c>
      <c r="M113" s="1" t="s">
        <v>17</v>
      </c>
      <c r="N113" s="1" t="s">
        <v>452</v>
      </c>
      <c r="O113" s="10">
        <v>43733</v>
      </c>
      <c r="P113" s="10">
        <v>44099</v>
      </c>
      <c r="Q113" s="1" t="s">
        <v>17</v>
      </c>
    </row>
    <row r="114" spans="1:17" x14ac:dyDescent="0.25">
      <c r="A114" s="1" t="s">
        <v>3821</v>
      </c>
      <c r="B114" s="4" t="s">
        <v>18</v>
      </c>
      <c r="C114" s="1" t="s">
        <v>453</v>
      </c>
      <c r="D114" s="1" t="s">
        <v>21</v>
      </c>
      <c r="E114" s="1">
        <v>808</v>
      </c>
      <c r="F114" s="1" t="s">
        <v>99</v>
      </c>
      <c r="G114" s="1">
        <v>1</v>
      </c>
      <c r="J114" s="1" t="s">
        <v>98</v>
      </c>
      <c r="K114" s="1">
        <v>1158812382</v>
      </c>
      <c r="M114" s="1" t="s">
        <v>15</v>
      </c>
      <c r="N114" s="1" t="s">
        <v>454</v>
      </c>
      <c r="O114" s="10">
        <v>43735</v>
      </c>
      <c r="P114" s="10">
        <v>44101</v>
      </c>
      <c r="Q114" s="1" t="s">
        <v>17</v>
      </c>
    </row>
    <row r="115" spans="1:17" x14ac:dyDescent="0.25">
      <c r="A115" s="1" t="s">
        <v>3909</v>
      </c>
      <c r="B115" s="4" t="s">
        <v>18</v>
      </c>
      <c r="C115" s="1" t="s">
        <v>455</v>
      </c>
      <c r="D115" s="1" t="s">
        <v>21</v>
      </c>
      <c r="E115" s="1">
        <v>793</v>
      </c>
      <c r="F115" s="1" t="s">
        <v>22</v>
      </c>
      <c r="G115" s="1">
        <v>1</v>
      </c>
      <c r="J115" s="1" t="s">
        <v>457</v>
      </c>
      <c r="K115" s="1">
        <v>1562231100</v>
      </c>
      <c r="M115" s="1" t="s">
        <v>15</v>
      </c>
      <c r="N115" s="1" t="s">
        <v>458</v>
      </c>
      <c r="O115" s="10">
        <v>43733</v>
      </c>
      <c r="P115" s="10">
        <v>44099</v>
      </c>
      <c r="Q115" s="1" t="s">
        <v>17</v>
      </c>
    </row>
    <row r="116" spans="1:17" x14ac:dyDescent="0.25">
      <c r="A116" s="1" t="s">
        <v>3910</v>
      </c>
      <c r="B116" s="4" t="s">
        <v>18</v>
      </c>
      <c r="C116" s="1" t="s">
        <v>459</v>
      </c>
      <c r="D116" s="1" t="s">
        <v>21</v>
      </c>
      <c r="E116" s="1">
        <v>898</v>
      </c>
      <c r="F116" s="1" t="s">
        <v>99</v>
      </c>
      <c r="G116" s="1">
        <v>1</v>
      </c>
      <c r="J116" s="1" t="s">
        <v>460</v>
      </c>
      <c r="K116" s="1">
        <v>1541811498</v>
      </c>
      <c r="M116" s="1" t="s">
        <v>17</v>
      </c>
      <c r="N116" s="1" t="s">
        <v>461</v>
      </c>
      <c r="O116" s="10">
        <v>43734</v>
      </c>
      <c r="P116" s="10">
        <v>44100</v>
      </c>
      <c r="Q116" s="1" t="s">
        <v>17</v>
      </c>
    </row>
    <row r="117" spans="1:17" x14ac:dyDescent="0.25">
      <c r="A117" s="1" t="s">
        <v>3911</v>
      </c>
      <c r="B117" s="4" t="s">
        <v>18</v>
      </c>
      <c r="C117" s="1" t="s">
        <v>462</v>
      </c>
      <c r="D117" s="1" t="s">
        <v>95</v>
      </c>
      <c r="E117" s="1">
        <v>1196</v>
      </c>
      <c r="F117" s="1" t="s">
        <v>99</v>
      </c>
      <c r="G117" s="1">
        <v>1</v>
      </c>
      <c r="J117" s="1" t="s">
        <v>463</v>
      </c>
      <c r="K117" s="1">
        <v>1541696128</v>
      </c>
      <c r="M117" s="1" t="s">
        <v>17</v>
      </c>
      <c r="N117" s="1" t="s">
        <v>464</v>
      </c>
      <c r="O117" s="10">
        <v>43705</v>
      </c>
      <c r="P117" s="10">
        <v>44071</v>
      </c>
      <c r="Q117" s="1" t="s">
        <v>17</v>
      </c>
    </row>
    <row r="118" spans="1:17" x14ac:dyDescent="0.25">
      <c r="A118" s="1" t="s">
        <v>3912</v>
      </c>
      <c r="B118" s="4" t="s">
        <v>18</v>
      </c>
      <c r="C118" s="1" t="s">
        <v>465</v>
      </c>
      <c r="D118" s="1" t="s">
        <v>467</v>
      </c>
      <c r="E118" s="1">
        <v>1790</v>
      </c>
      <c r="F118" s="1" t="s">
        <v>22</v>
      </c>
      <c r="G118" s="1">
        <v>1</v>
      </c>
      <c r="J118" s="1" t="s">
        <v>466</v>
      </c>
      <c r="K118" s="1">
        <v>1569812313</v>
      </c>
      <c r="M118" s="1" t="s">
        <v>15</v>
      </c>
      <c r="N118" s="1" t="s">
        <v>468</v>
      </c>
      <c r="O118" s="10">
        <v>43705</v>
      </c>
      <c r="P118" s="10">
        <v>44071</v>
      </c>
      <c r="Q118" s="1" t="s">
        <v>17</v>
      </c>
    </row>
    <row r="119" spans="1:17" x14ac:dyDescent="0.25">
      <c r="A119" s="1" t="s">
        <v>3913</v>
      </c>
      <c r="B119" s="4" t="s">
        <v>18</v>
      </c>
      <c r="C119" s="1" t="s">
        <v>469</v>
      </c>
      <c r="D119" s="1" t="s">
        <v>467</v>
      </c>
      <c r="E119" s="1">
        <v>1578</v>
      </c>
      <c r="F119" s="1" t="s">
        <v>22</v>
      </c>
      <c r="G119" s="1">
        <v>1</v>
      </c>
      <c r="J119" s="1" t="s">
        <v>470</v>
      </c>
      <c r="K119" s="1">
        <v>1553359433</v>
      </c>
      <c r="M119" s="1" t="s">
        <v>15</v>
      </c>
      <c r="N119" s="1" t="s">
        <v>471</v>
      </c>
      <c r="O119" s="10">
        <v>43693</v>
      </c>
      <c r="P119" s="10">
        <v>44059</v>
      </c>
      <c r="Q119" s="1" t="s">
        <v>17</v>
      </c>
    </row>
    <row r="120" spans="1:17" x14ac:dyDescent="0.25">
      <c r="A120" s="1" t="s">
        <v>3914</v>
      </c>
      <c r="B120" s="4" t="s">
        <v>18</v>
      </c>
      <c r="C120" s="1" t="s">
        <v>472</v>
      </c>
      <c r="D120" s="1" t="s">
        <v>179</v>
      </c>
      <c r="E120" s="1">
        <v>1577</v>
      </c>
      <c r="F120" s="1" t="s">
        <v>180</v>
      </c>
      <c r="G120" s="1">
        <v>1</v>
      </c>
      <c r="J120" s="1" t="s">
        <v>473</v>
      </c>
      <c r="K120" s="1">
        <v>1569836020</v>
      </c>
      <c r="M120" s="1" t="s">
        <v>17</v>
      </c>
      <c r="N120" s="1" t="s">
        <v>474</v>
      </c>
      <c r="O120" s="10">
        <v>43676</v>
      </c>
      <c r="P120" s="10">
        <v>44042</v>
      </c>
      <c r="Q120" s="1" t="s">
        <v>17</v>
      </c>
    </row>
    <row r="121" spans="1:17" x14ac:dyDescent="0.25">
      <c r="A121" s="1" t="s">
        <v>3915</v>
      </c>
      <c r="B121" s="4" t="s">
        <v>18</v>
      </c>
      <c r="C121" s="1" t="s">
        <v>475</v>
      </c>
      <c r="D121" s="1" t="s">
        <v>179</v>
      </c>
      <c r="E121" s="1">
        <v>935</v>
      </c>
      <c r="F121" s="1" t="s">
        <v>180</v>
      </c>
      <c r="G121" s="1">
        <v>1</v>
      </c>
      <c r="J121" s="1" t="s">
        <v>476</v>
      </c>
      <c r="K121" s="1" t="s">
        <v>477</v>
      </c>
      <c r="M121" s="1" t="s">
        <v>17</v>
      </c>
      <c r="N121" s="1" t="s">
        <v>478</v>
      </c>
      <c r="O121" s="10">
        <v>43733</v>
      </c>
      <c r="P121" s="10">
        <v>44099</v>
      </c>
      <c r="Q121" s="1" t="s">
        <v>17</v>
      </c>
    </row>
    <row r="122" spans="1:17" x14ac:dyDescent="0.25">
      <c r="A122" s="1" t="s">
        <v>3916</v>
      </c>
      <c r="B122" s="4" t="s">
        <v>18</v>
      </c>
      <c r="C122" s="1" t="s">
        <v>479</v>
      </c>
      <c r="D122" s="1" t="s">
        <v>145</v>
      </c>
      <c r="E122" s="1">
        <v>743</v>
      </c>
      <c r="F122" s="1" t="s">
        <v>22</v>
      </c>
      <c r="G122" s="1">
        <v>1</v>
      </c>
      <c r="J122" s="1" t="s">
        <v>480</v>
      </c>
      <c r="K122" s="1">
        <v>1539282056</v>
      </c>
      <c r="M122" s="1" t="s">
        <v>15</v>
      </c>
      <c r="N122" s="1" t="s">
        <v>481</v>
      </c>
      <c r="O122" s="10">
        <v>43705</v>
      </c>
      <c r="P122" s="10">
        <v>44071</v>
      </c>
      <c r="Q122" s="1" t="s">
        <v>17</v>
      </c>
    </row>
    <row r="123" spans="1:17" x14ac:dyDescent="0.25">
      <c r="A123" s="1" t="s">
        <v>3917</v>
      </c>
      <c r="B123" s="4" t="s">
        <v>18</v>
      </c>
      <c r="C123" s="1" t="s">
        <v>482</v>
      </c>
      <c r="D123" s="1" t="s">
        <v>145</v>
      </c>
      <c r="E123" s="1">
        <v>445</v>
      </c>
      <c r="F123" s="1" t="s">
        <v>22</v>
      </c>
      <c r="G123" s="1">
        <v>1</v>
      </c>
      <c r="J123" s="1" t="s">
        <v>483</v>
      </c>
      <c r="K123" s="1">
        <v>49516066</v>
      </c>
      <c r="M123" s="1" t="s">
        <v>15</v>
      </c>
      <c r="N123" s="1" t="s">
        <v>484</v>
      </c>
      <c r="O123" s="10">
        <v>43707</v>
      </c>
      <c r="P123" s="10">
        <v>44073</v>
      </c>
      <c r="Q123" s="1" t="s">
        <v>17</v>
      </c>
    </row>
    <row r="124" spans="1:17" x14ac:dyDescent="0.25">
      <c r="A124" s="1" t="s">
        <v>487</v>
      </c>
      <c r="B124" s="4" t="s">
        <v>18</v>
      </c>
      <c r="C124" s="1" t="s">
        <v>485</v>
      </c>
      <c r="D124" s="1" t="s">
        <v>145</v>
      </c>
      <c r="E124" s="1">
        <v>915</v>
      </c>
      <c r="F124" s="1" t="s">
        <v>22</v>
      </c>
      <c r="G124" s="1">
        <v>1</v>
      </c>
      <c r="J124" s="1" t="s">
        <v>486</v>
      </c>
      <c r="K124" s="1">
        <v>43261985</v>
      </c>
      <c r="M124" s="1" t="s">
        <v>15</v>
      </c>
      <c r="N124" s="1" t="s">
        <v>488</v>
      </c>
      <c r="O124" s="10">
        <v>43544</v>
      </c>
      <c r="P124" s="10">
        <v>43910</v>
      </c>
      <c r="Q124" s="1" t="s">
        <v>17</v>
      </c>
    </row>
    <row r="125" spans="1:17" x14ac:dyDescent="0.25">
      <c r="A125" s="1" t="s">
        <v>3830</v>
      </c>
      <c r="B125" s="4" t="s">
        <v>18</v>
      </c>
      <c r="C125" s="1" t="s">
        <v>489</v>
      </c>
      <c r="D125" s="1" t="s">
        <v>145</v>
      </c>
      <c r="E125" s="1">
        <v>559</v>
      </c>
      <c r="F125" s="1" t="s">
        <v>22</v>
      </c>
      <c r="G125" s="1">
        <v>1</v>
      </c>
      <c r="J125" s="1" t="s">
        <v>144</v>
      </c>
      <c r="K125" s="1">
        <v>1555862813</v>
      </c>
      <c r="M125" s="1" t="s">
        <v>15</v>
      </c>
      <c r="N125" s="1" t="s">
        <v>490</v>
      </c>
      <c r="O125" s="10">
        <v>43543</v>
      </c>
      <c r="P125" s="10">
        <v>43909</v>
      </c>
      <c r="Q125" s="1" t="s">
        <v>17</v>
      </c>
    </row>
    <row r="126" spans="1:17" x14ac:dyDescent="0.25">
      <c r="A126" s="1" t="s">
        <v>3918</v>
      </c>
      <c r="B126" s="4" t="s">
        <v>18</v>
      </c>
      <c r="C126" s="1" t="s">
        <v>491</v>
      </c>
      <c r="D126" s="1" t="s">
        <v>145</v>
      </c>
      <c r="E126" s="1">
        <v>35</v>
      </c>
      <c r="F126" s="1" t="s">
        <v>22</v>
      </c>
      <c r="G126" s="1">
        <v>1</v>
      </c>
      <c r="J126" s="1" t="s">
        <v>492</v>
      </c>
      <c r="K126" s="1">
        <v>1544302764</v>
      </c>
      <c r="M126" s="1" t="s">
        <v>17</v>
      </c>
      <c r="N126" s="1" t="s">
        <v>493</v>
      </c>
      <c r="O126" s="10">
        <v>43735</v>
      </c>
      <c r="P126" s="10">
        <v>44101</v>
      </c>
      <c r="Q126" s="1" t="s">
        <v>17</v>
      </c>
    </row>
    <row r="127" spans="1:17" x14ac:dyDescent="0.25">
      <c r="A127" s="1" t="s">
        <v>3919</v>
      </c>
      <c r="B127" s="4" t="s">
        <v>18</v>
      </c>
      <c r="C127" s="1" t="s">
        <v>494</v>
      </c>
      <c r="D127" s="1" t="s">
        <v>496</v>
      </c>
      <c r="E127" s="1">
        <v>1316</v>
      </c>
      <c r="F127" s="1" t="s">
        <v>99</v>
      </c>
      <c r="G127" s="1">
        <v>1</v>
      </c>
      <c r="J127" s="1" t="s">
        <v>495</v>
      </c>
      <c r="K127" s="1">
        <v>43123452</v>
      </c>
      <c r="M127" s="1" t="s">
        <v>17</v>
      </c>
      <c r="N127" s="1" t="s">
        <v>497</v>
      </c>
      <c r="O127" s="10">
        <v>43546</v>
      </c>
      <c r="P127" s="10">
        <v>43912</v>
      </c>
      <c r="Q127" s="1" t="s">
        <v>17</v>
      </c>
    </row>
    <row r="128" spans="1:17" x14ac:dyDescent="0.25">
      <c r="A128" s="1" t="s">
        <v>3920</v>
      </c>
      <c r="B128" s="4" t="s">
        <v>18</v>
      </c>
      <c r="C128" s="1" t="s">
        <v>498</v>
      </c>
      <c r="D128" s="1" t="s">
        <v>496</v>
      </c>
      <c r="E128" s="1">
        <v>1422</v>
      </c>
      <c r="F128" s="1" t="s">
        <v>99</v>
      </c>
      <c r="G128" s="1">
        <v>1</v>
      </c>
      <c r="J128" s="1" t="s">
        <v>499</v>
      </c>
      <c r="K128" s="1">
        <v>43123452</v>
      </c>
      <c r="M128" s="1" t="s">
        <v>17</v>
      </c>
      <c r="N128" s="1" t="s">
        <v>500</v>
      </c>
      <c r="O128" s="10">
        <v>43706</v>
      </c>
      <c r="P128" s="10">
        <v>44072</v>
      </c>
      <c r="Q128" s="1" t="s">
        <v>17</v>
      </c>
    </row>
    <row r="129" spans="1:17" x14ac:dyDescent="0.25">
      <c r="A129" s="1" t="s">
        <v>3921</v>
      </c>
      <c r="B129" s="4" t="s">
        <v>18</v>
      </c>
      <c r="C129" s="1" t="s">
        <v>204</v>
      </c>
      <c r="D129" s="1" t="s">
        <v>298</v>
      </c>
      <c r="E129" s="1">
        <v>398</v>
      </c>
      <c r="F129" s="1" t="s">
        <v>122</v>
      </c>
      <c r="G129" s="1">
        <v>1</v>
      </c>
      <c r="J129" s="1" t="s">
        <v>205</v>
      </c>
      <c r="K129" s="1">
        <v>20058801</v>
      </c>
      <c r="M129" s="1" t="s">
        <v>15</v>
      </c>
      <c r="N129" s="1" t="s">
        <v>501</v>
      </c>
      <c r="O129" s="10">
        <v>43704</v>
      </c>
      <c r="P129" s="10">
        <v>44070</v>
      </c>
      <c r="Q129" s="1" t="s">
        <v>17</v>
      </c>
    </row>
    <row r="130" spans="1:17" x14ac:dyDescent="0.25">
      <c r="A130" s="1" t="s">
        <v>3922</v>
      </c>
      <c r="B130" s="4" t="s">
        <v>18</v>
      </c>
      <c r="C130" s="1" t="s">
        <v>502</v>
      </c>
      <c r="D130" s="1" t="s">
        <v>298</v>
      </c>
      <c r="E130" s="1">
        <v>1107</v>
      </c>
      <c r="F130" s="1" t="s">
        <v>180</v>
      </c>
      <c r="G130" s="1">
        <v>1</v>
      </c>
      <c r="J130" s="1" t="s">
        <v>503</v>
      </c>
      <c r="K130" s="1">
        <v>1156101410</v>
      </c>
      <c r="M130" s="1" t="s">
        <v>17</v>
      </c>
      <c r="N130" s="1" t="s">
        <v>504</v>
      </c>
      <c r="O130" s="10">
        <v>43703</v>
      </c>
      <c r="P130" s="10">
        <v>44069</v>
      </c>
      <c r="Q130" s="1" t="s">
        <v>17</v>
      </c>
    </row>
    <row r="131" spans="1:17" x14ac:dyDescent="0.25">
      <c r="A131" s="1" t="s">
        <v>3923</v>
      </c>
      <c r="B131" s="4" t="s">
        <v>18</v>
      </c>
      <c r="C131" s="1" t="s">
        <v>505</v>
      </c>
      <c r="D131" s="1" t="s">
        <v>13</v>
      </c>
      <c r="E131" s="1">
        <v>788</v>
      </c>
      <c r="F131" s="1" t="s">
        <v>99</v>
      </c>
      <c r="G131" s="1">
        <v>1</v>
      </c>
      <c r="J131" s="1" t="s">
        <v>506</v>
      </c>
      <c r="K131" s="1">
        <v>1531296165</v>
      </c>
      <c r="M131" s="1" t="s">
        <v>15</v>
      </c>
      <c r="N131" s="1" t="s">
        <v>507</v>
      </c>
      <c r="O131" s="10">
        <v>43733</v>
      </c>
      <c r="P131" s="10">
        <v>44099</v>
      </c>
      <c r="Q131" s="1" t="s">
        <v>17</v>
      </c>
    </row>
    <row r="132" spans="1:17" x14ac:dyDescent="0.25">
      <c r="A132" s="1" t="s">
        <v>3924</v>
      </c>
      <c r="B132" s="4" t="s">
        <v>18</v>
      </c>
      <c r="C132" s="1" t="s">
        <v>508</v>
      </c>
      <c r="D132" s="1" t="s">
        <v>13</v>
      </c>
      <c r="E132" s="1">
        <v>911</v>
      </c>
      <c r="F132" s="1" t="s">
        <v>22</v>
      </c>
      <c r="G132" s="1">
        <v>1</v>
      </c>
      <c r="J132" s="1" t="s">
        <v>509</v>
      </c>
      <c r="K132" s="1">
        <v>43121564</v>
      </c>
      <c r="M132" s="1" t="s">
        <v>15</v>
      </c>
      <c r="N132" s="1" t="s">
        <v>510</v>
      </c>
      <c r="O132" s="10">
        <v>43734</v>
      </c>
      <c r="P132" s="10">
        <v>44100</v>
      </c>
      <c r="Q132" s="1" t="s">
        <v>17</v>
      </c>
    </row>
    <row r="133" spans="1:17" x14ac:dyDescent="0.25">
      <c r="A133" s="1" t="s">
        <v>3925</v>
      </c>
      <c r="B133" s="4" t="s">
        <v>18</v>
      </c>
      <c r="C133" s="1" t="s">
        <v>511</v>
      </c>
      <c r="D133" s="1" t="s">
        <v>13</v>
      </c>
      <c r="E133" s="1">
        <v>890</v>
      </c>
      <c r="F133" s="1" t="s">
        <v>99</v>
      </c>
      <c r="G133" s="1">
        <v>1</v>
      </c>
      <c r="J133" s="1" t="s">
        <v>512</v>
      </c>
      <c r="K133" s="1">
        <v>43121574</v>
      </c>
      <c r="M133" s="1" t="s">
        <v>15</v>
      </c>
      <c r="N133" s="1" t="s">
        <v>513</v>
      </c>
      <c r="O133" s="10">
        <v>43705</v>
      </c>
      <c r="P133" s="10">
        <v>44071</v>
      </c>
      <c r="Q133" s="1" t="s">
        <v>17</v>
      </c>
    </row>
    <row r="134" spans="1:17" x14ac:dyDescent="0.25">
      <c r="A134" s="1" t="s">
        <v>3926</v>
      </c>
      <c r="B134" s="4" t="s">
        <v>18</v>
      </c>
      <c r="C134" s="1" t="s">
        <v>514</v>
      </c>
      <c r="D134" s="1" t="s">
        <v>516</v>
      </c>
      <c r="E134" s="1">
        <v>763</v>
      </c>
      <c r="F134" s="1" t="s">
        <v>22</v>
      </c>
      <c r="G134" s="1">
        <v>1</v>
      </c>
      <c r="J134" s="1" t="s">
        <v>515</v>
      </c>
      <c r="K134" s="1">
        <v>1533020233</v>
      </c>
      <c r="M134" s="1" t="s">
        <v>15</v>
      </c>
      <c r="N134" s="1" t="s">
        <v>517</v>
      </c>
      <c r="O134" s="10">
        <v>43735</v>
      </c>
      <c r="P134" s="10">
        <v>44101</v>
      </c>
      <c r="Q134" s="1" t="s">
        <v>17</v>
      </c>
    </row>
    <row r="135" spans="1:17" x14ac:dyDescent="0.25">
      <c r="A135" s="1" t="s">
        <v>3927</v>
      </c>
      <c r="B135" s="4" t="s">
        <v>18</v>
      </c>
      <c r="C135" s="1" t="s">
        <v>518</v>
      </c>
      <c r="D135" s="1" t="s">
        <v>422</v>
      </c>
      <c r="E135" s="1">
        <v>536</v>
      </c>
      <c r="F135" s="1" t="s">
        <v>22</v>
      </c>
      <c r="G135" s="1">
        <v>1</v>
      </c>
      <c r="J135" s="1" t="s">
        <v>519</v>
      </c>
      <c r="K135" s="1">
        <v>1159090578</v>
      </c>
      <c r="M135" s="1" t="s">
        <v>17</v>
      </c>
      <c r="N135" s="1" t="s">
        <v>520</v>
      </c>
      <c r="O135" s="10">
        <v>43705</v>
      </c>
      <c r="P135" s="10">
        <v>44071</v>
      </c>
      <c r="Q135" s="1" t="s">
        <v>17</v>
      </c>
    </row>
    <row r="136" spans="1:17" x14ac:dyDescent="0.25">
      <c r="A136" s="1" t="s">
        <v>3928</v>
      </c>
      <c r="B136" s="4" t="s">
        <v>18</v>
      </c>
      <c r="C136" s="1" t="s">
        <v>521</v>
      </c>
      <c r="D136" s="1" t="s">
        <v>523</v>
      </c>
      <c r="E136" s="1">
        <v>1602</v>
      </c>
      <c r="F136" s="1" t="s">
        <v>22</v>
      </c>
      <c r="G136" s="1">
        <v>1</v>
      </c>
      <c r="J136" s="1" t="s">
        <v>522</v>
      </c>
      <c r="K136" s="1">
        <v>49516066</v>
      </c>
      <c r="M136" s="1" t="s">
        <v>15</v>
      </c>
      <c r="N136" s="1" t="s">
        <v>524</v>
      </c>
      <c r="O136" s="10">
        <v>43735</v>
      </c>
      <c r="P136" s="10">
        <v>44101</v>
      </c>
      <c r="Q136" s="1" t="s">
        <v>17</v>
      </c>
    </row>
    <row r="137" spans="1:17" x14ac:dyDescent="0.25">
      <c r="A137" s="1" t="s">
        <v>3929</v>
      </c>
      <c r="B137" s="4" t="s">
        <v>18</v>
      </c>
      <c r="C137" s="1" t="s">
        <v>525</v>
      </c>
      <c r="D137" s="1" t="s">
        <v>527</v>
      </c>
      <c r="E137" s="1">
        <v>1308</v>
      </c>
      <c r="F137" s="1" t="s">
        <v>99</v>
      </c>
      <c r="G137" s="1">
        <v>1</v>
      </c>
      <c r="J137" s="1" t="s">
        <v>526</v>
      </c>
      <c r="K137" s="1">
        <v>1162552216</v>
      </c>
      <c r="M137" s="1" t="s">
        <v>15</v>
      </c>
      <c r="N137" s="1" t="s">
        <v>528</v>
      </c>
      <c r="O137" s="10">
        <v>43706</v>
      </c>
      <c r="P137" s="10">
        <v>44072</v>
      </c>
      <c r="Q137" s="1" t="s">
        <v>17</v>
      </c>
    </row>
    <row r="138" spans="1:17" x14ac:dyDescent="0.25">
      <c r="A138" s="1" t="s">
        <v>3930</v>
      </c>
      <c r="B138" s="4" t="s">
        <v>18</v>
      </c>
      <c r="C138" s="1" t="s">
        <v>529</v>
      </c>
      <c r="D138" s="1" t="s">
        <v>418</v>
      </c>
      <c r="E138" s="1">
        <v>2300</v>
      </c>
      <c r="F138" s="1" t="s">
        <v>14</v>
      </c>
      <c r="G138" s="1">
        <v>2</v>
      </c>
      <c r="J138" s="1" t="s">
        <v>530</v>
      </c>
      <c r="K138" s="1">
        <v>49612199</v>
      </c>
      <c r="M138" s="1" t="s">
        <v>15</v>
      </c>
      <c r="N138" s="1" t="s">
        <v>531</v>
      </c>
      <c r="O138" s="10">
        <v>43734</v>
      </c>
      <c r="P138" s="10">
        <v>44100</v>
      </c>
      <c r="Q138" s="1" t="s">
        <v>65</v>
      </c>
    </row>
    <row r="139" spans="1:17" x14ac:dyDescent="0.25">
      <c r="A139" s="1" t="s">
        <v>3931</v>
      </c>
      <c r="B139" s="4" t="s">
        <v>18</v>
      </c>
      <c r="C139" s="1" t="s">
        <v>532</v>
      </c>
      <c r="D139" s="1" t="s">
        <v>162</v>
      </c>
      <c r="E139" s="1">
        <v>1105</v>
      </c>
      <c r="F139" s="1" t="s">
        <v>14</v>
      </c>
      <c r="G139" s="1">
        <v>2</v>
      </c>
      <c r="J139" s="1" t="s">
        <v>533</v>
      </c>
      <c r="K139" s="1">
        <v>1535921982</v>
      </c>
      <c r="M139" s="1" t="s">
        <v>15</v>
      </c>
      <c r="N139" s="1" t="s">
        <v>534</v>
      </c>
      <c r="O139" s="10">
        <v>43733</v>
      </c>
      <c r="P139" s="10">
        <v>44099</v>
      </c>
      <c r="Q139" s="1" t="s">
        <v>65</v>
      </c>
    </row>
    <row r="140" spans="1:17" x14ac:dyDescent="0.25">
      <c r="A140" s="1" t="s">
        <v>3932</v>
      </c>
      <c r="B140" s="4" t="s">
        <v>18</v>
      </c>
      <c r="C140" s="1" t="s">
        <v>535</v>
      </c>
      <c r="D140" s="1" t="s">
        <v>162</v>
      </c>
      <c r="E140" s="1">
        <v>1775</v>
      </c>
      <c r="F140" s="1" t="s">
        <v>14</v>
      </c>
      <c r="G140" s="1">
        <v>2</v>
      </c>
      <c r="J140" s="1" t="s">
        <v>536</v>
      </c>
      <c r="K140" s="1">
        <v>1555991010</v>
      </c>
      <c r="M140" s="1" t="s">
        <v>15</v>
      </c>
      <c r="N140" s="1" t="s">
        <v>537</v>
      </c>
      <c r="O140" s="10">
        <v>43599</v>
      </c>
      <c r="P140" s="10">
        <v>43965</v>
      </c>
      <c r="Q140" s="1" t="s">
        <v>65</v>
      </c>
    </row>
    <row r="141" spans="1:17" x14ac:dyDescent="0.25">
      <c r="A141" s="1" t="s">
        <v>3933</v>
      </c>
      <c r="B141" s="4" t="s">
        <v>18</v>
      </c>
      <c r="C141" s="1" t="s">
        <v>538</v>
      </c>
      <c r="D141" s="1" t="s">
        <v>162</v>
      </c>
      <c r="E141" s="1">
        <v>1395</v>
      </c>
      <c r="F141" s="1" t="s">
        <v>14</v>
      </c>
      <c r="G141" s="1">
        <v>2</v>
      </c>
      <c r="J141" s="1" t="s">
        <v>540</v>
      </c>
      <c r="K141" s="1">
        <v>46829926</v>
      </c>
      <c r="M141" s="1" t="s">
        <v>15</v>
      </c>
      <c r="N141" s="1" t="s">
        <v>541</v>
      </c>
      <c r="O141" s="10">
        <v>43535</v>
      </c>
      <c r="P141" s="10">
        <v>43901</v>
      </c>
      <c r="Q141" s="1" t="s">
        <v>65</v>
      </c>
    </row>
    <row r="142" spans="1:17" x14ac:dyDescent="0.25">
      <c r="A142" s="1" t="s">
        <v>3934</v>
      </c>
      <c r="B142" s="4" t="s">
        <v>18</v>
      </c>
      <c r="C142" s="1" t="s">
        <v>542</v>
      </c>
      <c r="D142" s="1" t="s">
        <v>162</v>
      </c>
      <c r="E142" s="1">
        <v>1593</v>
      </c>
      <c r="F142" s="1" t="s">
        <v>14</v>
      </c>
      <c r="G142" s="1">
        <v>2</v>
      </c>
      <c r="J142" s="1" t="s">
        <v>543</v>
      </c>
      <c r="K142" s="1">
        <v>1535505746</v>
      </c>
      <c r="M142" s="1" t="s">
        <v>15</v>
      </c>
      <c r="N142" s="1" t="s">
        <v>544</v>
      </c>
      <c r="O142" s="10">
        <v>43769</v>
      </c>
      <c r="P142" s="10">
        <v>44135</v>
      </c>
    </row>
    <row r="143" spans="1:17" x14ac:dyDescent="0.25">
      <c r="A143" s="1" t="s">
        <v>3935</v>
      </c>
      <c r="B143" s="4" t="s">
        <v>18</v>
      </c>
      <c r="C143" s="1" t="s">
        <v>545</v>
      </c>
      <c r="D143" s="1" t="s">
        <v>523</v>
      </c>
      <c r="E143" s="1">
        <v>2775</v>
      </c>
      <c r="F143" s="1" t="s">
        <v>14</v>
      </c>
      <c r="G143" s="1">
        <v>2</v>
      </c>
      <c r="J143" s="1" t="s">
        <v>546</v>
      </c>
      <c r="K143" s="1">
        <v>1561801517</v>
      </c>
      <c r="M143" s="1" t="s">
        <v>15</v>
      </c>
      <c r="N143" s="1" t="s">
        <v>547</v>
      </c>
      <c r="O143" s="10">
        <v>43731</v>
      </c>
      <c r="P143" s="10">
        <v>44097</v>
      </c>
      <c r="Q143" s="1" t="s">
        <v>65</v>
      </c>
    </row>
    <row r="144" spans="1:17" x14ac:dyDescent="0.25">
      <c r="A144" s="1" t="s">
        <v>3936</v>
      </c>
      <c r="B144" s="4" t="s">
        <v>18</v>
      </c>
      <c r="C144" s="1" t="s">
        <v>548</v>
      </c>
      <c r="D144" s="1" t="s">
        <v>550</v>
      </c>
      <c r="E144" s="1">
        <v>2417</v>
      </c>
      <c r="F144" s="1" t="s">
        <v>14</v>
      </c>
      <c r="G144" s="1">
        <v>2</v>
      </c>
      <c r="J144" s="1" t="s">
        <v>549</v>
      </c>
      <c r="K144" s="1">
        <v>1565670920</v>
      </c>
      <c r="M144" s="1" t="s">
        <v>15</v>
      </c>
      <c r="N144" s="1" t="s">
        <v>551</v>
      </c>
      <c r="O144" s="10">
        <v>43707</v>
      </c>
      <c r="P144" s="10">
        <v>44073</v>
      </c>
      <c r="Q144" s="1" t="s">
        <v>65</v>
      </c>
    </row>
    <row r="145" spans="1:17" x14ac:dyDescent="0.25">
      <c r="A145" s="1" t="s">
        <v>3937</v>
      </c>
      <c r="B145" s="4" t="s">
        <v>18</v>
      </c>
      <c r="C145" s="1" t="s">
        <v>552</v>
      </c>
      <c r="D145" s="1" t="s">
        <v>554</v>
      </c>
      <c r="E145" s="1">
        <v>1917</v>
      </c>
      <c r="F145" s="1" t="s">
        <v>14</v>
      </c>
      <c r="G145" s="1">
        <v>2</v>
      </c>
      <c r="J145" s="1" t="s">
        <v>553</v>
      </c>
      <c r="K145" s="1">
        <v>1558051595</v>
      </c>
      <c r="M145" s="1" t="s">
        <v>15</v>
      </c>
      <c r="N145" s="1" t="s">
        <v>555</v>
      </c>
      <c r="O145" s="10">
        <v>43733</v>
      </c>
      <c r="P145" s="10">
        <v>44099</v>
      </c>
      <c r="Q145" s="1" t="s">
        <v>65</v>
      </c>
    </row>
    <row r="146" spans="1:17" x14ac:dyDescent="0.25">
      <c r="A146" s="1" t="s">
        <v>3938</v>
      </c>
      <c r="B146" s="4" t="s">
        <v>18</v>
      </c>
      <c r="C146" s="1" t="s">
        <v>556</v>
      </c>
      <c r="D146" s="1" t="s">
        <v>559</v>
      </c>
      <c r="E146" s="1">
        <v>1246</v>
      </c>
      <c r="F146" s="1" t="s">
        <v>14</v>
      </c>
      <c r="G146" s="1">
        <v>2</v>
      </c>
      <c r="J146" s="1" t="s">
        <v>558</v>
      </c>
      <c r="K146" s="1">
        <v>48220286</v>
      </c>
      <c r="M146" s="1" t="s">
        <v>15</v>
      </c>
      <c r="N146" s="1" t="s">
        <v>560</v>
      </c>
      <c r="O146" s="10">
        <v>43734</v>
      </c>
      <c r="P146" s="10">
        <v>44100</v>
      </c>
      <c r="Q146" s="1" t="s">
        <v>65</v>
      </c>
    </row>
    <row r="147" spans="1:17" x14ac:dyDescent="0.25">
      <c r="A147" s="1" t="s">
        <v>3939</v>
      </c>
      <c r="B147" s="4" t="s">
        <v>18</v>
      </c>
      <c r="C147" s="1" t="s">
        <v>561</v>
      </c>
      <c r="D147" s="1" t="s">
        <v>559</v>
      </c>
      <c r="E147" s="1">
        <v>1293</v>
      </c>
      <c r="F147" s="1" t="s">
        <v>14</v>
      </c>
      <c r="G147" s="1">
        <v>2</v>
      </c>
      <c r="J147" s="1" t="s">
        <v>562</v>
      </c>
      <c r="K147" s="1">
        <v>1531991928</v>
      </c>
      <c r="M147" s="1" t="s">
        <v>17</v>
      </c>
      <c r="N147" s="1" t="s">
        <v>563</v>
      </c>
      <c r="O147" s="10">
        <v>43707</v>
      </c>
      <c r="P147" s="10">
        <v>44073</v>
      </c>
      <c r="Q147" s="1" t="s">
        <v>65</v>
      </c>
    </row>
    <row r="148" spans="1:17" x14ac:dyDescent="0.25">
      <c r="A148" s="1" t="s">
        <v>3940</v>
      </c>
      <c r="B148" s="4" t="s">
        <v>18</v>
      </c>
      <c r="C148" s="1" t="s">
        <v>564</v>
      </c>
      <c r="D148" s="1" t="s">
        <v>158</v>
      </c>
      <c r="E148" s="1">
        <v>2380</v>
      </c>
      <c r="F148" s="1" t="s">
        <v>14</v>
      </c>
      <c r="G148" s="1">
        <v>2</v>
      </c>
      <c r="J148" s="1" t="s">
        <v>565</v>
      </c>
      <c r="K148" s="1">
        <v>42921038</v>
      </c>
      <c r="M148" s="1" t="s">
        <v>15</v>
      </c>
      <c r="N148" s="1" t="s">
        <v>566</v>
      </c>
      <c r="O148" s="10">
        <v>43703</v>
      </c>
      <c r="P148" s="10">
        <v>44069</v>
      </c>
      <c r="Q148" s="1" t="s">
        <v>65</v>
      </c>
    </row>
    <row r="149" spans="1:17" x14ac:dyDescent="0.25">
      <c r="A149" s="1" t="s">
        <v>3941</v>
      </c>
      <c r="B149" s="4" t="s">
        <v>18</v>
      </c>
      <c r="C149" s="1" t="s">
        <v>567</v>
      </c>
      <c r="D149" s="1" t="s">
        <v>158</v>
      </c>
      <c r="E149" s="1">
        <v>2502</v>
      </c>
      <c r="F149" s="1" t="s">
        <v>14</v>
      </c>
      <c r="G149" s="1">
        <v>2</v>
      </c>
      <c r="J149" s="1" t="s">
        <v>568</v>
      </c>
      <c r="K149" s="1">
        <v>1554998356</v>
      </c>
      <c r="M149" s="1" t="s">
        <v>15</v>
      </c>
      <c r="N149" s="1" t="s">
        <v>569</v>
      </c>
      <c r="O149" s="10">
        <v>43707</v>
      </c>
      <c r="P149" s="10">
        <v>44073</v>
      </c>
      <c r="Q149" s="1" t="s">
        <v>65</v>
      </c>
    </row>
    <row r="150" spans="1:17" x14ac:dyDescent="0.25">
      <c r="A150" s="1" t="s">
        <v>3942</v>
      </c>
      <c r="B150" s="4" t="s">
        <v>18</v>
      </c>
      <c r="C150" s="1" t="s">
        <v>570</v>
      </c>
      <c r="D150" s="1" t="s">
        <v>3943</v>
      </c>
      <c r="E150" s="1">
        <v>2288</v>
      </c>
      <c r="F150" s="1" t="s">
        <v>14</v>
      </c>
      <c r="G150" s="1">
        <v>2</v>
      </c>
      <c r="J150" s="1" t="s">
        <v>571</v>
      </c>
      <c r="K150" s="1">
        <v>49318938</v>
      </c>
      <c r="M150" s="1" t="s">
        <v>15</v>
      </c>
      <c r="N150" s="1" t="s">
        <v>573</v>
      </c>
      <c r="O150" s="10">
        <v>43732</v>
      </c>
      <c r="P150" s="10">
        <v>44098</v>
      </c>
      <c r="Q150" s="1" t="s">
        <v>65</v>
      </c>
    </row>
    <row r="151" spans="1:17" x14ac:dyDescent="0.25">
      <c r="A151" s="1" t="s">
        <v>3944</v>
      </c>
      <c r="B151" s="4" t="s">
        <v>18</v>
      </c>
      <c r="C151" s="1" t="s">
        <v>574</v>
      </c>
      <c r="D151" s="1" t="s">
        <v>572</v>
      </c>
      <c r="E151" s="1">
        <v>1701</v>
      </c>
      <c r="F151" s="1" t="s">
        <v>14</v>
      </c>
      <c r="G151" s="1">
        <v>2</v>
      </c>
      <c r="J151" s="1" t="s">
        <v>575</v>
      </c>
      <c r="K151" s="1">
        <v>48619557</v>
      </c>
      <c r="M151" s="1" t="s">
        <v>15</v>
      </c>
      <c r="N151" s="1" t="s">
        <v>576</v>
      </c>
      <c r="O151" s="10">
        <v>43704</v>
      </c>
      <c r="P151" s="10">
        <v>44070</v>
      </c>
      <c r="Q151" s="1" t="s">
        <v>65</v>
      </c>
    </row>
    <row r="152" spans="1:17" x14ac:dyDescent="0.25">
      <c r="A152" s="1" t="s">
        <v>579</v>
      </c>
      <c r="B152" s="4" t="s">
        <v>18</v>
      </c>
      <c r="C152" s="1" t="s">
        <v>577</v>
      </c>
      <c r="D152" s="1" t="s">
        <v>580</v>
      </c>
      <c r="E152" s="1">
        <v>1306</v>
      </c>
      <c r="F152" s="1" t="s">
        <v>14</v>
      </c>
      <c r="G152" s="1">
        <v>2</v>
      </c>
      <c r="J152" s="1" t="s">
        <v>578</v>
      </c>
      <c r="K152" s="1">
        <v>48112608</v>
      </c>
      <c r="M152" s="1" t="s">
        <v>15</v>
      </c>
      <c r="N152" s="1" t="s">
        <v>581</v>
      </c>
      <c r="O152" s="10">
        <v>43703</v>
      </c>
      <c r="P152" s="10">
        <v>44069</v>
      </c>
      <c r="Q152" s="1" t="s">
        <v>65</v>
      </c>
    </row>
    <row r="153" spans="1:17" x14ac:dyDescent="0.25">
      <c r="A153" s="1" t="s">
        <v>3945</v>
      </c>
      <c r="B153" s="4" t="s">
        <v>18</v>
      </c>
      <c r="C153" s="1" t="s">
        <v>582</v>
      </c>
      <c r="D153" s="1" t="s">
        <v>584</v>
      </c>
      <c r="E153" s="1">
        <v>1295</v>
      </c>
      <c r="F153" s="1" t="s">
        <v>14</v>
      </c>
      <c r="G153" s="1">
        <v>2</v>
      </c>
      <c r="J153" s="1" t="s">
        <v>583</v>
      </c>
      <c r="K153" s="1">
        <v>43072335</v>
      </c>
      <c r="M153" s="1" t="s">
        <v>15</v>
      </c>
      <c r="N153" s="1" t="s">
        <v>585</v>
      </c>
      <c r="O153" s="10">
        <v>43738</v>
      </c>
      <c r="P153" s="10">
        <v>44104</v>
      </c>
      <c r="Q153" s="1" t="s">
        <v>65</v>
      </c>
    </row>
    <row r="154" spans="1:17" x14ac:dyDescent="0.25">
      <c r="A154" s="1" t="s">
        <v>3946</v>
      </c>
      <c r="B154" s="4" t="s">
        <v>18</v>
      </c>
      <c r="C154" s="1" t="s">
        <v>586</v>
      </c>
      <c r="D154" s="1" t="s">
        <v>588</v>
      </c>
      <c r="E154" s="1">
        <v>2215</v>
      </c>
      <c r="F154" s="1" t="s">
        <v>14</v>
      </c>
      <c r="G154" s="1">
        <v>2</v>
      </c>
      <c r="J154" s="1" t="s">
        <v>587</v>
      </c>
      <c r="K154" s="1">
        <v>1536254439</v>
      </c>
      <c r="M154" s="1" t="s">
        <v>15</v>
      </c>
      <c r="N154" s="1" t="s">
        <v>589</v>
      </c>
      <c r="O154" s="10">
        <v>43691</v>
      </c>
      <c r="P154" s="10">
        <v>44057</v>
      </c>
      <c r="Q154" s="1" t="s">
        <v>65</v>
      </c>
    </row>
    <row r="155" spans="1:17" x14ac:dyDescent="0.25">
      <c r="A155" s="1" t="s">
        <v>3947</v>
      </c>
      <c r="B155" s="4" t="s">
        <v>18</v>
      </c>
      <c r="C155" s="1" t="s">
        <v>590</v>
      </c>
      <c r="D155" s="1" t="s">
        <v>593</v>
      </c>
      <c r="E155" s="1">
        <v>1415</v>
      </c>
      <c r="F155" s="1" t="s">
        <v>14</v>
      </c>
      <c r="G155" s="1">
        <v>2</v>
      </c>
      <c r="J155" s="1" t="s">
        <v>592</v>
      </c>
      <c r="K155" s="1">
        <v>153111627</v>
      </c>
      <c r="M155" s="1" t="s">
        <v>15</v>
      </c>
      <c r="N155" s="1" t="s">
        <v>594</v>
      </c>
      <c r="O155" s="10">
        <v>43663</v>
      </c>
      <c r="P155" s="10">
        <v>44029</v>
      </c>
      <c r="Q155" s="1" t="s">
        <v>65</v>
      </c>
    </row>
    <row r="156" spans="1:17" x14ac:dyDescent="0.25">
      <c r="A156" s="1" t="s">
        <v>3948</v>
      </c>
      <c r="B156" s="4" t="s">
        <v>18</v>
      </c>
      <c r="C156" s="1" t="s">
        <v>595</v>
      </c>
      <c r="D156" s="1" t="s">
        <v>593</v>
      </c>
      <c r="E156" s="1">
        <v>1523</v>
      </c>
      <c r="F156" s="1" t="s">
        <v>14</v>
      </c>
      <c r="G156" s="1">
        <v>2</v>
      </c>
      <c r="J156" s="1" t="s">
        <v>597</v>
      </c>
      <c r="K156" s="1">
        <v>1533327202</v>
      </c>
      <c r="M156" s="1" t="s">
        <v>15</v>
      </c>
      <c r="N156" s="1" t="s">
        <v>598</v>
      </c>
      <c r="O156" s="10">
        <v>43678</v>
      </c>
      <c r="P156" s="10">
        <v>44044</v>
      </c>
      <c r="Q156" s="1" t="s">
        <v>65</v>
      </c>
    </row>
    <row r="157" spans="1:17" x14ac:dyDescent="0.25">
      <c r="A157" s="1" t="s">
        <v>3949</v>
      </c>
      <c r="B157" s="4" t="s">
        <v>18</v>
      </c>
      <c r="C157" s="1" t="s">
        <v>599</v>
      </c>
      <c r="D157" s="1" t="s">
        <v>132</v>
      </c>
      <c r="E157" s="1">
        <v>1404</v>
      </c>
      <c r="F157" s="1" t="s">
        <v>14</v>
      </c>
      <c r="G157" s="1">
        <v>2</v>
      </c>
      <c r="J157" s="1" t="s">
        <v>601</v>
      </c>
      <c r="K157" s="1">
        <v>1557154592</v>
      </c>
      <c r="M157" s="1" t="s">
        <v>15</v>
      </c>
      <c r="N157" s="1" t="s">
        <v>602</v>
      </c>
      <c r="O157" s="10">
        <v>43732</v>
      </c>
      <c r="P157" s="10">
        <v>44098</v>
      </c>
      <c r="Q157" s="1" t="s">
        <v>65</v>
      </c>
    </row>
    <row r="158" spans="1:17" x14ac:dyDescent="0.25">
      <c r="A158" s="1" t="s">
        <v>3950</v>
      </c>
      <c r="B158" s="4" t="s">
        <v>18</v>
      </c>
      <c r="C158" s="1" t="s">
        <v>603</v>
      </c>
      <c r="D158" s="1" t="s">
        <v>132</v>
      </c>
      <c r="E158" s="1">
        <v>2192</v>
      </c>
      <c r="F158" s="1" t="s">
        <v>14</v>
      </c>
      <c r="G158" s="1">
        <v>2</v>
      </c>
      <c r="J158" s="1" t="s">
        <v>604</v>
      </c>
      <c r="K158" s="1">
        <v>1554922826</v>
      </c>
      <c r="M158" s="1" t="s">
        <v>15</v>
      </c>
      <c r="N158" s="1" t="s">
        <v>605</v>
      </c>
      <c r="O158" s="10">
        <v>43587</v>
      </c>
      <c r="P158" s="10">
        <v>43953</v>
      </c>
      <c r="Q158" s="1" t="s">
        <v>65</v>
      </c>
    </row>
    <row r="159" spans="1:17" x14ac:dyDescent="0.25">
      <c r="A159" s="1" t="s">
        <v>3951</v>
      </c>
      <c r="B159" s="4" t="s">
        <v>18</v>
      </c>
      <c r="C159" s="1" t="s">
        <v>606</v>
      </c>
      <c r="D159" s="1" t="s">
        <v>132</v>
      </c>
      <c r="E159" s="1">
        <v>1817</v>
      </c>
      <c r="F159" s="1" t="s">
        <v>14</v>
      </c>
      <c r="G159" s="1">
        <v>2</v>
      </c>
      <c r="J159" s="1" t="s">
        <v>607</v>
      </c>
      <c r="K159" s="1">
        <v>1556381264</v>
      </c>
      <c r="M159" s="1" t="s">
        <v>15</v>
      </c>
      <c r="N159" s="1" t="s">
        <v>608</v>
      </c>
      <c r="O159" s="10">
        <v>43543</v>
      </c>
      <c r="P159" s="10">
        <v>43909</v>
      </c>
      <c r="Q159" s="1" t="s">
        <v>65</v>
      </c>
    </row>
    <row r="160" spans="1:17" x14ac:dyDescent="0.25">
      <c r="A160" s="1" t="s">
        <v>3952</v>
      </c>
      <c r="B160" s="4" t="s">
        <v>18</v>
      </c>
      <c r="C160" s="1" t="s">
        <v>609</v>
      </c>
      <c r="D160" s="1" t="s">
        <v>132</v>
      </c>
      <c r="E160" s="1">
        <v>1421</v>
      </c>
      <c r="F160" s="1" t="s">
        <v>14</v>
      </c>
      <c r="G160" s="1">
        <v>2</v>
      </c>
      <c r="J160" s="1" t="s">
        <v>610</v>
      </c>
      <c r="K160" s="1">
        <v>1540661716</v>
      </c>
      <c r="M160" s="1" t="s">
        <v>17</v>
      </c>
      <c r="N160" s="1" t="s">
        <v>611</v>
      </c>
      <c r="O160" s="10">
        <v>43676</v>
      </c>
      <c r="P160" s="10">
        <v>44042</v>
      </c>
      <c r="Q160" s="1" t="s">
        <v>65</v>
      </c>
    </row>
    <row r="161" spans="1:17" x14ac:dyDescent="0.25">
      <c r="A161" s="1" t="s">
        <v>3953</v>
      </c>
      <c r="B161" s="4" t="s">
        <v>18</v>
      </c>
      <c r="C161" s="1" t="s">
        <v>612</v>
      </c>
      <c r="D161" s="1" t="s">
        <v>132</v>
      </c>
      <c r="E161" s="1">
        <v>1686</v>
      </c>
      <c r="F161" s="1" t="s">
        <v>14</v>
      </c>
      <c r="G161" s="1">
        <v>2</v>
      </c>
      <c r="J161" s="1" t="s">
        <v>613</v>
      </c>
      <c r="K161" s="1">
        <v>1522409697</v>
      </c>
      <c r="M161" s="1" t="s">
        <v>15</v>
      </c>
      <c r="N161" s="1" t="s">
        <v>614</v>
      </c>
      <c r="O161" s="10">
        <v>43691</v>
      </c>
      <c r="P161" s="10">
        <v>44057</v>
      </c>
      <c r="Q161" s="1" t="s">
        <v>65</v>
      </c>
    </row>
    <row r="162" spans="1:17" x14ac:dyDescent="0.25">
      <c r="A162" s="1" t="s">
        <v>3954</v>
      </c>
      <c r="B162" s="4" t="s">
        <v>18</v>
      </c>
      <c r="C162" s="1" t="s">
        <v>615</v>
      </c>
      <c r="D162" s="1" t="s">
        <v>132</v>
      </c>
      <c r="E162" s="1">
        <v>1293</v>
      </c>
      <c r="F162" s="1" t="s">
        <v>14</v>
      </c>
      <c r="G162" s="1">
        <v>2</v>
      </c>
      <c r="J162" s="1">
        <v>603.59299999999996</v>
      </c>
      <c r="K162" s="1">
        <v>1528193965</v>
      </c>
      <c r="M162" s="1" t="s">
        <v>15</v>
      </c>
      <c r="N162" s="1" t="s">
        <v>616</v>
      </c>
      <c r="O162" s="10">
        <v>43703</v>
      </c>
      <c r="P162" s="10">
        <v>44069</v>
      </c>
      <c r="Q162" s="1" t="s">
        <v>65</v>
      </c>
    </row>
    <row r="163" spans="1:17" x14ac:dyDescent="0.25">
      <c r="A163" s="1" t="s">
        <v>3955</v>
      </c>
      <c r="B163" s="4" t="s">
        <v>18</v>
      </c>
      <c r="C163" s="1" t="s">
        <v>617</v>
      </c>
      <c r="D163" s="1" t="s">
        <v>132</v>
      </c>
      <c r="E163" s="1">
        <v>1505</v>
      </c>
      <c r="F163" s="1" t="s">
        <v>14</v>
      </c>
      <c r="G163" s="1">
        <v>2</v>
      </c>
      <c r="J163" s="1" t="s">
        <v>619</v>
      </c>
      <c r="K163" s="1">
        <v>1537032141</v>
      </c>
      <c r="M163" s="1" t="s">
        <v>15</v>
      </c>
      <c r="N163" s="1" t="s">
        <v>620</v>
      </c>
      <c r="O163" s="10">
        <v>43703</v>
      </c>
      <c r="P163" s="10">
        <v>44069</v>
      </c>
      <c r="Q163" s="1" t="s">
        <v>65</v>
      </c>
    </row>
    <row r="164" spans="1:17" x14ac:dyDescent="0.25">
      <c r="A164" s="1" t="s">
        <v>3956</v>
      </c>
      <c r="B164" s="4" t="s">
        <v>18</v>
      </c>
      <c r="C164" s="1" t="s">
        <v>621</v>
      </c>
      <c r="D164" s="1" t="s">
        <v>132</v>
      </c>
      <c r="E164" s="1">
        <v>2223</v>
      </c>
      <c r="F164" s="1" t="s">
        <v>14</v>
      </c>
      <c r="G164" s="1">
        <v>2</v>
      </c>
      <c r="J164" s="1" t="s">
        <v>622</v>
      </c>
      <c r="K164" s="1">
        <v>48229904</v>
      </c>
      <c r="M164" s="1" t="s">
        <v>15</v>
      </c>
      <c r="N164" s="1" t="s">
        <v>623</v>
      </c>
      <c r="O164" s="10">
        <v>43733</v>
      </c>
      <c r="P164" s="10">
        <v>44099</v>
      </c>
      <c r="Q164" s="1" t="s">
        <v>65</v>
      </c>
    </row>
    <row r="165" spans="1:17" x14ac:dyDescent="0.25">
      <c r="A165" s="1" t="s">
        <v>3957</v>
      </c>
      <c r="B165" s="4" t="s">
        <v>18</v>
      </c>
      <c r="C165" s="1" t="s">
        <v>624</v>
      </c>
      <c r="D165" s="1" t="s">
        <v>132</v>
      </c>
      <c r="E165" s="1">
        <v>1894</v>
      </c>
      <c r="F165" s="1" t="s">
        <v>14</v>
      </c>
      <c r="G165" s="1">
        <v>2</v>
      </c>
      <c r="J165" s="1" t="s">
        <v>625</v>
      </c>
      <c r="K165" s="1">
        <v>1531464303</v>
      </c>
      <c r="M165" s="1" t="s">
        <v>17</v>
      </c>
      <c r="N165" s="1" t="s">
        <v>626</v>
      </c>
      <c r="O165" s="10">
        <v>43761</v>
      </c>
      <c r="P165" s="10">
        <v>44127</v>
      </c>
      <c r="Q165" s="1" t="s">
        <v>65</v>
      </c>
    </row>
    <row r="166" spans="1:17" x14ac:dyDescent="0.25">
      <c r="A166" s="1" t="s">
        <v>3815</v>
      </c>
      <c r="B166" s="4" t="s">
        <v>18</v>
      </c>
      <c r="C166" s="1" t="s">
        <v>627</v>
      </c>
      <c r="D166" s="1" t="s">
        <v>73</v>
      </c>
      <c r="E166" s="1">
        <v>366</v>
      </c>
      <c r="F166" s="1" t="s">
        <v>14</v>
      </c>
      <c r="G166" s="1">
        <v>2</v>
      </c>
      <c r="J166" s="1" t="s">
        <v>72</v>
      </c>
      <c r="K166" s="1">
        <v>1565303178</v>
      </c>
      <c r="M166" s="1" t="s">
        <v>15</v>
      </c>
      <c r="N166" s="1" t="s">
        <v>628</v>
      </c>
      <c r="O166" s="10">
        <v>43710</v>
      </c>
      <c r="P166" s="10">
        <v>44076</v>
      </c>
      <c r="Q166" s="1" t="s">
        <v>65</v>
      </c>
    </row>
    <row r="167" spans="1:17" x14ac:dyDescent="0.25">
      <c r="A167" s="1" t="s">
        <v>3958</v>
      </c>
      <c r="B167" s="4" t="s">
        <v>18</v>
      </c>
      <c r="C167" s="1" t="s">
        <v>629</v>
      </c>
      <c r="D167" s="1" t="s">
        <v>632</v>
      </c>
      <c r="E167" s="1">
        <v>1579</v>
      </c>
      <c r="F167" s="1" t="s">
        <v>14</v>
      </c>
      <c r="G167" s="1">
        <v>2</v>
      </c>
      <c r="J167" s="1" t="s">
        <v>631</v>
      </c>
      <c r="K167" s="1">
        <v>1553691562</v>
      </c>
      <c r="M167" s="1" t="s">
        <v>15</v>
      </c>
      <c r="N167" s="1" t="s">
        <v>633</v>
      </c>
      <c r="O167" s="10">
        <v>43735</v>
      </c>
      <c r="P167" s="10">
        <v>44101</v>
      </c>
      <c r="Q167" s="1" t="s">
        <v>65</v>
      </c>
    </row>
    <row r="168" spans="1:17" x14ac:dyDescent="0.25">
      <c r="A168" s="1" t="s">
        <v>3959</v>
      </c>
      <c r="B168" s="4" t="s">
        <v>18</v>
      </c>
      <c r="C168" s="1" t="s">
        <v>634</v>
      </c>
      <c r="D168" s="1" t="s">
        <v>632</v>
      </c>
      <c r="E168" s="1">
        <v>1697</v>
      </c>
      <c r="F168" s="1" t="s">
        <v>14</v>
      </c>
      <c r="G168" s="1">
        <v>2</v>
      </c>
      <c r="J168" s="1" t="s">
        <v>635</v>
      </c>
      <c r="K168" s="1">
        <v>1565772060</v>
      </c>
      <c r="M168" s="1" t="s">
        <v>17</v>
      </c>
      <c r="N168" s="1" t="s">
        <v>636</v>
      </c>
      <c r="O168" s="10">
        <v>43731</v>
      </c>
      <c r="P168" s="10">
        <v>44097</v>
      </c>
      <c r="Q168" s="1" t="s">
        <v>65</v>
      </c>
    </row>
    <row r="169" spans="1:17" x14ac:dyDescent="0.25">
      <c r="A169" s="1" t="s">
        <v>3960</v>
      </c>
      <c r="B169" s="4" t="s">
        <v>18</v>
      </c>
      <c r="C169" s="1" t="s">
        <v>637</v>
      </c>
      <c r="D169" s="1" t="s">
        <v>13</v>
      </c>
      <c r="E169" s="1">
        <v>2726</v>
      </c>
      <c r="F169" s="1" t="s">
        <v>14</v>
      </c>
      <c r="G169" s="1">
        <v>2</v>
      </c>
      <c r="J169" s="1" t="s">
        <v>639</v>
      </c>
      <c r="K169" s="1">
        <v>48627330</v>
      </c>
      <c r="M169" s="1" t="s">
        <v>15</v>
      </c>
      <c r="N169" s="1" t="s">
        <v>640</v>
      </c>
      <c r="O169" s="10">
        <v>43732</v>
      </c>
      <c r="P169" s="10">
        <v>44098</v>
      </c>
      <c r="Q169" s="1" t="s">
        <v>65</v>
      </c>
    </row>
    <row r="170" spans="1:17" x14ac:dyDescent="0.25">
      <c r="A170" s="1" t="s">
        <v>3961</v>
      </c>
      <c r="B170" s="4" t="s">
        <v>18</v>
      </c>
      <c r="C170" s="1" t="s">
        <v>641</v>
      </c>
      <c r="D170" s="1" t="s">
        <v>13</v>
      </c>
      <c r="E170" s="1">
        <v>2393</v>
      </c>
      <c r="F170" s="1" t="s">
        <v>14</v>
      </c>
      <c r="G170" s="1">
        <v>2</v>
      </c>
      <c r="J170" s="1" t="s">
        <v>642</v>
      </c>
      <c r="K170" s="1">
        <v>47418335</v>
      </c>
      <c r="M170" s="1" t="s">
        <v>17</v>
      </c>
      <c r="N170" s="1" t="s">
        <v>643</v>
      </c>
      <c r="O170" s="10">
        <v>43735</v>
      </c>
      <c r="P170" s="10">
        <v>44101</v>
      </c>
      <c r="Q170" s="1" t="s">
        <v>65</v>
      </c>
    </row>
    <row r="171" spans="1:17" x14ac:dyDescent="0.25">
      <c r="A171" s="1" t="s">
        <v>3962</v>
      </c>
      <c r="B171" s="4" t="s">
        <v>18</v>
      </c>
      <c r="C171" s="1" t="s">
        <v>644</v>
      </c>
      <c r="D171" s="1" t="s">
        <v>13</v>
      </c>
      <c r="E171" s="1">
        <v>2340</v>
      </c>
      <c r="F171" s="1" t="s">
        <v>14</v>
      </c>
      <c r="G171" s="1">
        <v>2</v>
      </c>
      <c r="J171" s="1" t="s">
        <v>645</v>
      </c>
      <c r="K171" s="1">
        <v>1567053659</v>
      </c>
      <c r="M171" s="1" t="s">
        <v>15</v>
      </c>
      <c r="N171" s="1" t="s">
        <v>646</v>
      </c>
      <c r="O171" s="10">
        <v>43703</v>
      </c>
      <c r="P171" s="10">
        <v>43703</v>
      </c>
      <c r="Q171" s="1" t="s">
        <v>65</v>
      </c>
    </row>
    <row r="172" spans="1:17" x14ac:dyDescent="0.25">
      <c r="A172" s="1" t="s">
        <v>3963</v>
      </c>
      <c r="B172" s="4" t="s">
        <v>18</v>
      </c>
      <c r="C172" s="1" t="s">
        <v>647</v>
      </c>
      <c r="D172" s="1" t="s">
        <v>13</v>
      </c>
      <c r="E172" s="1">
        <v>2856</v>
      </c>
      <c r="F172" s="1" t="s">
        <v>14</v>
      </c>
      <c r="G172" s="1">
        <v>2</v>
      </c>
      <c r="J172" s="1" t="s">
        <v>648</v>
      </c>
      <c r="K172" s="1">
        <v>47730896</v>
      </c>
      <c r="M172" s="1" t="s">
        <v>15</v>
      </c>
      <c r="N172" s="1" t="s">
        <v>649</v>
      </c>
      <c r="O172" s="10">
        <v>43704</v>
      </c>
      <c r="P172" s="10">
        <v>44070</v>
      </c>
      <c r="Q172" s="1" t="s">
        <v>65</v>
      </c>
    </row>
    <row r="173" spans="1:17" x14ac:dyDescent="0.25">
      <c r="A173" s="1" t="s">
        <v>3964</v>
      </c>
      <c r="B173" s="4" t="s">
        <v>18</v>
      </c>
      <c r="C173" s="1" t="s">
        <v>650</v>
      </c>
      <c r="D173" s="1" t="s">
        <v>13</v>
      </c>
      <c r="E173" s="1">
        <v>2225</v>
      </c>
      <c r="F173" s="1" t="s">
        <v>14</v>
      </c>
      <c r="G173" s="1">
        <v>2</v>
      </c>
      <c r="J173" s="1" t="s">
        <v>651</v>
      </c>
      <c r="K173" s="1">
        <v>43713222</v>
      </c>
      <c r="M173" s="1" t="s">
        <v>15</v>
      </c>
      <c r="N173" s="1" t="s">
        <v>652</v>
      </c>
      <c r="O173" s="10">
        <v>43710</v>
      </c>
      <c r="P173" s="10">
        <v>44076</v>
      </c>
      <c r="Q173" s="1" t="s">
        <v>65</v>
      </c>
    </row>
    <row r="174" spans="1:17" x14ac:dyDescent="0.25">
      <c r="A174" s="1" t="s">
        <v>3965</v>
      </c>
      <c r="B174" s="4" t="s">
        <v>18</v>
      </c>
      <c r="C174" s="1" t="s">
        <v>653</v>
      </c>
      <c r="D174" s="1" t="s">
        <v>13</v>
      </c>
      <c r="E174" s="1">
        <v>1970</v>
      </c>
      <c r="F174" s="1" t="s">
        <v>14</v>
      </c>
      <c r="G174" s="1">
        <v>2</v>
      </c>
      <c r="J174" s="1" t="s">
        <v>654</v>
      </c>
      <c r="K174" s="1">
        <v>1557154592</v>
      </c>
      <c r="M174" s="1" t="s">
        <v>15</v>
      </c>
      <c r="N174" s="1" t="s">
        <v>655</v>
      </c>
      <c r="O174" s="10">
        <v>43578</v>
      </c>
      <c r="P174" s="10">
        <v>43944</v>
      </c>
      <c r="Q174" s="1" t="s">
        <v>65</v>
      </c>
    </row>
    <row r="175" spans="1:17" x14ac:dyDescent="0.25">
      <c r="A175" s="1" t="s">
        <v>3812</v>
      </c>
      <c r="B175" s="4" t="s">
        <v>18</v>
      </c>
      <c r="C175" s="1" t="s">
        <v>656</v>
      </c>
      <c r="D175" s="1" t="s">
        <v>13</v>
      </c>
      <c r="E175" s="1">
        <v>1670</v>
      </c>
      <c r="F175" s="1" t="s">
        <v>14</v>
      </c>
      <c r="G175" s="1">
        <v>2</v>
      </c>
      <c r="J175" s="1" t="s">
        <v>59</v>
      </c>
      <c r="K175" s="1">
        <v>1530245099</v>
      </c>
      <c r="M175" s="1" t="s">
        <v>15</v>
      </c>
      <c r="N175" s="1" t="s">
        <v>657</v>
      </c>
      <c r="O175" s="10">
        <v>43676</v>
      </c>
      <c r="P175" s="10">
        <v>44042</v>
      </c>
      <c r="Q175" s="1" t="s">
        <v>65</v>
      </c>
    </row>
    <row r="176" spans="1:17" x14ac:dyDescent="0.25">
      <c r="A176" s="1" t="s">
        <v>3966</v>
      </c>
      <c r="B176" s="4" t="s">
        <v>18</v>
      </c>
      <c r="C176" s="1" t="s">
        <v>658</v>
      </c>
      <c r="D176" s="1" t="s">
        <v>13</v>
      </c>
      <c r="E176" s="1">
        <v>1476</v>
      </c>
      <c r="F176" s="1" t="s">
        <v>14</v>
      </c>
      <c r="G176" s="1">
        <v>2</v>
      </c>
      <c r="J176" s="1" t="s">
        <v>659</v>
      </c>
      <c r="K176" s="1">
        <v>1562809847</v>
      </c>
      <c r="M176" s="1" t="s">
        <v>15</v>
      </c>
      <c r="N176" s="1" t="s">
        <v>660</v>
      </c>
      <c r="O176" s="10">
        <v>43676</v>
      </c>
      <c r="P176" s="10">
        <v>44042</v>
      </c>
      <c r="Q176" s="1" t="s">
        <v>65</v>
      </c>
    </row>
    <row r="177" spans="1:17" x14ac:dyDescent="0.25">
      <c r="A177" s="1" t="s">
        <v>3967</v>
      </c>
      <c r="B177" s="4" t="s">
        <v>18</v>
      </c>
      <c r="C177" s="1" t="s">
        <v>661</v>
      </c>
      <c r="D177" s="1" t="s">
        <v>13</v>
      </c>
      <c r="E177" s="1">
        <v>2416</v>
      </c>
      <c r="F177" s="1" t="s">
        <v>14</v>
      </c>
      <c r="G177" s="1">
        <v>2</v>
      </c>
      <c r="J177" s="1" t="s">
        <v>662</v>
      </c>
      <c r="K177" s="1">
        <v>48328088</v>
      </c>
      <c r="M177" s="1" t="s">
        <v>15</v>
      </c>
      <c r="N177" s="1" t="s">
        <v>663</v>
      </c>
      <c r="O177" s="10">
        <v>43731</v>
      </c>
      <c r="P177" s="10">
        <v>44097</v>
      </c>
      <c r="Q177" s="1" t="s">
        <v>65</v>
      </c>
    </row>
    <row r="178" spans="1:17" x14ac:dyDescent="0.25">
      <c r="A178" s="1" t="s">
        <v>3968</v>
      </c>
      <c r="B178" s="4" t="s">
        <v>18</v>
      </c>
      <c r="C178" s="1" t="s">
        <v>664</v>
      </c>
      <c r="D178" s="1" t="s">
        <v>13</v>
      </c>
      <c r="E178" s="1">
        <v>2077</v>
      </c>
      <c r="F178" s="1" t="s">
        <v>14</v>
      </c>
      <c r="G178" s="1">
        <v>2</v>
      </c>
      <c r="J178" s="1" t="s">
        <v>665</v>
      </c>
      <c r="K178" s="1">
        <v>1556001818</v>
      </c>
      <c r="M178" s="1" t="s">
        <v>15</v>
      </c>
      <c r="N178" s="1" t="s">
        <v>666</v>
      </c>
      <c r="O178" s="10">
        <v>43733</v>
      </c>
      <c r="P178" s="10">
        <v>44099</v>
      </c>
      <c r="Q178" s="1" t="s">
        <v>65</v>
      </c>
    </row>
    <row r="179" spans="1:17" x14ac:dyDescent="0.25">
      <c r="A179" s="1" t="s">
        <v>3969</v>
      </c>
      <c r="B179" s="4" t="s">
        <v>18</v>
      </c>
      <c r="C179" s="1" t="s">
        <v>667</v>
      </c>
      <c r="D179" s="1" t="s">
        <v>13</v>
      </c>
      <c r="E179" s="1">
        <v>1945</v>
      </c>
      <c r="F179" s="1" t="s">
        <v>14</v>
      </c>
      <c r="G179" s="1">
        <v>2</v>
      </c>
      <c r="J179" s="1" t="s">
        <v>668</v>
      </c>
      <c r="K179" s="1">
        <v>1551543543</v>
      </c>
      <c r="M179" s="1" t="s">
        <v>15</v>
      </c>
      <c r="N179" s="1" t="s">
        <v>669</v>
      </c>
      <c r="O179" s="10">
        <v>43734</v>
      </c>
      <c r="P179" s="10">
        <v>44100</v>
      </c>
      <c r="Q179" s="1" t="s">
        <v>65</v>
      </c>
    </row>
    <row r="180" spans="1:17" x14ac:dyDescent="0.25">
      <c r="A180" s="1" t="s">
        <v>3970</v>
      </c>
      <c r="B180" s="4" t="s">
        <v>18</v>
      </c>
      <c r="C180" s="1" t="s">
        <v>670</v>
      </c>
      <c r="D180" s="1" t="s">
        <v>13</v>
      </c>
      <c r="E180" s="1">
        <v>1823</v>
      </c>
      <c r="F180" s="1" t="s">
        <v>14</v>
      </c>
      <c r="G180" s="1">
        <v>2</v>
      </c>
      <c r="J180" s="1" t="s">
        <v>672</v>
      </c>
      <c r="K180" s="1">
        <v>1549484256</v>
      </c>
      <c r="M180" s="1" t="s">
        <v>15</v>
      </c>
      <c r="N180" s="1" t="s">
        <v>673</v>
      </c>
      <c r="O180" s="10">
        <v>43740</v>
      </c>
      <c r="P180" s="10">
        <v>44106</v>
      </c>
      <c r="Q180" s="1" t="s">
        <v>65</v>
      </c>
    </row>
    <row r="181" spans="1:17" x14ac:dyDescent="0.25">
      <c r="A181" s="1" t="s">
        <v>3971</v>
      </c>
      <c r="B181" s="4" t="s">
        <v>18</v>
      </c>
      <c r="C181" s="1" t="s">
        <v>674</v>
      </c>
      <c r="D181" s="1" t="s">
        <v>13</v>
      </c>
      <c r="E181" s="1">
        <v>3149</v>
      </c>
      <c r="F181" s="1" t="s">
        <v>14</v>
      </c>
      <c r="G181" s="1">
        <v>2</v>
      </c>
      <c r="J181" s="1" t="s">
        <v>676</v>
      </c>
      <c r="K181" s="1">
        <v>1149608566</v>
      </c>
      <c r="M181" s="1" t="s">
        <v>17</v>
      </c>
      <c r="N181" s="1" t="s">
        <v>677</v>
      </c>
      <c r="O181" s="10">
        <v>43735</v>
      </c>
      <c r="P181" s="10">
        <v>44101</v>
      </c>
      <c r="Q181" s="1" t="s">
        <v>65</v>
      </c>
    </row>
    <row r="182" spans="1:17" x14ac:dyDescent="0.25">
      <c r="A182" s="1" t="s">
        <v>3972</v>
      </c>
      <c r="B182" s="4" t="s">
        <v>18</v>
      </c>
      <c r="C182" s="1" t="s">
        <v>678</v>
      </c>
      <c r="D182" s="1" t="s">
        <v>13</v>
      </c>
      <c r="E182" s="1">
        <v>3112</v>
      </c>
      <c r="F182" s="1" t="s">
        <v>14</v>
      </c>
      <c r="G182" s="1">
        <v>2</v>
      </c>
      <c r="J182" s="1" t="s">
        <v>680</v>
      </c>
      <c r="K182" s="1">
        <v>1152626279</v>
      </c>
      <c r="M182" s="1" t="s">
        <v>15</v>
      </c>
      <c r="N182" s="1" t="s">
        <v>681</v>
      </c>
      <c r="O182" s="10">
        <v>43735</v>
      </c>
      <c r="P182" s="10">
        <v>44101</v>
      </c>
      <c r="Q182" s="1" t="s">
        <v>65</v>
      </c>
    </row>
    <row r="183" spans="1:17" x14ac:dyDescent="0.25">
      <c r="A183" s="1" t="s">
        <v>3973</v>
      </c>
      <c r="B183" s="4" t="s">
        <v>18</v>
      </c>
      <c r="C183" s="1" t="s">
        <v>682</v>
      </c>
      <c r="D183" s="1" t="s">
        <v>13</v>
      </c>
      <c r="E183" s="1">
        <v>2443</v>
      </c>
      <c r="F183" s="1" t="s">
        <v>14</v>
      </c>
      <c r="G183" s="1">
        <v>2</v>
      </c>
      <c r="J183" s="1" t="s">
        <v>684</v>
      </c>
      <c r="K183" s="1">
        <v>1166611621</v>
      </c>
      <c r="M183" s="1" t="s">
        <v>15</v>
      </c>
      <c r="N183" s="1" t="s">
        <v>685</v>
      </c>
      <c r="O183" s="10">
        <v>43706</v>
      </c>
      <c r="P183" s="10">
        <v>44072</v>
      </c>
      <c r="Q183" s="1" t="s">
        <v>65</v>
      </c>
    </row>
    <row r="184" spans="1:17" x14ac:dyDescent="0.25">
      <c r="A184" s="1" t="s">
        <v>3974</v>
      </c>
      <c r="B184" s="4" t="s">
        <v>18</v>
      </c>
      <c r="C184" s="1" t="s">
        <v>686</v>
      </c>
      <c r="D184" s="1" t="s">
        <v>13</v>
      </c>
      <c r="E184" s="1">
        <v>2843</v>
      </c>
      <c r="F184" s="1" t="s">
        <v>14</v>
      </c>
      <c r="G184" s="1">
        <v>2</v>
      </c>
      <c r="J184" s="1" t="s">
        <v>688</v>
      </c>
      <c r="K184" s="1">
        <v>47999335</v>
      </c>
      <c r="M184" s="1" t="s">
        <v>15</v>
      </c>
      <c r="N184" s="1" t="s">
        <v>689</v>
      </c>
      <c r="O184" s="10">
        <v>43683</v>
      </c>
      <c r="P184" s="10">
        <v>44049</v>
      </c>
      <c r="Q184" s="1" t="s">
        <v>65</v>
      </c>
    </row>
    <row r="185" spans="1:17" x14ac:dyDescent="0.25">
      <c r="A185" s="1" t="s">
        <v>3975</v>
      </c>
      <c r="B185" s="4" t="s">
        <v>18</v>
      </c>
      <c r="C185" s="1" t="s">
        <v>690</v>
      </c>
      <c r="D185" s="1" t="s">
        <v>692</v>
      </c>
      <c r="E185" s="1">
        <v>1786</v>
      </c>
      <c r="F185" s="1" t="s">
        <v>84</v>
      </c>
      <c r="G185" s="1">
        <v>3</v>
      </c>
      <c r="J185" s="1" t="s">
        <v>691</v>
      </c>
      <c r="K185" s="1">
        <v>1567322867</v>
      </c>
      <c r="M185" s="1" t="s">
        <v>17</v>
      </c>
      <c r="N185" s="1" t="s">
        <v>693</v>
      </c>
      <c r="O185" s="10">
        <v>43738</v>
      </c>
      <c r="P185" s="10">
        <v>44104</v>
      </c>
      <c r="Q185" s="1" t="s">
        <v>17</v>
      </c>
    </row>
    <row r="186" spans="1:17" x14ac:dyDescent="0.25">
      <c r="A186" s="1" t="s">
        <v>3976</v>
      </c>
      <c r="B186" s="4" t="s">
        <v>18</v>
      </c>
      <c r="C186" s="1" t="s">
        <v>694</v>
      </c>
      <c r="D186" s="1" t="s">
        <v>692</v>
      </c>
      <c r="E186" s="1">
        <v>1919</v>
      </c>
      <c r="F186" s="1" t="s">
        <v>84</v>
      </c>
      <c r="G186" s="1">
        <v>3</v>
      </c>
      <c r="J186" s="1" t="s">
        <v>695</v>
      </c>
      <c r="K186" s="1">
        <v>49038851</v>
      </c>
      <c r="M186" s="1" t="s">
        <v>17</v>
      </c>
      <c r="N186" s="1" t="s">
        <v>696</v>
      </c>
      <c r="O186" s="10">
        <v>43739</v>
      </c>
      <c r="P186" s="10">
        <v>44105</v>
      </c>
      <c r="Q186" s="1" t="s">
        <v>17</v>
      </c>
    </row>
    <row r="187" spans="1:17" x14ac:dyDescent="0.25">
      <c r="A187" s="1" t="s">
        <v>3977</v>
      </c>
      <c r="B187" s="4" t="s">
        <v>18</v>
      </c>
      <c r="C187" s="1" t="s">
        <v>697</v>
      </c>
      <c r="D187" s="1" t="s">
        <v>162</v>
      </c>
      <c r="E187" s="1">
        <v>20</v>
      </c>
      <c r="F187" s="1" t="s">
        <v>84</v>
      </c>
      <c r="G187" s="1">
        <v>3</v>
      </c>
      <c r="J187" s="1" t="s">
        <v>699</v>
      </c>
      <c r="K187" s="1">
        <v>1553362945</v>
      </c>
      <c r="M187" s="1" t="s">
        <v>15</v>
      </c>
      <c r="N187" s="1" t="s">
        <v>700</v>
      </c>
      <c r="O187" s="10">
        <v>43734</v>
      </c>
      <c r="P187" s="10">
        <v>44100</v>
      </c>
      <c r="Q187" s="1" t="s">
        <v>17</v>
      </c>
    </row>
    <row r="188" spans="1:17" x14ac:dyDescent="0.25">
      <c r="A188" s="1" t="s">
        <v>3978</v>
      </c>
      <c r="B188" s="4" t="s">
        <v>18</v>
      </c>
      <c r="C188" s="1" t="s">
        <v>701</v>
      </c>
      <c r="D188" s="1" t="s">
        <v>56</v>
      </c>
      <c r="E188" s="1">
        <v>2421</v>
      </c>
      <c r="F188" s="1" t="s">
        <v>84</v>
      </c>
      <c r="G188" s="1">
        <v>3</v>
      </c>
      <c r="J188" s="1" t="s">
        <v>703</v>
      </c>
      <c r="K188" s="1">
        <v>1161589277</v>
      </c>
      <c r="M188" s="1" t="s">
        <v>17</v>
      </c>
      <c r="N188" s="1" t="s">
        <v>704</v>
      </c>
      <c r="O188" s="10">
        <v>43649</v>
      </c>
      <c r="P188" s="10">
        <v>44015</v>
      </c>
      <c r="Q188" s="1" t="s">
        <v>17</v>
      </c>
    </row>
    <row r="189" spans="1:17" x14ac:dyDescent="0.25">
      <c r="A189" s="1" t="s">
        <v>3979</v>
      </c>
      <c r="B189" s="4" t="s">
        <v>18</v>
      </c>
      <c r="C189" s="1" t="s">
        <v>705</v>
      </c>
      <c r="D189" s="1" t="s">
        <v>56</v>
      </c>
      <c r="E189" s="1">
        <v>3215</v>
      </c>
      <c r="F189" s="1" t="s">
        <v>84</v>
      </c>
      <c r="G189" s="1">
        <v>3</v>
      </c>
      <c r="J189" s="1" t="s">
        <v>706</v>
      </c>
      <c r="K189" s="1">
        <v>1531495816</v>
      </c>
      <c r="M189" s="1" t="s">
        <v>17</v>
      </c>
      <c r="N189" s="1" t="s">
        <v>707</v>
      </c>
      <c r="O189" s="10">
        <v>42689</v>
      </c>
      <c r="P189" s="10">
        <v>43054</v>
      </c>
      <c r="Q189" s="1" t="s">
        <v>17</v>
      </c>
    </row>
    <row r="190" spans="1:17" x14ac:dyDescent="0.25">
      <c r="A190" s="1" t="s">
        <v>3980</v>
      </c>
      <c r="B190" s="4" t="s">
        <v>18</v>
      </c>
      <c r="C190" s="1" t="s">
        <v>708</v>
      </c>
      <c r="D190" s="1" t="s">
        <v>50</v>
      </c>
      <c r="E190" s="1">
        <v>1109</v>
      </c>
      <c r="F190" s="1" t="s">
        <v>84</v>
      </c>
      <c r="G190" s="1">
        <v>3</v>
      </c>
      <c r="J190" s="1" t="s">
        <v>709</v>
      </c>
      <c r="K190" s="1">
        <v>43071955</v>
      </c>
      <c r="M190" s="1" t="s">
        <v>17</v>
      </c>
      <c r="N190" s="1" t="s">
        <v>710</v>
      </c>
      <c r="O190" s="10">
        <v>43622</v>
      </c>
      <c r="P190" s="10">
        <v>43988</v>
      </c>
      <c r="Q190" s="1" t="s">
        <v>17</v>
      </c>
    </row>
    <row r="191" spans="1:17" x14ac:dyDescent="0.25">
      <c r="A191" s="1" t="s">
        <v>3981</v>
      </c>
      <c r="B191" s="4" t="s">
        <v>18</v>
      </c>
      <c r="C191" s="1" t="s">
        <v>711</v>
      </c>
      <c r="D191" s="1" t="s">
        <v>713</v>
      </c>
      <c r="E191" s="1">
        <v>2851</v>
      </c>
      <c r="F191" s="1" t="s">
        <v>84</v>
      </c>
      <c r="G191" s="1">
        <v>3</v>
      </c>
      <c r="J191" s="1" t="s">
        <v>712</v>
      </c>
      <c r="K191" s="1">
        <v>1161620756</v>
      </c>
      <c r="M191" s="1" t="s">
        <v>15</v>
      </c>
      <c r="N191" s="1" t="s">
        <v>714</v>
      </c>
      <c r="O191" s="10">
        <v>43678</v>
      </c>
      <c r="P191" s="10">
        <v>44044</v>
      </c>
      <c r="Q191" s="1" t="s">
        <v>17</v>
      </c>
    </row>
    <row r="192" spans="1:17" x14ac:dyDescent="0.25">
      <c r="A192" s="1" t="s">
        <v>3827</v>
      </c>
      <c r="B192" s="4" t="s">
        <v>18</v>
      </c>
      <c r="C192" s="1" t="s">
        <v>715</v>
      </c>
      <c r="D192" s="1" t="s">
        <v>132</v>
      </c>
      <c r="E192" s="1">
        <v>292</v>
      </c>
      <c r="F192" s="1" t="s">
        <v>84</v>
      </c>
      <c r="G192" s="1">
        <v>3</v>
      </c>
      <c r="J192" s="1" t="s">
        <v>716</v>
      </c>
      <c r="K192" s="1">
        <v>1555680874</v>
      </c>
      <c r="M192" s="1" t="s">
        <v>15</v>
      </c>
      <c r="N192" s="1" t="s">
        <v>717</v>
      </c>
      <c r="O192" s="10">
        <v>43508</v>
      </c>
      <c r="P192" s="10">
        <v>43873</v>
      </c>
      <c r="Q192" s="1" t="s">
        <v>17</v>
      </c>
    </row>
    <row r="193" spans="1:17" x14ac:dyDescent="0.25">
      <c r="A193" s="1" t="s">
        <v>3982</v>
      </c>
      <c r="B193" s="4" t="s">
        <v>18</v>
      </c>
      <c r="C193" s="1" t="s">
        <v>718</v>
      </c>
      <c r="D193" s="1" t="s">
        <v>132</v>
      </c>
      <c r="E193" s="1">
        <v>707</v>
      </c>
      <c r="F193" s="1" t="s">
        <v>84</v>
      </c>
      <c r="G193" s="1">
        <v>3</v>
      </c>
      <c r="J193" s="1" t="s">
        <v>719</v>
      </c>
      <c r="K193" s="1">
        <v>1556917643</v>
      </c>
      <c r="M193" s="1" t="s">
        <v>15</v>
      </c>
      <c r="N193" s="1" t="s">
        <v>720</v>
      </c>
      <c r="O193" s="10">
        <v>43733</v>
      </c>
      <c r="P193" s="10">
        <v>44099</v>
      </c>
      <c r="Q193" s="1" t="s">
        <v>17</v>
      </c>
    </row>
    <row r="194" spans="1:17" x14ac:dyDescent="0.25">
      <c r="A194" s="1" t="s">
        <v>3983</v>
      </c>
      <c r="B194" s="4" t="s">
        <v>18</v>
      </c>
      <c r="C194" s="1" t="s">
        <v>721</v>
      </c>
      <c r="D194" s="1" t="s">
        <v>723</v>
      </c>
      <c r="E194" s="1">
        <v>405</v>
      </c>
      <c r="F194" s="1" t="s">
        <v>84</v>
      </c>
      <c r="G194" s="1">
        <v>3</v>
      </c>
      <c r="J194" s="1" t="s">
        <v>722</v>
      </c>
      <c r="K194" s="1">
        <v>43744172</v>
      </c>
      <c r="M194" s="1" t="s">
        <v>15</v>
      </c>
      <c r="N194" s="1" t="s">
        <v>724</v>
      </c>
      <c r="O194" s="10">
        <v>43727</v>
      </c>
      <c r="P194" s="10">
        <v>44093</v>
      </c>
      <c r="Q194" s="1" t="s">
        <v>17</v>
      </c>
    </row>
    <row r="195" spans="1:17" x14ac:dyDescent="0.25">
      <c r="A195" s="1" t="s">
        <v>3984</v>
      </c>
      <c r="B195" s="4" t="s">
        <v>18</v>
      </c>
      <c r="C195" s="1" t="s">
        <v>725</v>
      </c>
      <c r="D195" s="1" t="s">
        <v>83</v>
      </c>
      <c r="E195" s="1">
        <v>2555</v>
      </c>
      <c r="F195" s="1" t="s">
        <v>84</v>
      </c>
      <c r="G195" s="1">
        <v>3</v>
      </c>
      <c r="J195" s="1" t="s">
        <v>727</v>
      </c>
      <c r="K195" s="1">
        <v>49516678</v>
      </c>
      <c r="M195" s="1" t="s">
        <v>15</v>
      </c>
      <c r="N195" s="1" t="s">
        <v>728</v>
      </c>
      <c r="O195" s="10">
        <v>43738</v>
      </c>
      <c r="P195" s="10">
        <v>44104</v>
      </c>
      <c r="Q195" s="1" t="s">
        <v>17</v>
      </c>
    </row>
    <row r="196" spans="1:17" x14ac:dyDescent="0.25">
      <c r="A196" s="1" t="s">
        <v>3985</v>
      </c>
      <c r="B196" s="4" t="s">
        <v>18</v>
      </c>
      <c r="C196" s="1" t="s">
        <v>729</v>
      </c>
      <c r="D196" s="1" t="s">
        <v>83</v>
      </c>
      <c r="E196" s="1">
        <v>2998</v>
      </c>
      <c r="F196" s="1" t="s">
        <v>84</v>
      </c>
      <c r="G196" s="1">
        <v>3</v>
      </c>
      <c r="J196" s="1" t="s">
        <v>730</v>
      </c>
      <c r="K196" s="1">
        <v>46422840</v>
      </c>
      <c r="M196" s="1" t="s">
        <v>15</v>
      </c>
      <c r="N196" s="1" t="s">
        <v>731</v>
      </c>
      <c r="O196" s="10">
        <v>43187</v>
      </c>
      <c r="P196" s="10">
        <v>43552</v>
      </c>
      <c r="Q196" s="1" t="s">
        <v>17</v>
      </c>
    </row>
    <row r="197" spans="1:17" x14ac:dyDescent="0.25">
      <c r="A197" s="1" t="s">
        <v>3986</v>
      </c>
      <c r="B197" s="4" t="s">
        <v>18</v>
      </c>
      <c r="C197" s="1" t="s">
        <v>732</v>
      </c>
      <c r="D197" s="1" t="s">
        <v>83</v>
      </c>
      <c r="E197" s="1">
        <v>2370</v>
      </c>
      <c r="F197" s="1" t="s">
        <v>84</v>
      </c>
      <c r="G197" s="1">
        <v>3</v>
      </c>
      <c r="J197" s="1" t="s">
        <v>733</v>
      </c>
      <c r="K197" s="1">
        <v>1563806878</v>
      </c>
      <c r="M197" s="1" t="s">
        <v>15</v>
      </c>
      <c r="N197" s="1" t="s">
        <v>734</v>
      </c>
      <c r="O197" s="10">
        <v>43705</v>
      </c>
      <c r="P197" s="10">
        <v>44071</v>
      </c>
      <c r="Q197" s="1" t="s">
        <v>17</v>
      </c>
    </row>
    <row r="198" spans="1:17" x14ac:dyDescent="0.25">
      <c r="A198" s="1" t="s">
        <v>3987</v>
      </c>
      <c r="B198" s="4" t="s">
        <v>18</v>
      </c>
      <c r="C198" s="1" t="s">
        <v>735</v>
      </c>
      <c r="D198" s="1" t="s">
        <v>83</v>
      </c>
      <c r="E198" s="1">
        <v>2070</v>
      </c>
      <c r="F198" s="1" t="s">
        <v>84</v>
      </c>
      <c r="G198" s="1">
        <v>3</v>
      </c>
      <c r="J198" s="1" t="s">
        <v>736</v>
      </c>
      <c r="K198" s="1">
        <v>1569722352</v>
      </c>
      <c r="M198" s="1" t="s">
        <v>17</v>
      </c>
      <c r="N198" s="1" t="s">
        <v>737</v>
      </c>
      <c r="O198" s="10">
        <v>43706</v>
      </c>
      <c r="P198" s="10">
        <v>44072</v>
      </c>
      <c r="Q198" s="1" t="s">
        <v>17</v>
      </c>
    </row>
    <row r="199" spans="1:17" x14ac:dyDescent="0.25">
      <c r="A199" s="1" t="s">
        <v>3988</v>
      </c>
      <c r="B199" s="4" t="s">
        <v>18</v>
      </c>
      <c r="C199" s="1" t="s">
        <v>738</v>
      </c>
      <c r="D199" s="1" t="s">
        <v>83</v>
      </c>
      <c r="E199" s="1">
        <v>2610</v>
      </c>
      <c r="F199" s="1" t="s">
        <v>84</v>
      </c>
      <c r="G199" s="1">
        <v>3</v>
      </c>
      <c r="J199" s="1" t="s">
        <v>739</v>
      </c>
      <c r="K199" s="1">
        <v>1558124312</v>
      </c>
      <c r="M199" s="1" t="s">
        <v>15</v>
      </c>
      <c r="N199" s="1" t="s">
        <v>740</v>
      </c>
      <c r="O199" s="10">
        <v>43608</v>
      </c>
      <c r="P199" s="10">
        <v>43974</v>
      </c>
      <c r="Q199" s="1" t="s">
        <v>17</v>
      </c>
    </row>
    <row r="200" spans="1:17" x14ac:dyDescent="0.25">
      <c r="A200" s="1" t="s">
        <v>3989</v>
      </c>
      <c r="B200" s="4" t="s">
        <v>18</v>
      </c>
      <c r="C200" s="1" t="s">
        <v>741</v>
      </c>
      <c r="D200" s="1" t="s">
        <v>83</v>
      </c>
      <c r="E200" s="1">
        <v>2317</v>
      </c>
      <c r="F200" s="1" t="s">
        <v>84</v>
      </c>
      <c r="G200" s="1">
        <v>3</v>
      </c>
      <c r="J200" s="1" t="s">
        <v>742</v>
      </c>
      <c r="K200" s="1">
        <v>48210567</v>
      </c>
      <c r="M200" s="1" t="s">
        <v>17</v>
      </c>
      <c r="N200" s="1" t="s">
        <v>743</v>
      </c>
      <c r="O200" s="10">
        <v>43543</v>
      </c>
      <c r="P200" s="10">
        <v>43909</v>
      </c>
      <c r="Q200" s="1" t="s">
        <v>17</v>
      </c>
    </row>
    <row r="201" spans="1:17" x14ac:dyDescent="0.25">
      <c r="A201" s="1" t="s">
        <v>3990</v>
      </c>
      <c r="B201" s="4" t="s">
        <v>18</v>
      </c>
      <c r="C201" s="1" t="s">
        <v>744</v>
      </c>
      <c r="D201" s="1" t="s">
        <v>83</v>
      </c>
      <c r="E201" s="1">
        <v>2160</v>
      </c>
      <c r="F201" s="1" t="s">
        <v>84</v>
      </c>
      <c r="G201" s="1">
        <v>3</v>
      </c>
      <c r="J201" s="1" t="s">
        <v>745</v>
      </c>
      <c r="K201" s="1">
        <v>46137693</v>
      </c>
      <c r="M201" s="1" t="s">
        <v>15</v>
      </c>
      <c r="N201" s="1" t="s">
        <v>746</v>
      </c>
      <c r="O201" s="10">
        <v>43731</v>
      </c>
      <c r="P201" s="10">
        <v>44097</v>
      </c>
      <c r="Q201" s="1" t="s">
        <v>17</v>
      </c>
    </row>
    <row r="202" spans="1:17" x14ac:dyDescent="0.25">
      <c r="A202" s="1" t="s">
        <v>3985</v>
      </c>
      <c r="B202" s="4" t="s">
        <v>18</v>
      </c>
      <c r="C202" s="1" t="s">
        <v>747</v>
      </c>
      <c r="D202" s="1" t="s">
        <v>83</v>
      </c>
      <c r="E202" s="1">
        <v>2998</v>
      </c>
      <c r="F202" s="1" t="s">
        <v>84</v>
      </c>
      <c r="G202" s="1">
        <v>3</v>
      </c>
      <c r="J202" s="1" t="s">
        <v>730</v>
      </c>
      <c r="K202" s="1">
        <v>1567335269</v>
      </c>
      <c r="M202" s="1" t="s">
        <v>17</v>
      </c>
      <c r="N202" s="1" t="s">
        <v>748</v>
      </c>
      <c r="O202" s="10">
        <v>43678</v>
      </c>
      <c r="P202" s="10">
        <v>44044</v>
      </c>
      <c r="Q202" s="1" t="s">
        <v>17</v>
      </c>
    </row>
    <row r="203" spans="1:17" x14ac:dyDescent="0.25">
      <c r="A203" s="1" t="s">
        <v>3991</v>
      </c>
      <c r="B203" s="4" t="s">
        <v>18</v>
      </c>
      <c r="C203" s="1" t="s">
        <v>749</v>
      </c>
      <c r="D203" s="1" t="s">
        <v>298</v>
      </c>
      <c r="E203" s="1">
        <v>2834</v>
      </c>
      <c r="F203" s="1" t="s">
        <v>172</v>
      </c>
      <c r="G203" s="1">
        <v>3</v>
      </c>
      <c r="J203" s="1" t="s">
        <v>751</v>
      </c>
      <c r="K203" s="1">
        <v>49426007</v>
      </c>
      <c r="M203" s="1" t="s">
        <v>15</v>
      </c>
      <c r="N203" s="1" t="s">
        <v>752</v>
      </c>
      <c r="O203" s="10">
        <v>43733</v>
      </c>
      <c r="P203" s="10">
        <v>44099</v>
      </c>
      <c r="Q203" s="1" t="s">
        <v>17</v>
      </c>
    </row>
    <row r="204" spans="1:17" x14ac:dyDescent="0.25">
      <c r="A204" s="1" t="s">
        <v>3986</v>
      </c>
      <c r="B204" s="4" t="s">
        <v>18</v>
      </c>
      <c r="C204" s="1" t="s">
        <v>753</v>
      </c>
      <c r="D204" s="1" t="s">
        <v>83</v>
      </c>
      <c r="E204" s="1">
        <v>2370</v>
      </c>
      <c r="F204" s="1" t="s">
        <v>84</v>
      </c>
      <c r="G204" s="1">
        <v>3</v>
      </c>
      <c r="J204" s="1" t="s">
        <v>733</v>
      </c>
      <c r="K204" s="1">
        <v>63806878</v>
      </c>
      <c r="M204" s="1" t="s">
        <v>15</v>
      </c>
      <c r="N204" s="1" t="s">
        <v>754</v>
      </c>
      <c r="O204" s="10">
        <v>43622</v>
      </c>
      <c r="P204" s="10">
        <v>43988</v>
      </c>
      <c r="Q204" s="1" t="s">
        <v>17</v>
      </c>
    </row>
    <row r="205" spans="1:17" x14ac:dyDescent="0.25">
      <c r="A205" s="1" t="s">
        <v>3824</v>
      </c>
      <c r="B205" s="4" t="s">
        <v>18</v>
      </c>
      <c r="C205" s="1" t="s">
        <v>755</v>
      </c>
      <c r="D205" s="1" t="s">
        <v>45</v>
      </c>
      <c r="E205" s="1">
        <v>532</v>
      </c>
      <c r="F205" s="1" t="s">
        <v>46</v>
      </c>
      <c r="G205" s="1">
        <v>4</v>
      </c>
      <c r="J205" s="1" t="s">
        <v>109</v>
      </c>
      <c r="K205" s="1">
        <v>1530432801</v>
      </c>
      <c r="M205" s="1" t="s">
        <v>15</v>
      </c>
      <c r="N205" s="1" t="s">
        <v>756</v>
      </c>
      <c r="O205" s="10">
        <v>43760</v>
      </c>
      <c r="P205" s="10">
        <v>44126</v>
      </c>
      <c r="Q205" s="1" t="s">
        <v>65</v>
      </c>
    </row>
    <row r="206" spans="1:17" x14ac:dyDescent="0.25">
      <c r="A206" s="1" t="s">
        <v>3992</v>
      </c>
      <c r="B206" s="4" t="s">
        <v>18</v>
      </c>
      <c r="C206" s="1" t="s">
        <v>757</v>
      </c>
      <c r="D206" s="1" t="s">
        <v>759</v>
      </c>
      <c r="E206" s="1">
        <v>2183</v>
      </c>
      <c r="F206" s="1" t="s">
        <v>760</v>
      </c>
      <c r="G206" s="1">
        <v>4</v>
      </c>
      <c r="J206" s="1" t="s">
        <v>758</v>
      </c>
      <c r="K206" s="1">
        <v>49416233</v>
      </c>
      <c r="M206" s="1" t="s">
        <v>17</v>
      </c>
      <c r="N206" s="1" t="s">
        <v>761</v>
      </c>
      <c r="O206" s="10">
        <v>43742</v>
      </c>
      <c r="P206" s="10">
        <v>44108</v>
      </c>
      <c r="Q206" s="1" t="s">
        <v>65</v>
      </c>
    </row>
    <row r="207" spans="1:17" x14ac:dyDescent="0.25">
      <c r="A207" s="1" t="s">
        <v>3993</v>
      </c>
      <c r="B207" s="4" t="s">
        <v>18</v>
      </c>
      <c r="C207" s="1" t="s">
        <v>762</v>
      </c>
      <c r="D207" s="1" t="s">
        <v>158</v>
      </c>
      <c r="E207" s="1">
        <v>3777</v>
      </c>
      <c r="F207" s="1" t="s">
        <v>764</v>
      </c>
      <c r="G207" s="1">
        <v>15</v>
      </c>
      <c r="J207" s="1" t="s">
        <v>763</v>
      </c>
      <c r="K207" s="1">
        <v>1567896148</v>
      </c>
      <c r="M207" s="1" t="s">
        <v>15</v>
      </c>
      <c r="N207" s="1" t="s">
        <v>765</v>
      </c>
      <c r="O207" s="10">
        <v>43735</v>
      </c>
      <c r="P207" s="10">
        <v>44101</v>
      </c>
      <c r="Q207" s="1" t="s">
        <v>17</v>
      </c>
    </row>
    <row r="208" spans="1:17" x14ac:dyDescent="0.25">
      <c r="A208" s="1" t="s">
        <v>3994</v>
      </c>
      <c r="B208" s="4" t="s">
        <v>18</v>
      </c>
      <c r="C208" s="1" t="s">
        <v>766</v>
      </c>
      <c r="D208" s="1" t="s">
        <v>768</v>
      </c>
      <c r="E208" s="1">
        <v>700</v>
      </c>
      <c r="F208" s="1" t="s">
        <v>46</v>
      </c>
      <c r="G208" s="1">
        <v>4</v>
      </c>
      <c r="J208" s="1" t="s">
        <v>767</v>
      </c>
      <c r="K208" s="1">
        <v>1559329430</v>
      </c>
      <c r="M208" s="1" t="s">
        <v>15</v>
      </c>
      <c r="N208" s="1" t="s">
        <v>769</v>
      </c>
      <c r="O208" s="10">
        <v>43733</v>
      </c>
      <c r="P208" s="10">
        <v>44099</v>
      </c>
      <c r="Q208" s="1" t="s">
        <v>65</v>
      </c>
    </row>
    <row r="209" spans="1:17" x14ac:dyDescent="0.25">
      <c r="A209" s="1" t="s">
        <v>3995</v>
      </c>
      <c r="B209" s="4" t="s">
        <v>18</v>
      </c>
      <c r="C209" s="1" t="s">
        <v>770</v>
      </c>
      <c r="D209" s="1" t="s">
        <v>768</v>
      </c>
      <c r="E209" s="1">
        <v>412</v>
      </c>
      <c r="F209" s="1" t="s">
        <v>46</v>
      </c>
      <c r="G209" s="1">
        <v>4</v>
      </c>
      <c r="J209" s="1" t="s">
        <v>771</v>
      </c>
      <c r="K209" s="1">
        <v>43008048</v>
      </c>
      <c r="M209" s="1" t="s">
        <v>15</v>
      </c>
      <c r="N209" s="1" t="s">
        <v>772</v>
      </c>
      <c r="O209" s="10">
        <v>43707</v>
      </c>
      <c r="P209" s="10">
        <v>44104</v>
      </c>
      <c r="Q209" s="1" t="s">
        <v>65</v>
      </c>
    </row>
    <row r="210" spans="1:17" x14ac:dyDescent="0.25">
      <c r="A210" s="1" t="s">
        <v>3996</v>
      </c>
      <c r="B210" s="4" t="s">
        <v>18</v>
      </c>
      <c r="C210" s="1" t="s">
        <v>773</v>
      </c>
      <c r="D210" s="1" t="s">
        <v>768</v>
      </c>
      <c r="E210" s="1">
        <v>200</v>
      </c>
      <c r="F210" s="1" t="s">
        <v>46</v>
      </c>
      <c r="G210" s="1">
        <v>4</v>
      </c>
      <c r="J210" s="1" t="s">
        <v>774</v>
      </c>
      <c r="K210" s="1">
        <v>1566414009</v>
      </c>
      <c r="M210" s="1" t="s">
        <v>15</v>
      </c>
      <c r="N210" s="1" t="s">
        <v>775</v>
      </c>
      <c r="O210" s="10">
        <v>43735</v>
      </c>
      <c r="P210" s="10">
        <v>44101</v>
      </c>
      <c r="Q210" s="1" t="s">
        <v>65</v>
      </c>
    </row>
    <row r="211" spans="1:17" x14ac:dyDescent="0.25">
      <c r="A211" s="1" t="s">
        <v>3997</v>
      </c>
      <c r="B211" s="4" t="s">
        <v>18</v>
      </c>
      <c r="C211" s="1" t="s">
        <v>776</v>
      </c>
      <c r="D211" s="1" t="s">
        <v>83</v>
      </c>
      <c r="E211" s="1">
        <v>8427</v>
      </c>
      <c r="F211" s="1" t="s">
        <v>778</v>
      </c>
      <c r="G211" s="1">
        <v>10</v>
      </c>
      <c r="J211" s="1" t="s">
        <v>777</v>
      </c>
      <c r="K211" s="1">
        <v>1556138417</v>
      </c>
      <c r="M211" s="1" t="s">
        <v>15</v>
      </c>
      <c r="N211" s="1" t="s">
        <v>779</v>
      </c>
      <c r="O211" s="10">
        <v>43740</v>
      </c>
      <c r="P211" s="10">
        <v>44106</v>
      </c>
      <c r="Q211" s="1" t="s">
        <v>65</v>
      </c>
    </row>
    <row r="212" spans="1:17" x14ac:dyDescent="0.25">
      <c r="A212" s="1" t="s">
        <v>3998</v>
      </c>
      <c r="B212" s="4" t="s">
        <v>18</v>
      </c>
      <c r="C212" s="1" t="s">
        <v>780</v>
      </c>
      <c r="D212" s="1" t="s">
        <v>782</v>
      </c>
      <c r="E212" s="1">
        <v>875</v>
      </c>
      <c r="F212" s="1" t="s">
        <v>783</v>
      </c>
      <c r="G212" s="1">
        <v>4</v>
      </c>
      <c r="J212" s="1" t="s">
        <v>781</v>
      </c>
      <c r="K212" s="1">
        <v>49223762</v>
      </c>
      <c r="M212" s="1" t="s">
        <v>15</v>
      </c>
      <c r="N212" s="1" t="s">
        <v>784</v>
      </c>
      <c r="O212" s="10">
        <v>43710</v>
      </c>
      <c r="P212" s="10">
        <v>44076</v>
      </c>
      <c r="Q212" s="1" t="s">
        <v>65</v>
      </c>
    </row>
    <row r="213" spans="1:17" x14ac:dyDescent="0.25">
      <c r="A213" s="1" t="s">
        <v>3999</v>
      </c>
      <c r="B213" s="4" t="s">
        <v>18</v>
      </c>
      <c r="C213" s="1" t="s">
        <v>785</v>
      </c>
      <c r="D213" s="1" t="s">
        <v>787</v>
      </c>
      <c r="E213" s="1">
        <v>1600</v>
      </c>
      <c r="F213" s="1" t="s">
        <v>46</v>
      </c>
      <c r="G213" s="1">
        <v>4</v>
      </c>
      <c r="J213" s="1" t="s">
        <v>786</v>
      </c>
      <c r="K213" s="1">
        <v>1566414009</v>
      </c>
      <c r="M213" s="1" t="s">
        <v>15</v>
      </c>
      <c r="N213" s="1" t="s">
        <v>788</v>
      </c>
      <c r="O213" s="10">
        <v>43676</v>
      </c>
      <c r="P213" s="10">
        <v>44042</v>
      </c>
      <c r="Q213" s="1" t="s">
        <v>65</v>
      </c>
    </row>
    <row r="214" spans="1:17" x14ac:dyDescent="0.25">
      <c r="A214" s="1" t="s">
        <v>4000</v>
      </c>
      <c r="B214" s="4" t="s">
        <v>18</v>
      </c>
      <c r="C214" s="1" t="s">
        <v>789</v>
      </c>
      <c r="D214" s="1" t="s">
        <v>768</v>
      </c>
      <c r="E214" s="1">
        <v>1688</v>
      </c>
      <c r="F214" s="1" t="s">
        <v>46</v>
      </c>
      <c r="G214" s="1">
        <v>4</v>
      </c>
      <c r="J214" s="1" t="s">
        <v>790</v>
      </c>
      <c r="K214" s="1">
        <v>1165386340</v>
      </c>
      <c r="M214" s="1" t="s">
        <v>15</v>
      </c>
      <c r="N214" s="1" t="s">
        <v>791</v>
      </c>
      <c r="O214" s="10">
        <v>43740</v>
      </c>
      <c r="P214" s="10">
        <v>44106</v>
      </c>
      <c r="Q214" s="1" t="s">
        <v>65</v>
      </c>
    </row>
    <row r="215" spans="1:17" x14ac:dyDescent="0.25">
      <c r="A215" s="1" t="s">
        <v>4001</v>
      </c>
      <c r="B215" s="4" t="s">
        <v>18</v>
      </c>
      <c r="C215" s="1" t="s">
        <v>792</v>
      </c>
      <c r="D215" s="1" t="s">
        <v>121</v>
      </c>
      <c r="E215" s="1">
        <v>2858</v>
      </c>
      <c r="F215" s="1" t="s">
        <v>760</v>
      </c>
      <c r="G215" s="1">
        <v>4</v>
      </c>
      <c r="J215" s="1" t="s">
        <v>793</v>
      </c>
      <c r="K215" s="1">
        <v>1158880036</v>
      </c>
      <c r="M215" s="1" t="s">
        <v>15</v>
      </c>
      <c r="N215" s="1" t="s">
        <v>794</v>
      </c>
      <c r="O215" s="10">
        <v>43735</v>
      </c>
      <c r="P215" s="10">
        <v>44101</v>
      </c>
      <c r="Q215" s="1" t="s">
        <v>65</v>
      </c>
    </row>
    <row r="216" spans="1:17" x14ac:dyDescent="0.25">
      <c r="A216" s="1" t="s">
        <v>4002</v>
      </c>
      <c r="B216" s="4" t="s">
        <v>18</v>
      </c>
      <c r="C216" s="1" t="s">
        <v>795</v>
      </c>
      <c r="D216" s="1" t="s">
        <v>797</v>
      </c>
      <c r="E216" s="1">
        <v>713</v>
      </c>
      <c r="F216" s="1" t="s">
        <v>798</v>
      </c>
      <c r="G216" s="1">
        <v>7</v>
      </c>
      <c r="J216" s="1" t="s">
        <v>796</v>
      </c>
      <c r="K216" s="1">
        <v>21392843</v>
      </c>
      <c r="M216" s="1" t="s">
        <v>15</v>
      </c>
      <c r="N216" s="1" t="s">
        <v>799</v>
      </c>
      <c r="O216" s="10">
        <v>43731</v>
      </c>
      <c r="P216" s="10">
        <v>44097</v>
      </c>
      <c r="Q216" s="1" t="s">
        <v>17</v>
      </c>
    </row>
    <row r="217" spans="1:17" x14ac:dyDescent="0.25">
      <c r="A217" s="1" t="s">
        <v>3850</v>
      </c>
      <c r="B217" s="4" t="s">
        <v>18</v>
      </c>
      <c r="C217" s="1" t="s">
        <v>800</v>
      </c>
      <c r="D217" s="1" t="s">
        <v>232</v>
      </c>
      <c r="E217" s="1">
        <v>2700</v>
      </c>
      <c r="F217" s="1" t="s">
        <v>18</v>
      </c>
      <c r="G217" s="1">
        <v>7</v>
      </c>
      <c r="J217" s="1" t="s">
        <v>231</v>
      </c>
      <c r="K217" s="1">
        <v>1540393136</v>
      </c>
      <c r="M217" s="1" t="s">
        <v>15</v>
      </c>
      <c r="N217" s="1" t="s">
        <v>801</v>
      </c>
      <c r="O217" s="10">
        <v>43738</v>
      </c>
      <c r="P217" s="10">
        <v>44104</v>
      </c>
      <c r="Q217" s="1" t="s">
        <v>17</v>
      </c>
    </row>
    <row r="218" spans="1:17" x14ac:dyDescent="0.25">
      <c r="A218" s="1" t="s">
        <v>3850</v>
      </c>
      <c r="B218" s="4" t="s">
        <v>18</v>
      </c>
      <c r="C218" s="1" t="s">
        <v>802</v>
      </c>
      <c r="D218" s="1" t="s">
        <v>232</v>
      </c>
      <c r="E218" s="1">
        <v>2700</v>
      </c>
      <c r="F218" s="1" t="s">
        <v>18</v>
      </c>
      <c r="G218" s="1">
        <v>7</v>
      </c>
      <c r="J218" s="1" t="s">
        <v>803</v>
      </c>
      <c r="K218" s="1">
        <v>15360790</v>
      </c>
      <c r="M218" s="1" t="s">
        <v>15</v>
      </c>
      <c r="N218" s="1" t="s">
        <v>804</v>
      </c>
      <c r="O218" s="10">
        <v>43734</v>
      </c>
      <c r="P218" s="10">
        <v>44100</v>
      </c>
      <c r="Q218" s="1" t="s">
        <v>17</v>
      </c>
    </row>
    <row r="219" spans="1:17" x14ac:dyDescent="0.25">
      <c r="A219" s="1" t="s">
        <v>3850</v>
      </c>
      <c r="B219" s="4" t="s">
        <v>18</v>
      </c>
      <c r="C219" s="1" t="s">
        <v>805</v>
      </c>
      <c r="D219" s="1" t="s">
        <v>232</v>
      </c>
      <c r="E219" s="1">
        <v>2700</v>
      </c>
      <c r="F219" s="1" t="s">
        <v>18</v>
      </c>
      <c r="G219" s="1">
        <v>7</v>
      </c>
      <c r="J219" s="1" t="s">
        <v>806</v>
      </c>
      <c r="K219" s="1">
        <v>1536089039</v>
      </c>
      <c r="M219" s="1" t="s">
        <v>15</v>
      </c>
      <c r="N219" s="1" t="s">
        <v>807</v>
      </c>
      <c r="O219" s="10">
        <v>43643</v>
      </c>
      <c r="P219" s="10">
        <v>44009</v>
      </c>
      <c r="Q219" s="1" t="s">
        <v>17</v>
      </c>
    </row>
    <row r="220" spans="1:17" x14ac:dyDescent="0.25">
      <c r="A220" s="1" t="s">
        <v>4003</v>
      </c>
      <c r="B220" s="4" t="s">
        <v>18</v>
      </c>
      <c r="C220" s="1" t="s">
        <v>808</v>
      </c>
      <c r="D220" s="1" t="s">
        <v>232</v>
      </c>
      <c r="E220" s="1">
        <v>2800</v>
      </c>
      <c r="F220" s="1" t="s">
        <v>18</v>
      </c>
      <c r="G220" s="1">
        <v>7</v>
      </c>
      <c r="J220" s="1" t="s">
        <v>809</v>
      </c>
      <c r="K220" s="1">
        <v>43072335</v>
      </c>
      <c r="M220" s="1" t="s">
        <v>17</v>
      </c>
      <c r="N220" s="1" t="s">
        <v>810</v>
      </c>
      <c r="O220" s="10">
        <v>43740</v>
      </c>
      <c r="P220" s="10">
        <v>44106</v>
      </c>
      <c r="Q220" s="1" t="s">
        <v>17</v>
      </c>
    </row>
    <row r="221" spans="1:17" x14ac:dyDescent="0.25">
      <c r="A221" s="1" t="s">
        <v>4004</v>
      </c>
      <c r="B221" s="4" t="s">
        <v>18</v>
      </c>
      <c r="C221" s="1" t="s">
        <v>811</v>
      </c>
      <c r="D221" s="1" t="s">
        <v>813</v>
      </c>
      <c r="E221" s="1">
        <v>5</v>
      </c>
      <c r="F221" s="1" t="s">
        <v>18</v>
      </c>
      <c r="G221" s="1">
        <v>7</v>
      </c>
      <c r="J221" s="1" t="s">
        <v>812</v>
      </c>
      <c r="K221" s="1">
        <v>46338143</v>
      </c>
      <c r="M221" s="1" t="s">
        <v>15</v>
      </c>
      <c r="N221" s="1" t="s">
        <v>814</v>
      </c>
      <c r="O221" s="10">
        <v>43707</v>
      </c>
      <c r="P221" s="10">
        <v>44073</v>
      </c>
      <c r="Q221" s="1" t="s">
        <v>17</v>
      </c>
    </row>
    <row r="222" spans="1:17" x14ac:dyDescent="0.25">
      <c r="A222" s="1" t="s">
        <v>3852</v>
      </c>
      <c r="B222" s="4" t="s">
        <v>18</v>
      </c>
      <c r="C222" s="1" t="s">
        <v>815</v>
      </c>
      <c r="D222" s="1" t="s">
        <v>817</v>
      </c>
      <c r="E222" s="1">
        <v>2641</v>
      </c>
      <c r="F222" s="1" t="s">
        <v>18</v>
      </c>
      <c r="G222" s="1">
        <v>7</v>
      </c>
      <c r="J222" s="1" t="s">
        <v>816</v>
      </c>
      <c r="K222" s="1">
        <v>1535627513</v>
      </c>
      <c r="M222" s="1" t="s">
        <v>15</v>
      </c>
      <c r="N222" s="1" t="s">
        <v>818</v>
      </c>
      <c r="O222" s="10">
        <v>43734</v>
      </c>
      <c r="P222" s="10">
        <v>44100</v>
      </c>
      <c r="Q222" s="1" t="s">
        <v>17</v>
      </c>
    </row>
    <row r="223" spans="1:17" x14ac:dyDescent="0.25">
      <c r="A223" s="1" t="s">
        <v>4005</v>
      </c>
      <c r="B223" s="4" t="s">
        <v>18</v>
      </c>
      <c r="C223" s="1" t="s">
        <v>819</v>
      </c>
      <c r="D223" s="1" t="s">
        <v>114</v>
      </c>
      <c r="E223" s="1">
        <v>2200</v>
      </c>
      <c r="F223" s="1" t="s">
        <v>18</v>
      </c>
      <c r="G223" s="1">
        <v>7</v>
      </c>
      <c r="J223" s="1" t="s">
        <v>820</v>
      </c>
      <c r="K223" s="1">
        <v>1562171715</v>
      </c>
      <c r="M223" s="1" t="s">
        <v>17</v>
      </c>
      <c r="N223" s="1" t="s">
        <v>821</v>
      </c>
      <c r="O223" s="10">
        <v>43703</v>
      </c>
      <c r="P223" s="10">
        <v>44069</v>
      </c>
      <c r="Q223" s="1" t="s">
        <v>17</v>
      </c>
    </row>
    <row r="224" spans="1:17" x14ac:dyDescent="0.25">
      <c r="A224" s="1" t="s">
        <v>3847</v>
      </c>
      <c r="B224" s="4" t="s">
        <v>18</v>
      </c>
      <c r="C224" s="1" t="s">
        <v>822</v>
      </c>
      <c r="D224" s="1" t="s">
        <v>83</v>
      </c>
      <c r="E224" s="1">
        <v>6790</v>
      </c>
      <c r="F224" s="1" t="s">
        <v>18</v>
      </c>
      <c r="G224" s="1">
        <v>7</v>
      </c>
      <c r="J224" s="1" t="s">
        <v>218</v>
      </c>
      <c r="K224" s="1">
        <v>15394627</v>
      </c>
      <c r="M224" s="1" t="s">
        <v>15</v>
      </c>
      <c r="N224" s="1" t="s">
        <v>823</v>
      </c>
      <c r="O224" s="10">
        <v>43543</v>
      </c>
      <c r="P224" s="10">
        <v>43909</v>
      </c>
      <c r="Q224" s="1" t="s">
        <v>17</v>
      </c>
    </row>
    <row r="225" spans="1:17" x14ac:dyDescent="0.25">
      <c r="A225" s="1" t="s">
        <v>4006</v>
      </c>
      <c r="B225" s="4" t="s">
        <v>18</v>
      </c>
      <c r="C225" s="1" t="s">
        <v>824</v>
      </c>
      <c r="D225" s="1" t="s">
        <v>83</v>
      </c>
      <c r="E225" s="1">
        <v>7043</v>
      </c>
      <c r="F225" s="1" t="s">
        <v>18</v>
      </c>
      <c r="G225" s="1">
        <v>7</v>
      </c>
      <c r="J225" s="1" t="s">
        <v>825</v>
      </c>
      <c r="K225" s="1">
        <v>1539270241</v>
      </c>
      <c r="M225" s="1" t="s">
        <v>17</v>
      </c>
      <c r="N225" s="1" t="s">
        <v>826</v>
      </c>
      <c r="O225" s="10">
        <v>43707</v>
      </c>
      <c r="P225" s="10">
        <v>44073</v>
      </c>
      <c r="Q225" s="1" t="s">
        <v>17</v>
      </c>
    </row>
    <row r="226" spans="1:17" x14ac:dyDescent="0.25">
      <c r="A226" s="1" t="s">
        <v>4007</v>
      </c>
      <c r="B226" s="4" t="s">
        <v>18</v>
      </c>
      <c r="C226" s="1" t="s">
        <v>827</v>
      </c>
      <c r="D226" s="1" t="s">
        <v>83</v>
      </c>
      <c r="E226" s="1">
        <v>7166</v>
      </c>
      <c r="F226" s="1" t="s">
        <v>18</v>
      </c>
      <c r="G226" s="1">
        <v>7</v>
      </c>
      <c r="J226" s="1" t="s">
        <v>828</v>
      </c>
      <c r="K226" s="1">
        <v>1556269701</v>
      </c>
      <c r="M226" s="1" t="s">
        <v>15</v>
      </c>
      <c r="N226" s="1" t="s">
        <v>829</v>
      </c>
      <c r="O226" s="10">
        <v>43707</v>
      </c>
      <c r="P226" s="10">
        <v>44073</v>
      </c>
      <c r="Q226" s="1" t="s">
        <v>17</v>
      </c>
    </row>
    <row r="227" spans="1:17" x14ac:dyDescent="0.25">
      <c r="A227" s="1" t="s">
        <v>4008</v>
      </c>
      <c r="B227" s="4" t="s">
        <v>18</v>
      </c>
      <c r="C227" s="1" t="s">
        <v>830</v>
      </c>
      <c r="D227" s="1" t="s">
        <v>83</v>
      </c>
      <c r="E227" s="1">
        <v>6811</v>
      </c>
      <c r="F227" s="1" t="s">
        <v>18</v>
      </c>
      <c r="G227" s="1">
        <v>7</v>
      </c>
      <c r="J227" s="1" t="s">
        <v>831</v>
      </c>
      <c r="K227" s="1">
        <v>1554016112</v>
      </c>
      <c r="M227" s="1" t="s">
        <v>17</v>
      </c>
      <c r="N227" s="1" t="s">
        <v>832</v>
      </c>
      <c r="O227" s="10">
        <v>43707</v>
      </c>
      <c r="P227" s="10">
        <v>44073</v>
      </c>
      <c r="Q227" s="1" t="s">
        <v>17</v>
      </c>
    </row>
    <row r="228" spans="1:17" x14ac:dyDescent="0.25">
      <c r="A228" s="1" t="s">
        <v>4009</v>
      </c>
      <c r="B228" s="4" t="s">
        <v>18</v>
      </c>
      <c r="C228" s="1" t="s">
        <v>833</v>
      </c>
      <c r="D228" s="1" t="s">
        <v>83</v>
      </c>
      <c r="E228" s="1">
        <v>7214</v>
      </c>
      <c r="F228" s="1" t="s">
        <v>18</v>
      </c>
      <c r="G228" s="1">
        <v>7</v>
      </c>
      <c r="J228" s="1" t="s">
        <v>834</v>
      </c>
      <c r="K228" s="1">
        <v>46018173</v>
      </c>
      <c r="M228" s="1" t="s">
        <v>15</v>
      </c>
      <c r="N228" s="1" t="s">
        <v>835</v>
      </c>
      <c r="O228" s="10">
        <v>43707</v>
      </c>
      <c r="P228" s="10">
        <v>44073</v>
      </c>
      <c r="Q228" s="1" t="s">
        <v>17</v>
      </c>
    </row>
    <row r="229" spans="1:17" x14ac:dyDescent="0.25">
      <c r="A229" s="1" t="s">
        <v>4010</v>
      </c>
      <c r="B229" s="4" t="s">
        <v>18</v>
      </c>
      <c r="C229" s="1" t="s">
        <v>836</v>
      </c>
      <c r="D229" s="1" t="s">
        <v>838</v>
      </c>
      <c r="E229" s="1">
        <v>1621</v>
      </c>
      <c r="F229" s="1" t="s">
        <v>18</v>
      </c>
      <c r="G229" s="1">
        <v>7</v>
      </c>
      <c r="J229" s="1" t="s">
        <v>837</v>
      </c>
      <c r="K229" s="1">
        <v>46338143</v>
      </c>
      <c r="M229" s="1" t="s">
        <v>17</v>
      </c>
      <c r="N229" s="1" t="s">
        <v>839</v>
      </c>
      <c r="O229" s="10">
        <v>43731</v>
      </c>
      <c r="P229" s="10">
        <v>44097</v>
      </c>
      <c r="Q229" s="1" t="s">
        <v>17</v>
      </c>
    </row>
    <row r="230" spans="1:17" x14ac:dyDescent="0.25">
      <c r="A230" s="1" t="s">
        <v>4010</v>
      </c>
      <c r="B230" s="4" t="s">
        <v>18</v>
      </c>
      <c r="C230" s="1" t="s">
        <v>840</v>
      </c>
      <c r="D230" s="1" t="s">
        <v>838</v>
      </c>
      <c r="E230" s="1">
        <v>1621</v>
      </c>
      <c r="F230" s="1" t="s">
        <v>18</v>
      </c>
      <c r="G230" s="1">
        <v>7</v>
      </c>
      <c r="J230" s="1" t="s">
        <v>841</v>
      </c>
      <c r="K230" s="1">
        <v>49410459</v>
      </c>
      <c r="M230" s="1" t="s">
        <v>17</v>
      </c>
      <c r="N230" s="1" t="s">
        <v>842</v>
      </c>
      <c r="O230" s="10">
        <v>43734</v>
      </c>
      <c r="P230" s="10">
        <v>44100</v>
      </c>
      <c r="Q230" s="1" t="s">
        <v>17</v>
      </c>
    </row>
    <row r="231" spans="1:17" x14ac:dyDescent="0.25">
      <c r="A231" s="1" t="s">
        <v>4010</v>
      </c>
      <c r="B231" s="4" t="s">
        <v>18</v>
      </c>
      <c r="C231" s="1" t="s">
        <v>843</v>
      </c>
      <c r="D231" s="1" t="s">
        <v>838</v>
      </c>
      <c r="E231" s="1">
        <v>1621</v>
      </c>
      <c r="F231" s="1" t="s">
        <v>18</v>
      </c>
      <c r="G231" s="1">
        <v>7</v>
      </c>
      <c r="J231" s="1" t="s">
        <v>844</v>
      </c>
      <c r="K231" s="1">
        <v>46338143</v>
      </c>
      <c r="M231" s="1" t="s">
        <v>17</v>
      </c>
      <c r="N231" s="1" t="s">
        <v>845</v>
      </c>
      <c r="O231" s="10">
        <v>43734</v>
      </c>
      <c r="P231" s="10">
        <v>44100</v>
      </c>
      <c r="Q231" s="1" t="s">
        <v>17</v>
      </c>
    </row>
    <row r="232" spans="1:17" x14ac:dyDescent="0.25">
      <c r="A232" s="1" t="s">
        <v>4010</v>
      </c>
      <c r="B232" s="4" t="s">
        <v>18</v>
      </c>
      <c r="C232" s="1" t="s">
        <v>846</v>
      </c>
      <c r="D232" s="1" t="s">
        <v>838</v>
      </c>
      <c r="E232" s="1">
        <v>1621</v>
      </c>
      <c r="F232" s="1" t="s">
        <v>18</v>
      </c>
      <c r="G232" s="1">
        <v>7</v>
      </c>
      <c r="J232" s="1" t="s">
        <v>847</v>
      </c>
      <c r="K232" s="1">
        <v>46338143</v>
      </c>
      <c r="M232" s="1" t="s">
        <v>17</v>
      </c>
      <c r="N232" s="1" t="s">
        <v>848</v>
      </c>
      <c r="O232" s="10">
        <v>43710</v>
      </c>
      <c r="P232" s="10">
        <v>44076</v>
      </c>
      <c r="Q232" s="1" t="s">
        <v>17</v>
      </c>
    </row>
    <row r="233" spans="1:17" x14ac:dyDescent="0.25">
      <c r="A233" s="1" t="s">
        <v>4010</v>
      </c>
      <c r="B233" s="4" t="s">
        <v>18</v>
      </c>
      <c r="C233" s="1" t="s">
        <v>849</v>
      </c>
      <c r="D233" s="1" t="s">
        <v>838</v>
      </c>
      <c r="E233" s="1">
        <v>1621</v>
      </c>
      <c r="F233" s="1" t="s">
        <v>18</v>
      </c>
      <c r="G233" s="1">
        <v>7</v>
      </c>
      <c r="J233" s="1" t="s">
        <v>850</v>
      </c>
      <c r="K233" s="1">
        <v>46338143</v>
      </c>
      <c r="M233" s="1" t="s">
        <v>17</v>
      </c>
      <c r="N233" s="1" t="s">
        <v>851</v>
      </c>
      <c r="O233" s="10">
        <v>43707</v>
      </c>
      <c r="P233" s="10">
        <v>44073</v>
      </c>
      <c r="Q233" s="1" t="s">
        <v>17</v>
      </c>
    </row>
    <row r="234" spans="1:17" x14ac:dyDescent="0.25">
      <c r="A234" s="1" t="s">
        <v>4010</v>
      </c>
      <c r="B234" s="4" t="s">
        <v>18</v>
      </c>
      <c r="C234" s="1" t="s">
        <v>852</v>
      </c>
      <c r="D234" s="1" t="s">
        <v>838</v>
      </c>
      <c r="E234" s="1">
        <v>1621</v>
      </c>
      <c r="F234" s="1" t="s">
        <v>18</v>
      </c>
      <c r="G234" s="1">
        <v>7</v>
      </c>
      <c r="J234" s="1" t="s">
        <v>853</v>
      </c>
      <c r="K234" s="1">
        <v>1553260471</v>
      </c>
      <c r="M234" s="1" t="s">
        <v>17</v>
      </c>
      <c r="N234" s="1" t="s">
        <v>854</v>
      </c>
      <c r="O234" s="10">
        <v>43657</v>
      </c>
      <c r="P234" s="10">
        <v>44023</v>
      </c>
      <c r="Q234" s="1" t="s">
        <v>17</v>
      </c>
    </row>
    <row r="235" spans="1:17" x14ac:dyDescent="0.25">
      <c r="A235" s="1" t="s">
        <v>4011</v>
      </c>
      <c r="B235" s="4" t="s">
        <v>18</v>
      </c>
      <c r="C235" s="1" t="s">
        <v>855</v>
      </c>
      <c r="D235" s="1" t="s">
        <v>83</v>
      </c>
      <c r="E235" s="1">
        <v>6777</v>
      </c>
      <c r="F235" s="1" t="s">
        <v>18</v>
      </c>
      <c r="G235" s="1">
        <v>7</v>
      </c>
      <c r="J235" s="1" t="s">
        <v>857</v>
      </c>
      <c r="K235" s="1">
        <v>43072335</v>
      </c>
      <c r="M235" s="1" t="s">
        <v>15</v>
      </c>
      <c r="N235" s="1" t="s">
        <v>858</v>
      </c>
      <c r="O235" s="10">
        <v>43581</v>
      </c>
      <c r="P235" s="10">
        <v>43947</v>
      </c>
      <c r="Q235" s="1" t="s">
        <v>17</v>
      </c>
    </row>
    <row r="236" spans="1:17" x14ac:dyDescent="0.25">
      <c r="A236" s="1" t="s">
        <v>4012</v>
      </c>
      <c r="B236" s="4" t="s">
        <v>18</v>
      </c>
      <c r="C236" s="11" t="s">
        <v>859</v>
      </c>
      <c r="D236" s="1" t="s">
        <v>140</v>
      </c>
      <c r="E236" s="1">
        <v>5</v>
      </c>
      <c r="F236" s="1" t="s">
        <v>18</v>
      </c>
      <c r="G236" s="1">
        <v>7</v>
      </c>
      <c r="J236" s="1" t="s">
        <v>860</v>
      </c>
      <c r="K236" s="1">
        <v>44693404</v>
      </c>
      <c r="M236" s="1" t="s">
        <v>15</v>
      </c>
      <c r="N236" s="1" t="s">
        <v>861</v>
      </c>
      <c r="O236" s="10">
        <v>43606</v>
      </c>
      <c r="P236" s="10">
        <v>43972</v>
      </c>
      <c r="Q236" s="1" t="s">
        <v>17</v>
      </c>
    </row>
    <row r="237" spans="1:17" x14ac:dyDescent="0.25">
      <c r="A237" s="1" t="s">
        <v>4013</v>
      </c>
      <c r="B237" s="4" t="s">
        <v>18</v>
      </c>
      <c r="C237" s="1" t="s">
        <v>862</v>
      </c>
      <c r="D237" s="1" t="s">
        <v>817</v>
      </c>
      <c r="E237" s="1">
        <v>1915</v>
      </c>
      <c r="F237" s="1" t="s">
        <v>18</v>
      </c>
      <c r="G237" s="1">
        <v>7</v>
      </c>
      <c r="J237" s="1" t="s">
        <v>863</v>
      </c>
      <c r="K237" s="1">
        <v>45686493</v>
      </c>
      <c r="M237" s="1" t="s">
        <v>17</v>
      </c>
      <c r="N237" s="1" t="s">
        <v>864</v>
      </c>
      <c r="O237" s="10">
        <v>43605</v>
      </c>
      <c r="P237" s="10">
        <v>43971</v>
      </c>
      <c r="Q237" s="1" t="s">
        <v>17</v>
      </c>
    </row>
    <row r="238" spans="1:17" x14ac:dyDescent="0.25">
      <c r="A238" s="1" t="s">
        <v>4014</v>
      </c>
      <c r="B238" s="4" t="s">
        <v>18</v>
      </c>
      <c r="C238" s="1" t="s">
        <v>865</v>
      </c>
      <c r="D238" s="1" t="s">
        <v>316</v>
      </c>
      <c r="E238" s="1">
        <v>6113</v>
      </c>
      <c r="F238" s="1" t="s">
        <v>868</v>
      </c>
      <c r="G238" s="1">
        <v>9</v>
      </c>
      <c r="J238" s="1" t="s">
        <v>867</v>
      </c>
      <c r="K238" s="1">
        <v>46861632</v>
      </c>
      <c r="M238" s="1" t="s">
        <v>15</v>
      </c>
      <c r="N238" s="1" t="s">
        <v>869</v>
      </c>
      <c r="O238" s="10">
        <v>43732</v>
      </c>
      <c r="P238" s="10">
        <v>44098</v>
      </c>
      <c r="Q238" s="1" t="s">
        <v>65</v>
      </c>
    </row>
    <row r="239" spans="1:17" x14ac:dyDescent="0.25">
      <c r="A239" s="1" t="s">
        <v>4015</v>
      </c>
      <c r="B239" s="4" t="s">
        <v>18</v>
      </c>
      <c r="C239" s="1" t="s">
        <v>870</v>
      </c>
      <c r="D239" s="1" t="s">
        <v>316</v>
      </c>
      <c r="E239" s="1">
        <v>5700</v>
      </c>
      <c r="F239" s="1" t="s">
        <v>868</v>
      </c>
      <c r="G239" s="1">
        <v>9</v>
      </c>
      <c r="J239" s="1" t="s">
        <v>867</v>
      </c>
      <c r="K239" s="1">
        <v>20545180</v>
      </c>
      <c r="M239" s="1" t="s">
        <v>17</v>
      </c>
      <c r="N239" s="1" t="s">
        <v>871</v>
      </c>
      <c r="O239" s="10">
        <v>43769</v>
      </c>
      <c r="P239" s="10">
        <v>44135</v>
      </c>
      <c r="Q239" s="1" t="s">
        <v>65</v>
      </c>
    </row>
    <row r="240" spans="1:17" x14ac:dyDescent="0.25">
      <c r="A240" s="1" t="s">
        <v>4016</v>
      </c>
      <c r="B240" s="4" t="s">
        <v>18</v>
      </c>
      <c r="C240" s="1" t="s">
        <v>872</v>
      </c>
      <c r="D240" s="1" t="s">
        <v>874</v>
      </c>
      <c r="E240" s="1">
        <v>60</v>
      </c>
      <c r="F240" s="1" t="s">
        <v>115</v>
      </c>
      <c r="G240" s="1">
        <v>9</v>
      </c>
      <c r="J240" s="1" t="s">
        <v>873</v>
      </c>
      <c r="K240" s="1">
        <v>1549360491</v>
      </c>
      <c r="M240" s="1" t="s">
        <v>15</v>
      </c>
      <c r="N240" s="1" t="s">
        <v>875</v>
      </c>
      <c r="O240" s="10">
        <v>43567</v>
      </c>
      <c r="P240" s="10">
        <v>43933</v>
      </c>
      <c r="Q240" s="1" t="s">
        <v>65</v>
      </c>
    </row>
    <row r="241" spans="1:17" x14ac:dyDescent="0.25">
      <c r="A241" s="1" t="s">
        <v>4017</v>
      </c>
      <c r="B241" s="4" t="s">
        <v>18</v>
      </c>
      <c r="C241" s="1" t="s">
        <v>876</v>
      </c>
      <c r="D241" s="1" t="s">
        <v>878</v>
      </c>
      <c r="E241" s="12">
        <v>44477</v>
      </c>
      <c r="F241" s="1" t="s">
        <v>115</v>
      </c>
      <c r="G241" s="1">
        <v>9</v>
      </c>
      <c r="J241" s="1" t="s">
        <v>877</v>
      </c>
      <c r="K241" s="1">
        <v>1558335993</v>
      </c>
      <c r="M241" s="1" t="s">
        <v>15</v>
      </c>
      <c r="N241" s="1" t="s">
        <v>879</v>
      </c>
      <c r="O241" s="10">
        <v>43745</v>
      </c>
      <c r="P241" s="10">
        <v>44111</v>
      </c>
      <c r="Q241" s="1" t="s">
        <v>65</v>
      </c>
    </row>
    <row r="242" spans="1:17" x14ac:dyDescent="0.25">
      <c r="A242" s="1" t="s">
        <v>4018</v>
      </c>
      <c r="B242" s="4" t="s">
        <v>18</v>
      </c>
      <c r="C242" s="1" t="s">
        <v>880</v>
      </c>
      <c r="D242" s="1" t="s">
        <v>83</v>
      </c>
      <c r="E242" s="1">
        <v>11394</v>
      </c>
      <c r="F242" s="1" t="s">
        <v>115</v>
      </c>
      <c r="G242" s="1">
        <v>9</v>
      </c>
      <c r="J242" s="1" t="s">
        <v>881</v>
      </c>
      <c r="K242" s="1">
        <v>1558335984</v>
      </c>
      <c r="M242" s="1" t="s">
        <v>15</v>
      </c>
      <c r="N242" s="1" t="s">
        <v>882</v>
      </c>
      <c r="O242" s="10">
        <v>43734</v>
      </c>
      <c r="P242" s="10">
        <v>44100</v>
      </c>
      <c r="Q242" s="1" t="s">
        <v>65</v>
      </c>
    </row>
    <row r="243" spans="1:17" x14ac:dyDescent="0.25">
      <c r="A243" s="1" t="s">
        <v>4019</v>
      </c>
      <c r="B243" s="4" t="s">
        <v>18</v>
      </c>
      <c r="C243" s="1" t="s">
        <v>883</v>
      </c>
      <c r="D243" s="1" t="s">
        <v>83</v>
      </c>
      <c r="E243" s="1">
        <v>11496</v>
      </c>
      <c r="F243" s="1" t="s">
        <v>115</v>
      </c>
      <c r="G243" s="1">
        <v>9</v>
      </c>
      <c r="J243" s="1" t="s">
        <v>877</v>
      </c>
      <c r="K243" s="1">
        <v>1558335993</v>
      </c>
      <c r="M243" s="1" t="s">
        <v>17</v>
      </c>
      <c r="N243" s="1" t="s">
        <v>884</v>
      </c>
      <c r="O243" s="10">
        <v>43735</v>
      </c>
      <c r="P243" s="10">
        <v>44101</v>
      </c>
      <c r="Q243" s="1" t="s">
        <v>65</v>
      </c>
    </row>
    <row r="244" spans="1:17" x14ac:dyDescent="0.25">
      <c r="A244" s="1" t="s">
        <v>4020</v>
      </c>
      <c r="B244" s="4" t="s">
        <v>18</v>
      </c>
      <c r="C244" s="1" t="s">
        <v>885</v>
      </c>
      <c r="D244" s="1" t="s">
        <v>888</v>
      </c>
      <c r="E244" s="1">
        <v>9</v>
      </c>
      <c r="F244" s="1" t="s">
        <v>115</v>
      </c>
      <c r="G244" s="1">
        <v>9</v>
      </c>
      <c r="J244" s="1" t="s">
        <v>887</v>
      </c>
      <c r="K244" s="1">
        <v>1549360491</v>
      </c>
      <c r="M244" s="1" t="s">
        <v>15</v>
      </c>
      <c r="N244" s="1" t="s">
        <v>889</v>
      </c>
      <c r="O244" s="10">
        <v>43732</v>
      </c>
      <c r="P244" s="10">
        <v>44098</v>
      </c>
      <c r="Q244" s="1" t="s">
        <v>65</v>
      </c>
    </row>
    <row r="245" spans="1:17" x14ac:dyDescent="0.25">
      <c r="A245" s="1" t="s">
        <v>4021</v>
      </c>
      <c r="B245" s="4" t="s">
        <v>18</v>
      </c>
      <c r="C245" s="1" t="s">
        <v>890</v>
      </c>
      <c r="D245" s="1" t="s">
        <v>893</v>
      </c>
      <c r="E245" s="1">
        <v>4750</v>
      </c>
      <c r="F245" s="1" t="s">
        <v>894</v>
      </c>
      <c r="G245" s="1">
        <v>9</v>
      </c>
      <c r="J245" s="1" t="s">
        <v>892</v>
      </c>
      <c r="K245" s="1">
        <v>1524429115</v>
      </c>
      <c r="M245" s="1" t="s">
        <v>15</v>
      </c>
      <c r="N245" s="1" t="s">
        <v>895</v>
      </c>
      <c r="O245" s="10">
        <v>43735</v>
      </c>
      <c r="P245" s="10">
        <v>44101</v>
      </c>
      <c r="Q245" s="1" t="s">
        <v>65</v>
      </c>
    </row>
    <row r="246" spans="1:17" x14ac:dyDescent="0.25">
      <c r="A246" s="1" t="s">
        <v>4022</v>
      </c>
      <c r="B246" s="4" t="s">
        <v>18</v>
      </c>
      <c r="C246" s="1" t="s">
        <v>896</v>
      </c>
      <c r="D246" s="1" t="s">
        <v>898</v>
      </c>
      <c r="E246" s="1">
        <v>804</v>
      </c>
      <c r="F246" s="1" t="s">
        <v>899</v>
      </c>
      <c r="G246" s="1">
        <v>10</v>
      </c>
      <c r="J246" s="1" t="s">
        <v>897</v>
      </c>
      <c r="K246" s="1">
        <v>46443805</v>
      </c>
      <c r="M246" s="1" t="s">
        <v>15</v>
      </c>
      <c r="N246" s="1" t="s">
        <v>900</v>
      </c>
      <c r="O246" s="10">
        <v>43705</v>
      </c>
      <c r="P246" s="10">
        <v>44071</v>
      </c>
      <c r="Q246" s="1" t="s">
        <v>65</v>
      </c>
    </row>
    <row r="247" spans="1:17" x14ac:dyDescent="0.25">
      <c r="A247" s="1" t="s">
        <v>4023</v>
      </c>
      <c r="B247" s="4" t="s">
        <v>18</v>
      </c>
      <c r="C247" s="1" t="s">
        <v>901</v>
      </c>
      <c r="D247" s="1" t="s">
        <v>903</v>
      </c>
      <c r="E247" s="1">
        <v>3955</v>
      </c>
      <c r="F247" s="1" t="s">
        <v>904</v>
      </c>
      <c r="G247" s="1">
        <v>12</v>
      </c>
      <c r="J247" s="1" t="s">
        <v>902</v>
      </c>
      <c r="K247" s="1">
        <v>46512111</v>
      </c>
      <c r="M247" s="1" t="s">
        <v>15</v>
      </c>
      <c r="N247" s="1" t="s">
        <v>905</v>
      </c>
      <c r="O247" s="10">
        <v>43621</v>
      </c>
      <c r="P247" s="10">
        <v>43987</v>
      </c>
      <c r="Q247" s="1" t="s">
        <v>65</v>
      </c>
    </row>
    <row r="248" spans="1:17" x14ac:dyDescent="0.25">
      <c r="A248" s="1" t="s">
        <v>4024</v>
      </c>
      <c r="B248" s="4" t="s">
        <v>18</v>
      </c>
      <c r="C248" s="1" t="s">
        <v>906</v>
      </c>
      <c r="D248" s="1" t="s">
        <v>36</v>
      </c>
      <c r="E248" s="1">
        <v>3812</v>
      </c>
      <c r="F248" s="1" t="s">
        <v>904</v>
      </c>
      <c r="G248" s="1">
        <v>12</v>
      </c>
      <c r="J248" s="1" t="s">
        <v>908</v>
      </c>
      <c r="K248" s="1">
        <v>1536633788</v>
      </c>
      <c r="M248" s="1" t="s">
        <v>15</v>
      </c>
      <c r="N248" s="1" t="s">
        <v>909</v>
      </c>
      <c r="O248" s="10">
        <v>43731</v>
      </c>
      <c r="P248" s="10">
        <v>44097</v>
      </c>
      <c r="Q248" s="1" t="s">
        <v>65</v>
      </c>
    </row>
    <row r="249" spans="1:17" x14ac:dyDescent="0.25">
      <c r="A249" s="1" t="s">
        <v>4025</v>
      </c>
      <c r="B249" s="4" t="s">
        <v>18</v>
      </c>
      <c r="C249" s="1" t="s">
        <v>910</v>
      </c>
      <c r="D249" s="1" t="s">
        <v>36</v>
      </c>
      <c r="E249" s="1" t="s">
        <v>912</v>
      </c>
      <c r="F249" s="1" t="s">
        <v>904</v>
      </c>
      <c r="G249" s="1">
        <v>12</v>
      </c>
      <c r="J249" s="1" t="s">
        <v>911</v>
      </c>
      <c r="K249" s="1">
        <v>47012695</v>
      </c>
      <c r="M249" s="1" t="s">
        <v>15</v>
      </c>
      <c r="N249" s="1" t="s">
        <v>913</v>
      </c>
      <c r="O249" s="10">
        <v>43733</v>
      </c>
      <c r="P249" s="10">
        <v>44099</v>
      </c>
      <c r="Q249" s="1" t="s">
        <v>65</v>
      </c>
    </row>
    <row r="250" spans="1:17" x14ac:dyDescent="0.25">
      <c r="A250" s="1" t="s">
        <v>4026</v>
      </c>
      <c r="B250" s="4" t="s">
        <v>18</v>
      </c>
      <c r="C250" s="1" t="s">
        <v>914</v>
      </c>
      <c r="D250" s="1" t="s">
        <v>917</v>
      </c>
      <c r="E250" s="1">
        <v>2863</v>
      </c>
      <c r="F250" s="1" t="s">
        <v>141</v>
      </c>
      <c r="G250" s="1">
        <v>12</v>
      </c>
      <c r="J250" s="1" t="s">
        <v>916</v>
      </c>
      <c r="K250" s="1">
        <v>1569235403</v>
      </c>
      <c r="M250" s="1" t="s">
        <v>15</v>
      </c>
      <c r="N250" s="1" t="s">
        <v>918</v>
      </c>
      <c r="O250" s="10">
        <v>43676</v>
      </c>
      <c r="P250" s="10">
        <v>44042</v>
      </c>
      <c r="Q250" s="1" t="s">
        <v>65</v>
      </c>
    </row>
    <row r="251" spans="1:17" x14ac:dyDescent="0.25">
      <c r="A251" s="1" t="s">
        <v>4027</v>
      </c>
      <c r="B251" s="4" t="s">
        <v>18</v>
      </c>
      <c r="C251" s="1" t="s">
        <v>919</v>
      </c>
      <c r="D251" s="1" t="s">
        <v>921</v>
      </c>
      <c r="E251" s="1">
        <v>4882</v>
      </c>
      <c r="F251" s="1" t="s">
        <v>922</v>
      </c>
      <c r="G251" s="1">
        <v>12</v>
      </c>
      <c r="J251" s="1" t="s">
        <v>920</v>
      </c>
      <c r="K251" s="1">
        <v>1524018565</v>
      </c>
      <c r="M251" s="1" t="s">
        <v>15</v>
      </c>
      <c r="N251" s="1" t="s">
        <v>923</v>
      </c>
      <c r="O251" s="10">
        <v>43739</v>
      </c>
      <c r="P251" s="10">
        <v>44105</v>
      </c>
      <c r="Q251" s="1" t="s">
        <v>65</v>
      </c>
    </row>
    <row r="252" spans="1:17" x14ac:dyDescent="0.25">
      <c r="A252" s="1" t="s">
        <v>4028</v>
      </c>
      <c r="B252" s="4" t="s">
        <v>18</v>
      </c>
      <c r="C252" s="1" t="s">
        <v>924</v>
      </c>
      <c r="D252" s="1" t="s">
        <v>921</v>
      </c>
      <c r="E252" s="1">
        <v>5336</v>
      </c>
      <c r="F252" s="1" t="s">
        <v>922</v>
      </c>
      <c r="G252" s="1">
        <v>12</v>
      </c>
      <c r="J252" s="1" t="s">
        <v>925</v>
      </c>
      <c r="K252" s="1">
        <v>153415655</v>
      </c>
      <c r="M252" s="1" t="s">
        <v>15</v>
      </c>
      <c r="N252" s="1" t="s">
        <v>926</v>
      </c>
      <c r="O252" s="10">
        <v>43740</v>
      </c>
      <c r="P252" s="10">
        <v>44106</v>
      </c>
      <c r="Q252" s="1" t="s">
        <v>65</v>
      </c>
    </row>
    <row r="253" spans="1:17" x14ac:dyDescent="0.25">
      <c r="A253" s="1" t="s">
        <v>4029</v>
      </c>
      <c r="B253" s="4" t="s">
        <v>18</v>
      </c>
      <c r="C253" s="1" t="s">
        <v>927</v>
      </c>
      <c r="D253" s="1" t="s">
        <v>921</v>
      </c>
      <c r="E253" s="1">
        <v>5109</v>
      </c>
      <c r="F253" s="1" t="s">
        <v>922</v>
      </c>
      <c r="G253" s="1">
        <v>12</v>
      </c>
      <c r="J253" s="1" t="s">
        <v>928</v>
      </c>
      <c r="K253" s="1">
        <v>1568006377</v>
      </c>
      <c r="M253" s="1" t="s">
        <v>15</v>
      </c>
      <c r="N253" s="1" t="s">
        <v>929</v>
      </c>
      <c r="O253" s="10">
        <v>43801</v>
      </c>
      <c r="P253" s="10">
        <v>44167</v>
      </c>
      <c r="Q253" s="1" t="s">
        <v>65</v>
      </c>
    </row>
    <row r="254" spans="1:17" x14ac:dyDescent="0.25">
      <c r="A254" s="1" t="s">
        <v>4030</v>
      </c>
      <c r="B254" s="4" t="s">
        <v>18</v>
      </c>
      <c r="C254" s="1" t="s">
        <v>930</v>
      </c>
      <c r="D254" s="1" t="s">
        <v>932</v>
      </c>
      <c r="E254" s="1">
        <v>4512</v>
      </c>
      <c r="F254" s="1" t="s">
        <v>922</v>
      </c>
      <c r="G254" s="1">
        <v>12</v>
      </c>
      <c r="J254" s="1" t="s">
        <v>931</v>
      </c>
      <c r="K254" s="1">
        <v>1530036258</v>
      </c>
      <c r="M254" s="1" t="s">
        <v>15</v>
      </c>
      <c r="N254" s="1" t="s">
        <v>933</v>
      </c>
      <c r="O254" s="10">
        <v>43707</v>
      </c>
      <c r="P254" s="10">
        <v>44073</v>
      </c>
      <c r="Q254" s="1" t="s">
        <v>65</v>
      </c>
    </row>
    <row r="255" spans="1:17" x14ac:dyDescent="0.25">
      <c r="A255" s="1" t="s">
        <v>4031</v>
      </c>
      <c r="B255" s="4" t="s">
        <v>18</v>
      </c>
      <c r="C255" s="1" t="s">
        <v>934</v>
      </c>
      <c r="D255" s="1" t="s">
        <v>936</v>
      </c>
      <c r="E255" s="1">
        <v>5055</v>
      </c>
      <c r="F255" s="1" t="s">
        <v>922</v>
      </c>
      <c r="G255" s="1">
        <v>12</v>
      </c>
      <c r="J255" s="1" t="s">
        <v>935</v>
      </c>
      <c r="K255" s="1">
        <v>1169124135</v>
      </c>
      <c r="M255" s="1" t="s">
        <v>17</v>
      </c>
      <c r="N255" s="1" t="s">
        <v>937</v>
      </c>
      <c r="O255" s="10">
        <v>43740</v>
      </c>
      <c r="P255" s="10">
        <v>44106</v>
      </c>
      <c r="Q255" s="1" t="s">
        <v>65</v>
      </c>
    </row>
    <row r="256" spans="1:17" x14ac:dyDescent="0.25">
      <c r="A256" s="1" t="s">
        <v>4032</v>
      </c>
      <c r="B256" s="4" t="s">
        <v>18</v>
      </c>
      <c r="C256" s="1" t="s">
        <v>938</v>
      </c>
      <c r="D256" s="1" t="s">
        <v>903</v>
      </c>
      <c r="E256" s="1">
        <v>3751</v>
      </c>
      <c r="F256" s="1" t="s">
        <v>904</v>
      </c>
      <c r="G256" s="1">
        <v>12</v>
      </c>
      <c r="J256" s="1" t="s">
        <v>902</v>
      </c>
      <c r="K256" s="1">
        <v>46512111</v>
      </c>
      <c r="M256" s="1" t="s">
        <v>15</v>
      </c>
      <c r="N256" s="1" t="s">
        <v>905</v>
      </c>
      <c r="O256" s="10">
        <v>43621</v>
      </c>
      <c r="P256" s="10">
        <v>43987</v>
      </c>
      <c r="Q256" s="1" t="s">
        <v>65</v>
      </c>
    </row>
    <row r="257" spans="1:17" x14ac:dyDescent="0.25">
      <c r="A257" s="1" t="s">
        <v>3829</v>
      </c>
      <c r="B257" s="4" t="s">
        <v>18</v>
      </c>
      <c r="C257" s="1" t="s">
        <v>940</v>
      </c>
      <c r="D257" s="1" t="s">
        <v>140</v>
      </c>
      <c r="E257" s="1">
        <v>4711</v>
      </c>
      <c r="F257" s="1" t="s">
        <v>141</v>
      </c>
      <c r="G257" s="1">
        <v>12</v>
      </c>
      <c r="J257" s="1" t="s">
        <v>139</v>
      </c>
      <c r="K257" s="1">
        <v>45734325</v>
      </c>
      <c r="M257" s="1" t="s">
        <v>15</v>
      </c>
      <c r="N257" s="1" t="s">
        <v>941</v>
      </c>
      <c r="O257" s="10">
        <v>43549</v>
      </c>
      <c r="P257" s="10">
        <v>43915</v>
      </c>
      <c r="Q257" s="1" t="s">
        <v>65</v>
      </c>
    </row>
    <row r="258" spans="1:17" x14ac:dyDescent="0.25">
      <c r="A258" s="1" t="s">
        <v>4033</v>
      </c>
      <c r="B258" s="4" t="s">
        <v>18</v>
      </c>
      <c r="C258" s="1" t="s">
        <v>942</v>
      </c>
      <c r="D258" s="1" t="s">
        <v>944</v>
      </c>
      <c r="E258" s="1">
        <v>2009</v>
      </c>
      <c r="F258" s="1" t="s">
        <v>37</v>
      </c>
      <c r="G258" s="1">
        <v>13</v>
      </c>
      <c r="J258" s="1" t="s">
        <v>943</v>
      </c>
      <c r="K258" s="1">
        <v>1557501097</v>
      </c>
      <c r="M258" s="1" t="s">
        <v>15</v>
      </c>
      <c r="N258" s="1" t="s">
        <v>945</v>
      </c>
      <c r="O258" s="10">
        <v>43731</v>
      </c>
      <c r="P258" s="10">
        <v>44097</v>
      </c>
      <c r="Q258" s="1" t="s">
        <v>17</v>
      </c>
    </row>
    <row r="259" spans="1:17" x14ac:dyDescent="0.25">
      <c r="A259" s="1" t="s">
        <v>4034</v>
      </c>
      <c r="B259" s="4" t="s">
        <v>18</v>
      </c>
      <c r="C259" s="1" t="s">
        <v>946</v>
      </c>
      <c r="D259" s="1" t="s">
        <v>944</v>
      </c>
      <c r="E259" s="1">
        <v>2568</v>
      </c>
      <c r="F259" s="1" t="s">
        <v>37</v>
      </c>
      <c r="G259" s="1">
        <v>13</v>
      </c>
      <c r="J259" s="1" t="s">
        <v>947</v>
      </c>
      <c r="K259" s="1">
        <v>1539233407</v>
      </c>
      <c r="M259" s="1" t="s">
        <v>15</v>
      </c>
      <c r="N259" s="1" t="s">
        <v>948</v>
      </c>
      <c r="O259" s="10">
        <v>43735</v>
      </c>
      <c r="P259" s="10">
        <v>44101</v>
      </c>
      <c r="Q259" s="1" t="s">
        <v>17</v>
      </c>
    </row>
    <row r="260" spans="1:17" x14ac:dyDescent="0.25">
      <c r="A260" s="1" t="s">
        <v>4035</v>
      </c>
      <c r="B260" s="4" t="s">
        <v>18</v>
      </c>
      <c r="C260" s="1" t="s">
        <v>949</v>
      </c>
      <c r="D260" s="1" t="s">
        <v>944</v>
      </c>
      <c r="E260" s="1">
        <v>2300</v>
      </c>
      <c r="F260" s="1" t="s">
        <v>37</v>
      </c>
      <c r="G260" s="1">
        <v>13</v>
      </c>
      <c r="J260" s="1" t="s">
        <v>951</v>
      </c>
      <c r="K260" s="1">
        <v>1132430277</v>
      </c>
      <c r="M260" s="1" t="s">
        <v>15</v>
      </c>
      <c r="N260" s="1" t="s">
        <v>952</v>
      </c>
      <c r="O260" s="10">
        <v>43735</v>
      </c>
      <c r="P260" s="10">
        <v>44101</v>
      </c>
      <c r="Q260" s="1" t="s">
        <v>17</v>
      </c>
    </row>
    <row r="261" spans="1:17" x14ac:dyDescent="0.25">
      <c r="A261" s="1" t="s">
        <v>4036</v>
      </c>
      <c r="B261" s="4" t="s">
        <v>18</v>
      </c>
      <c r="C261" s="1" t="s">
        <v>953</v>
      </c>
      <c r="D261" s="1" t="s">
        <v>944</v>
      </c>
      <c r="E261" s="1">
        <v>1694</v>
      </c>
      <c r="F261" s="1" t="s">
        <v>37</v>
      </c>
      <c r="G261" s="1">
        <v>13</v>
      </c>
      <c r="J261" s="1" t="s">
        <v>954</v>
      </c>
      <c r="K261" s="1">
        <v>1535909904</v>
      </c>
      <c r="M261" s="1" t="s">
        <v>15</v>
      </c>
      <c r="N261" s="1" t="s">
        <v>955</v>
      </c>
      <c r="O261" s="10">
        <v>43734</v>
      </c>
      <c r="P261" s="10">
        <v>44100</v>
      </c>
      <c r="Q261" s="1" t="s">
        <v>17</v>
      </c>
    </row>
    <row r="262" spans="1:17" x14ac:dyDescent="0.25">
      <c r="A262" s="1" t="s">
        <v>4037</v>
      </c>
      <c r="B262" s="4" t="s">
        <v>18</v>
      </c>
      <c r="C262" s="1" t="s">
        <v>956</v>
      </c>
      <c r="D262" s="1" t="s">
        <v>944</v>
      </c>
      <c r="E262" s="1">
        <v>1709</v>
      </c>
      <c r="F262" s="1" t="s">
        <v>37</v>
      </c>
      <c r="G262" s="1">
        <v>13</v>
      </c>
      <c r="J262" s="1" t="s">
        <v>957</v>
      </c>
      <c r="K262" s="1">
        <v>20896108</v>
      </c>
      <c r="M262" s="1" t="s">
        <v>15</v>
      </c>
      <c r="N262" s="1" t="s">
        <v>958</v>
      </c>
      <c r="O262" s="10">
        <v>43733</v>
      </c>
      <c r="P262" s="10">
        <v>44099</v>
      </c>
      <c r="Q262" s="1" t="s">
        <v>17</v>
      </c>
    </row>
    <row r="263" spans="1:17" x14ac:dyDescent="0.25">
      <c r="A263" s="1" t="s">
        <v>4038</v>
      </c>
      <c r="B263" s="4" t="s">
        <v>18</v>
      </c>
      <c r="C263" s="1" t="s">
        <v>959</v>
      </c>
      <c r="D263" s="1" t="s">
        <v>944</v>
      </c>
      <c r="E263" s="1">
        <v>2151</v>
      </c>
      <c r="F263" s="1" t="s">
        <v>37</v>
      </c>
      <c r="G263" s="1">
        <v>13</v>
      </c>
      <c r="J263" s="1" t="s">
        <v>960</v>
      </c>
      <c r="K263" s="1">
        <v>47614281</v>
      </c>
      <c r="M263" s="1" t="s">
        <v>15</v>
      </c>
      <c r="N263" s="1" t="s">
        <v>961</v>
      </c>
      <c r="O263" s="10">
        <v>43742</v>
      </c>
      <c r="P263" s="10">
        <v>44108</v>
      </c>
      <c r="Q263" s="1" t="s">
        <v>17</v>
      </c>
    </row>
    <row r="264" spans="1:17" x14ac:dyDescent="0.25">
      <c r="A264" s="1" t="s">
        <v>3073</v>
      </c>
      <c r="B264" s="4" t="s">
        <v>18</v>
      </c>
      <c r="C264" s="1" t="s">
        <v>962</v>
      </c>
      <c r="D264" s="1" t="s">
        <v>176</v>
      </c>
      <c r="E264" s="1">
        <v>3415</v>
      </c>
      <c r="F264" s="1" t="s">
        <v>37</v>
      </c>
      <c r="G264" s="1">
        <v>13</v>
      </c>
      <c r="J264" s="1" t="s">
        <v>960</v>
      </c>
      <c r="K264" s="1">
        <v>43072335</v>
      </c>
      <c r="M264" s="1" t="s">
        <v>17</v>
      </c>
      <c r="N264" s="1" t="s">
        <v>963</v>
      </c>
      <c r="O264" s="10">
        <v>43581</v>
      </c>
      <c r="P264" s="10">
        <v>43947</v>
      </c>
      <c r="Q264" s="1" t="s">
        <v>17</v>
      </c>
    </row>
    <row r="265" spans="1:17" x14ac:dyDescent="0.25">
      <c r="A265" s="1" t="s">
        <v>4039</v>
      </c>
      <c r="B265" s="4" t="s">
        <v>18</v>
      </c>
      <c r="C265" s="1" t="s">
        <v>964</v>
      </c>
      <c r="D265" s="1" t="s">
        <v>966</v>
      </c>
      <c r="E265" s="1">
        <v>1000</v>
      </c>
      <c r="F265" s="1" t="s">
        <v>207</v>
      </c>
      <c r="G265" s="1">
        <v>4</v>
      </c>
      <c r="J265" s="1" t="s">
        <v>965</v>
      </c>
      <c r="K265" s="1">
        <v>43032897</v>
      </c>
      <c r="M265" s="1" t="s">
        <v>17</v>
      </c>
      <c r="N265" s="1" t="s">
        <v>967</v>
      </c>
      <c r="O265" s="10">
        <v>43741</v>
      </c>
      <c r="P265" s="10">
        <v>44107</v>
      </c>
      <c r="Q265" s="1" t="s">
        <v>65</v>
      </c>
    </row>
    <row r="266" spans="1:17" x14ac:dyDescent="0.25">
      <c r="A266" s="1" t="s">
        <v>4040</v>
      </c>
      <c r="B266" s="4" t="s">
        <v>18</v>
      </c>
      <c r="C266" s="1" t="s">
        <v>968</v>
      </c>
      <c r="D266" s="1" t="s">
        <v>970</v>
      </c>
      <c r="E266" s="1">
        <v>995</v>
      </c>
      <c r="F266" s="1" t="s">
        <v>37</v>
      </c>
      <c r="G266" s="1">
        <v>13</v>
      </c>
      <c r="J266" s="1" t="s">
        <v>969</v>
      </c>
      <c r="K266" s="1">
        <v>1557375823</v>
      </c>
      <c r="M266" s="1" t="s">
        <v>15</v>
      </c>
      <c r="N266" s="1" t="s">
        <v>971</v>
      </c>
      <c r="O266" s="10">
        <v>43706</v>
      </c>
      <c r="P266" s="10">
        <v>44072</v>
      </c>
      <c r="Q266" s="1" t="s">
        <v>17</v>
      </c>
    </row>
    <row r="267" spans="1:17" x14ac:dyDescent="0.25">
      <c r="A267" s="1" t="s">
        <v>4041</v>
      </c>
      <c r="B267" s="4" t="s">
        <v>18</v>
      </c>
      <c r="C267" s="1" t="s">
        <v>972</v>
      </c>
      <c r="D267" s="1" t="s">
        <v>974</v>
      </c>
      <c r="E267" s="1">
        <v>2446</v>
      </c>
      <c r="F267" s="1" t="s">
        <v>37</v>
      </c>
      <c r="G267" s="1">
        <v>13</v>
      </c>
      <c r="J267" s="1" t="s">
        <v>973</v>
      </c>
      <c r="K267" s="1">
        <v>1560167511</v>
      </c>
      <c r="M267" s="1" t="s">
        <v>15</v>
      </c>
      <c r="N267" s="1" t="s">
        <v>975</v>
      </c>
      <c r="O267" s="10">
        <v>43706</v>
      </c>
      <c r="P267" s="10">
        <v>44072</v>
      </c>
      <c r="Q267" s="1" t="s">
        <v>17</v>
      </c>
    </row>
    <row r="268" spans="1:17" x14ac:dyDescent="0.25">
      <c r="A268" s="1" t="s">
        <v>4042</v>
      </c>
      <c r="B268" s="4" t="s">
        <v>18</v>
      </c>
      <c r="C268" s="1" t="s">
        <v>976</v>
      </c>
      <c r="D268" s="1" t="s">
        <v>979</v>
      </c>
      <c r="E268" s="1">
        <v>2072</v>
      </c>
      <c r="F268" s="1" t="s">
        <v>37</v>
      </c>
      <c r="G268" s="1">
        <v>13</v>
      </c>
      <c r="J268" s="1" t="s">
        <v>978</v>
      </c>
      <c r="K268" s="1">
        <v>153861233</v>
      </c>
      <c r="M268" s="1" t="s">
        <v>15</v>
      </c>
      <c r="N268" s="1" t="s">
        <v>980</v>
      </c>
      <c r="O268" s="10">
        <v>43599</v>
      </c>
      <c r="P268" s="10">
        <v>43965</v>
      </c>
      <c r="Q268" s="1" t="s">
        <v>17</v>
      </c>
    </row>
    <row r="269" spans="1:17" x14ac:dyDescent="0.25">
      <c r="A269" s="1" t="s">
        <v>4043</v>
      </c>
      <c r="B269" s="4" t="s">
        <v>18</v>
      </c>
      <c r="C269" s="1" t="s">
        <v>981</v>
      </c>
      <c r="D269" s="1" t="s">
        <v>176</v>
      </c>
      <c r="E269" s="1">
        <v>1980</v>
      </c>
      <c r="F269" s="1" t="s">
        <v>37</v>
      </c>
      <c r="G269" s="1">
        <v>13</v>
      </c>
      <c r="J269" s="1" t="s">
        <v>982</v>
      </c>
      <c r="K269" s="1">
        <v>1563977235</v>
      </c>
      <c r="M269" s="1" t="s">
        <v>15</v>
      </c>
      <c r="N269" s="1" t="s">
        <v>983</v>
      </c>
      <c r="O269" s="10">
        <v>43707</v>
      </c>
      <c r="P269" s="10">
        <v>44073</v>
      </c>
      <c r="Q269" s="1" t="s">
        <v>17</v>
      </c>
    </row>
    <row r="270" spans="1:17" x14ac:dyDescent="0.25">
      <c r="A270" s="1" t="s">
        <v>4044</v>
      </c>
      <c r="B270" s="4" t="s">
        <v>18</v>
      </c>
      <c r="C270" s="1" t="s">
        <v>984</v>
      </c>
      <c r="D270" s="1" t="s">
        <v>944</v>
      </c>
      <c r="E270" s="1">
        <v>2647</v>
      </c>
      <c r="F270" s="1" t="s">
        <v>37</v>
      </c>
      <c r="G270" s="1">
        <v>13</v>
      </c>
      <c r="J270" s="1" t="s">
        <v>986</v>
      </c>
      <c r="K270" s="1">
        <v>43072335</v>
      </c>
      <c r="M270" s="1" t="s">
        <v>15</v>
      </c>
      <c r="N270" s="1" t="s">
        <v>987</v>
      </c>
      <c r="O270" s="10">
        <v>43581</v>
      </c>
      <c r="P270" s="10">
        <v>43947</v>
      </c>
      <c r="Q270" s="1" t="s">
        <v>17</v>
      </c>
    </row>
    <row r="271" spans="1:17" x14ac:dyDescent="0.25">
      <c r="A271" s="1" t="s">
        <v>4045</v>
      </c>
      <c r="B271" s="4" t="s">
        <v>18</v>
      </c>
      <c r="C271" s="1" t="s">
        <v>988</v>
      </c>
      <c r="D271" s="1" t="s">
        <v>36</v>
      </c>
      <c r="E271" s="1">
        <v>2421</v>
      </c>
      <c r="F271" s="1" t="s">
        <v>37</v>
      </c>
      <c r="G271" s="1">
        <v>13</v>
      </c>
      <c r="J271" s="1" t="s">
        <v>990</v>
      </c>
      <c r="K271" s="1">
        <v>1155249165</v>
      </c>
      <c r="M271" s="1" t="s">
        <v>15</v>
      </c>
      <c r="N271" s="1" t="s">
        <v>991</v>
      </c>
      <c r="O271" s="10">
        <v>43735</v>
      </c>
      <c r="P271" s="10">
        <v>44101</v>
      </c>
      <c r="Q271" s="1" t="s">
        <v>17</v>
      </c>
    </row>
    <row r="272" spans="1:17" x14ac:dyDescent="0.25">
      <c r="A272" s="1" t="s">
        <v>4046</v>
      </c>
      <c r="B272" s="4" t="s">
        <v>18</v>
      </c>
      <c r="C272" s="1" t="s">
        <v>992</v>
      </c>
      <c r="D272" s="1" t="s">
        <v>36</v>
      </c>
      <c r="E272" s="1">
        <v>1589</v>
      </c>
      <c r="F272" s="1" t="s">
        <v>37</v>
      </c>
      <c r="G272" s="1">
        <v>13</v>
      </c>
      <c r="J272" s="1" t="s">
        <v>993</v>
      </c>
      <c r="K272" s="1">
        <v>1559367973</v>
      </c>
      <c r="M272" s="1" t="s">
        <v>15</v>
      </c>
      <c r="N272" s="1" t="s">
        <v>994</v>
      </c>
      <c r="O272" s="10">
        <v>43599</v>
      </c>
      <c r="P272" s="10">
        <v>43965</v>
      </c>
      <c r="Q272" s="1" t="s">
        <v>17</v>
      </c>
    </row>
    <row r="273" spans="1:17" x14ac:dyDescent="0.25">
      <c r="A273" s="1" t="s">
        <v>4047</v>
      </c>
      <c r="B273" s="4" t="s">
        <v>18</v>
      </c>
      <c r="C273" s="1" t="s">
        <v>995</v>
      </c>
      <c r="D273" s="1" t="s">
        <v>996</v>
      </c>
      <c r="E273" s="1" t="s">
        <v>997</v>
      </c>
      <c r="F273" s="1" t="s">
        <v>31</v>
      </c>
      <c r="G273" s="1">
        <v>14</v>
      </c>
      <c r="J273" s="1">
        <v>17.710999999999999</v>
      </c>
      <c r="K273" s="1">
        <v>48235350</v>
      </c>
      <c r="M273" s="1" t="s">
        <v>17</v>
      </c>
      <c r="N273" s="1" t="s">
        <v>998</v>
      </c>
      <c r="O273" s="10">
        <v>43448</v>
      </c>
      <c r="P273" s="10">
        <v>43813</v>
      </c>
      <c r="Q273" s="1" t="s">
        <v>17</v>
      </c>
    </row>
    <row r="274" spans="1:17" x14ac:dyDescent="0.25">
      <c r="A274" s="1" t="s">
        <v>4048</v>
      </c>
      <c r="B274" s="4" t="s">
        <v>18</v>
      </c>
      <c r="C274" s="1" t="s">
        <v>999</v>
      </c>
      <c r="D274" s="1" t="s">
        <v>1001</v>
      </c>
      <c r="E274" s="1">
        <v>1492</v>
      </c>
      <c r="F274" s="1" t="s">
        <v>31</v>
      </c>
      <c r="G274" s="1">
        <v>14</v>
      </c>
      <c r="J274" s="1" t="s">
        <v>1000</v>
      </c>
      <c r="K274" s="1">
        <v>48210567</v>
      </c>
      <c r="M274" s="1" t="s">
        <v>17</v>
      </c>
      <c r="N274" s="1" t="s">
        <v>1002</v>
      </c>
      <c r="O274" s="10">
        <v>43707</v>
      </c>
      <c r="P274" s="10">
        <v>44073</v>
      </c>
      <c r="Q274" s="1" t="s">
        <v>17</v>
      </c>
    </row>
    <row r="275" spans="1:17" x14ac:dyDescent="0.25">
      <c r="A275" s="1" t="s">
        <v>4049</v>
      </c>
      <c r="B275" s="4" t="s">
        <v>18</v>
      </c>
      <c r="C275" s="1" t="s">
        <v>1003</v>
      </c>
      <c r="D275" s="1" t="s">
        <v>1001</v>
      </c>
      <c r="E275" s="1">
        <v>2681</v>
      </c>
      <c r="F275" s="1" t="s">
        <v>31</v>
      </c>
      <c r="G275" s="1">
        <v>14</v>
      </c>
      <c r="J275" s="1" t="s">
        <v>1004</v>
      </c>
      <c r="K275" s="1">
        <v>1561683135</v>
      </c>
      <c r="M275" s="1" t="s">
        <v>15</v>
      </c>
      <c r="N275" s="1" t="s">
        <v>1005</v>
      </c>
      <c r="O275" s="10">
        <v>43745</v>
      </c>
      <c r="P275" s="10">
        <v>44111</v>
      </c>
      <c r="Q275" s="1" t="s">
        <v>17</v>
      </c>
    </row>
    <row r="276" spans="1:17" x14ac:dyDescent="0.25">
      <c r="A276" s="1" t="s">
        <v>4050</v>
      </c>
      <c r="B276" s="4" t="s">
        <v>18</v>
      </c>
      <c r="C276" s="1" t="s">
        <v>1006</v>
      </c>
      <c r="D276" s="1" t="s">
        <v>1009</v>
      </c>
      <c r="E276" s="1">
        <v>14</v>
      </c>
      <c r="F276" s="1" t="s">
        <v>31</v>
      </c>
      <c r="G276" s="1">
        <v>14</v>
      </c>
      <c r="J276" s="1" t="s">
        <v>1008</v>
      </c>
      <c r="K276" s="1">
        <v>4776004</v>
      </c>
      <c r="M276" s="1" t="s">
        <v>15</v>
      </c>
      <c r="N276" s="1" t="s">
        <v>1010</v>
      </c>
      <c r="O276" s="10">
        <v>43735</v>
      </c>
      <c r="P276" s="10">
        <v>44101</v>
      </c>
      <c r="Q276" s="1" t="s">
        <v>17</v>
      </c>
    </row>
    <row r="277" spans="1:17" x14ac:dyDescent="0.25">
      <c r="A277" s="1" t="s">
        <v>3848</v>
      </c>
      <c r="B277" s="4" t="s">
        <v>18</v>
      </c>
      <c r="C277" s="1" t="s">
        <v>1011</v>
      </c>
      <c r="D277" s="1" t="s">
        <v>223</v>
      </c>
      <c r="E277" s="1">
        <v>442</v>
      </c>
      <c r="F277" s="1" t="s">
        <v>31</v>
      </c>
      <c r="G277" s="1">
        <v>14</v>
      </c>
      <c r="J277" s="1" t="s">
        <v>222</v>
      </c>
      <c r="K277" s="1">
        <v>1536003246</v>
      </c>
      <c r="M277" s="1" t="s">
        <v>15</v>
      </c>
      <c r="N277" s="1" t="s">
        <v>1012</v>
      </c>
      <c r="O277" s="10">
        <v>43530</v>
      </c>
      <c r="P277" s="10">
        <v>43896</v>
      </c>
      <c r="Q277" s="1" t="s">
        <v>17</v>
      </c>
    </row>
    <row r="278" spans="1:17" x14ac:dyDescent="0.25">
      <c r="A278" s="1" t="s">
        <v>4051</v>
      </c>
      <c r="B278" s="4" t="s">
        <v>18</v>
      </c>
      <c r="C278" s="1" t="s">
        <v>1013</v>
      </c>
      <c r="D278" s="1" t="s">
        <v>1015</v>
      </c>
      <c r="E278" s="1">
        <v>1895</v>
      </c>
      <c r="F278" s="1" t="s">
        <v>31</v>
      </c>
      <c r="G278" s="1">
        <v>14</v>
      </c>
      <c r="J278" s="1" t="s">
        <v>1014</v>
      </c>
      <c r="K278" s="1">
        <v>48211466</v>
      </c>
      <c r="M278" s="1" t="s">
        <v>17</v>
      </c>
      <c r="N278" s="1" t="s">
        <v>1016</v>
      </c>
      <c r="O278" s="10">
        <v>43735</v>
      </c>
      <c r="P278" s="10">
        <v>44101</v>
      </c>
      <c r="Q278" s="1" t="s">
        <v>17</v>
      </c>
    </row>
    <row r="279" spans="1:17" x14ac:dyDescent="0.25">
      <c r="A279" s="1" t="s">
        <v>4052</v>
      </c>
      <c r="B279" s="4" t="s">
        <v>18</v>
      </c>
      <c r="C279" s="1" t="s">
        <v>1017</v>
      </c>
      <c r="D279" s="1" t="s">
        <v>36</v>
      </c>
      <c r="E279" s="1">
        <v>1237</v>
      </c>
      <c r="F279" s="1" t="s">
        <v>31</v>
      </c>
      <c r="G279" s="1">
        <v>14</v>
      </c>
      <c r="J279" s="1" t="s">
        <v>1018</v>
      </c>
      <c r="K279" s="1">
        <v>1538230693</v>
      </c>
      <c r="M279" s="1" t="s">
        <v>15</v>
      </c>
      <c r="N279" s="1" t="s">
        <v>1019</v>
      </c>
      <c r="O279" s="10">
        <v>43738</v>
      </c>
      <c r="P279" s="10">
        <v>44104</v>
      </c>
      <c r="Q279" s="1" t="s">
        <v>17</v>
      </c>
    </row>
    <row r="280" spans="1:17" x14ac:dyDescent="0.25">
      <c r="A280" s="1" t="s">
        <v>4053</v>
      </c>
      <c r="B280" s="4" t="s">
        <v>18</v>
      </c>
      <c r="C280" s="1" t="s">
        <v>1020</v>
      </c>
      <c r="D280" s="1" t="s">
        <v>1022</v>
      </c>
      <c r="E280" s="1">
        <v>3411</v>
      </c>
      <c r="F280" s="1" t="s">
        <v>31</v>
      </c>
      <c r="G280" s="1">
        <v>14</v>
      </c>
      <c r="J280" s="1" t="s">
        <v>1021</v>
      </c>
      <c r="K280" s="1">
        <v>43072335</v>
      </c>
      <c r="M280" s="1" t="s">
        <v>15</v>
      </c>
      <c r="N280" s="1" t="s">
        <v>1023</v>
      </c>
      <c r="O280" s="10">
        <v>43703</v>
      </c>
      <c r="P280" s="10">
        <v>44069</v>
      </c>
      <c r="Q280" s="1" t="s">
        <v>17</v>
      </c>
    </row>
    <row r="281" spans="1:17" x14ac:dyDescent="0.25">
      <c r="A281" s="1" t="s">
        <v>4054</v>
      </c>
      <c r="B281" s="4" t="s">
        <v>18</v>
      </c>
      <c r="C281" s="1" t="s">
        <v>1024</v>
      </c>
      <c r="D281" s="1" t="s">
        <v>1026</v>
      </c>
      <c r="E281" s="1">
        <v>4600</v>
      </c>
      <c r="F281" s="1" t="s">
        <v>31</v>
      </c>
      <c r="G281" s="1">
        <v>14</v>
      </c>
      <c r="J281" s="1" t="s">
        <v>1025</v>
      </c>
      <c r="K281" s="1">
        <v>42014351</v>
      </c>
      <c r="M281" s="1" t="s">
        <v>17</v>
      </c>
      <c r="N281" s="1" t="s">
        <v>1027</v>
      </c>
      <c r="O281" s="10">
        <v>43731</v>
      </c>
      <c r="P281" s="10">
        <v>44097</v>
      </c>
      <c r="Q281" s="1" t="s">
        <v>17</v>
      </c>
    </row>
    <row r="282" spans="1:17" x14ac:dyDescent="0.25">
      <c r="A282" s="1" t="s">
        <v>3814</v>
      </c>
      <c r="B282" s="4" t="s">
        <v>18</v>
      </c>
      <c r="C282" s="1" t="s">
        <v>1028</v>
      </c>
      <c r="D282" s="1" t="s">
        <v>30</v>
      </c>
      <c r="E282" s="1">
        <v>2392</v>
      </c>
      <c r="F282" s="1" t="s">
        <v>31</v>
      </c>
      <c r="G282" s="1">
        <v>14</v>
      </c>
      <c r="J282" s="1" t="s">
        <v>68</v>
      </c>
      <c r="K282" s="1">
        <v>1554239410</v>
      </c>
      <c r="M282" s="1" t="s">
        <v>15</v>
      </c>
      <c r="N282" s="1" t="s">
        <v>1029</v>
      </c>
      <c r="O282" s="10">
        <v>43301</v>
      </c>
      <c r="P282" s="10">
        <v>43666</v>
      </c>
      <c r="Q282" s="1" t="s">
        <v>17</v>
      </c>
    </row>
    <row r="283" spans="1:17" x14ac:dyDescent="0.25">
      <c r="A283" s="1" t="s">
        <v>4055</v>
      </c>
      <c r="B283" s="4" t="s">
        <v>18</v>
      </c>
      <c r="C283" s="1" t="s">
        <v>1030</v>
      </c>
      <c r="D283" s="1" t="s">
        <v>1032</v>
      </c>
      <c r="E283" s="1">
        <v>965</v>
      </c>
      <c r="F283" s="1" t="s">
        <v>31</v>
      </c>
      <c r="G283" s="1">
        <v>14</v>
      </c>
      <c r="J283" s="1" t="s">
        <v>1031</v>
      </c>
      <c r="K283" s="1">
        <v>1566124972</v>
      </c>
      <c r="M283" s="1" t="s">
        <v>15</v>
      </c>
      <c r="N283" s="1" t="s">
        <v>1033</v>
      </c>
      <c r="O283" s="10">
        <v>43724</v>
      </c>
      <c r="P283" s="10">
        <v>44090</v>
      </c>
      <c r="Q283" s="1" t="s">
        <v>17</v>
      </c>
    </row>
    <row r="284" spans="1:17" x14ac:dyDescent="0.25">
      <c r="A284" s="1" t="s">
        <v>4056</v>
      </c>
      <c r="B284" s="4" t="s">
        <v>18</v>
      </c>
      <c r="C284" s="1" t="s">
        <v>1034</v>
      </c>
      <c r="D284" s="1" t="s">
        <v>1036</v>
      </c>
      <c r="E284" s="1">
        <v>3189</v>
      </c>
      <c r="F284" s="1" t="s">
        <v>31</v>
      </c>
      <c r="G284" s="1">
        <v>14</v>
      </c>
      <c r="J284" s="1" t="s">
        <v>1035</v>
      </c>
      <c r="K284" s="1">
        <v>1544069443</v>
      </c>
      <c r="M284" s="1" t="s">
        <v>15</v>
      </c>
      <c r="N284" s="1" t="s">
        <v>1037</v>
      </c>
      <c r="O284" s="10">
        <v>43731</v>
      </c>
      <c r="P284" s="10">
        <v>44097</v>
      </c>
      <c r="Q284" s="1" t="s">
        <v>17</v>
      </c>
    </row>
    <row r="285" spans="1:17" x14ac:dyDescent="0.25">
      <c r="A285" s="1" t="s">
        <v>4057</v>
      </c>
      <c r="B285" s="4" t="s">
        <v>18</v>
      </c>
      <c r="C285" s="1" t="s">
        <v>1038</v>
      </c>
      <c r="D285" s="1" t="s">
        <v>158</v>
      </c>
      <c r="E285" s="1">
        <v>3591</v>
      </c>
      <c r="F285" s="1" t="s">
        <v>31</v>
      </c>
      <c r="G285" s="1">
        <v>14</v>
      </c>
      <c r="J285" s="1" t="s">
        <v>1039</v>
      </c>
      <c r="K285" s="1">
        <v>1569991228</v>
      </c>
      <c r="M285" s="1" t="s">
        <v>17</v>
      </c>
      <c r="N285" s="1" t="s">
        <v>1040</v>
      </c>
      <c r="O285" s="10">
        <v>43678</v>
      </c>
      <c r="P285" s="10">
        <v>44044</v>
      </c>
      <c r="Q285" s="1" t="s">
        <v>17</v>
      </c>
    </row>
    <row r="286" spans="1:17" x14ac:dyDescent="0.25">
      <c r="A286" s="1" t="s">
        <v>4058</v>
      </c>
      <c r="B286" s="4" t="s">
        <v>18</v>
      </c>
      <c r="C286" s="1" t="s">
        <v>1041</v>
      </c>
      <c r="D286" s="1" t="s">
        <v>158</v>
      </c>
      <c r="E286" s="1">
        <v>3887</v>
      </c>
      <c r="F286" s="1" t="s">
        <v>31</v>
      </c>
      <c r="G286" s="1">
        <v>14</v>
      </c>
      <c r="J286" s="1" t="s">
        <v>1042</v>
      </c>
      <c r="K286" s="1">
        <v>1523672872</v>
      </c>
      <c r="M286" s="1" t="s">
        <v>15</v>
      </c>
      <c r="N286" s="1" t="s">
        <v>1043</v>
      </c>
      <c r="O286" s="10">
        <v>43745</v>
      </c>
      <c r="P286" s="10">
        <v>44111</v>
      </c>
      <c r="Q286" s="1" t="s">
        <v>17</v>
      </c>
    </row>
    <row r="287" spans="1:17" x14ac:dyDescent="0.25">
      <c r="A287" s="1" t="s">
        <v>4059</v>
      </c>
      <c r="B287" s="4" t="s">
        <v>18</v>
      </c>
      <c r="C287" s="1" t="s">
        <v>1044</v>
      </c>
      <c r="D287" s="1" t="s">
        <v>1046</v>
      </c>
      <c r="E287" s="1">
        <v>1705</v>
      </c>
      <c r="F287" s="1" t="s">
        <v>31</v>
      </c>
      <c r="G287" s="1">
        <v>14</v>
      </c>
      <c r="J287" s="1" t="s">
        <v>1045</v>
      </c>
      <c r="K287" s="1">
        <v>1162217736</v>
      </c>
      <c r="M287" s="1" t="s">
        <v>15</v>
      </c>
      <c r="N287" s="1" t="s">
        <v>1047</v>
      </c>
      <c r="O287" s="10">
        <v>43678</v>
      </c>
      <c r="P287" s="10">
        <v>44044</v>
      </c>
      <c r="Q287" s="1" t="s">
        <v>17</v>
      </c>
    </row>
    <row r="288" spans="1:17" x14ac:dyDescent="0.25">
      <c r="A288" s="1" t="s">
        <v>4060</v>
      </c>
      <c r="B288" s="4" t="s">
        <v>18</v>
      </c>
      <c r="C288" s="1" t="s">
        <v>1048</v>
      </c>
      <c r="D288" s="1" t="s">
        <v>1051</v>
      </c>
      <c r="E288" s="1">
        <v>3101</v>
      </c>
      <c r="F288" s="1" t="s">
        <v>31</v>
      </c>
      <c r="G288" s="1">
        <v>14</v>
      </c>
      <c r="J288" s="1" t="s">
        <v>1050</v>
      </c>
      <c r="K288" s="1">
        <v>1565266414</v>
      </c>
      <c r="M288" s="1" t="s">
        <v>15</v>
      </c>
      <c r="N288" s="1" t="s">
        <v>1052</v>
      </c>
      <c r="O288" s="10">
        <v>43704</v>
      </c>
      <c r="P288" s="10">
        <v>44070</v>
      </c>
      <c r="Q288" s="1" t="s">
        <v>17</v>
      </c>
    </row>
    <row r="289" spans="1:17" x14ac:dyDescent="0.25">
      <c r="A289" s="1" t="s">
        <v>4061</v>
      </c>
      <c r="B289" s="4" t="s">
        <v>18</v>
      </c>
      <c r="C289" s="1" t="s">
        <v>1053</v>
      </c>
      <c r="D289" s="1" t="s">
        <v>1055</v>
      </c>
      <c r="E289" s="1">
        <v>2741</v>
      </c>
      <c r="F289" s="1" t="s">
        <v>31</v>
      </c>
      <c r="G289" s="1">
        <v>14</v>
      </c>
      <c r="J289" s="1" t="s">
        <v>1054</v>
      </c>
      <c r="K289" s="1">
        <v>43065506</v>
      </c>
      <c r="M289" s="1" t="s">
        <v>15</v>
      </c>
      <c r="N289" s="1" t="s">
        <v>1056</v>
      </c>
      <c r="O289" s="10">
        <v>43703</v>
      </c>
      <c r="P289" s="10">
        <v>44069</v>
      </c>
      <c r="Q289" s="1" t="s">
        <v>17</v>
      </c>
    </row>
    <row r="290" spans="1:17" x14ac:dyDescent="0.25">
      <c r="A290" s="1" t="s">
        <v>4062</v>
      </c>
      <c r="B290" s="4" t="s">
        <v>18</v>
      </c>
      <c r="C290" s="1" t="s">
        <v>1057</v>
      </c>
      <c r="D290" s="1" t="s">
        <v>1060</v>
      </c>
      <c r="E290" s="1">
        <v>2908</v>
      </c>
      <c r="F290" s="1" t="s">
        <v>31</v>
      </c>
      <c r="G290" s="1">
        <v>14</v>
      </c>
      <c r="J290" s="1" t="s">
        <v>1059</v>
      </c>
      <c r="K290" s="1">
        <v>47714218</v>
      </c>
      <c r="M290" s="1" t="s">
        <v>15</v>
      </c>
      <c r="N290" s="1" t="s">
        <v>1061</v>
      </c>
      <c r="O290" s="10">
        <v>43707</v>
      </c>
      <c r="P290" s="10">
        <v>44073</v>
      </c>
      <c r="Q290" s="1" t="s">
        <v>17</v>
      </c>
    </row>
    <row r="291" spans="1:17" x14ac:dyDescent="0.25">
      <c r="A291" s="1" t="s">
        <v>4063</v>
      </c>
      <c r="B291" s="4" t="s">
        <v>18</v>
      </c>
      <c r="C291" s="1" t="s">
        <v>1062</v>
      </c>
      <c r="D291" s="1" t="s">
        <v>13</v>
      </c>
      <c r="E291" s="1">
        <v>4626</v>
      </c>
      <c r="F291" s="1" t="s">
        <v>31</v>
      </c>
      <c r="G291" s="1">
        <v>14</v>
      </c>
      <c r="J291" s="1" t="s">
        <v>1064</v>
      </c>
      <c r="K291" s="1">
        <v>1159280930</v>
      </c>
      <c r="M291" s="1" t="s">
        <v>15</v>
      </c>
      <c r="N291" s="1" t="s">
        <v>1065</v>
      </c>
      <c r="O291" s="10">
        <v>43731</v>
      </c>
      <c r="P291" s="10">
        <v>44097</v>
      </c>
      <c r="Q291" s="1" t="s">
        <v>17</v>
      </c>
    </row>
    <row r="292" spans="1:17" x14ac:dyDescent="0.25">
      <c r="A292" s="1" t="s">
        <v>4064</v>
      </c>
      <c r="B292" s="4" t="s">
        <v>18</v>
      </c>
      <c r="C292" s="1" t="s">
        <v>1066</v>
      </c>
      <c r="D292" s="1" t="s">
        <v>13</v>
      </c>
      <c r="E292" s="1">
        <v>4516</v>
      </c>
      <c r="F292" s="1" t="s">
        <v>31</v>
      </c>
      <c r="G292" s="1">
        <v>14</v>
      </c>
      <c r="J292" s="1" t="s">
        <v>1067</v>
      </c>
      <c r="K292" s="1">
        <v>48651152</v>
      </c>
      <c r="M292" s="1" t="s">
        <v>15</v>
      </c>
      <c r="N292" s="1" t="s">
        <v>1068</v>
      </c>
      <c r="O292" s="10">
        <v>43735</v>
      </c>
      <c r="P292" s="10">
        <v>44101</v>
      </c>
      <c r="Q292" s="1" t="s">
        <v>17</v>
      </c>
    </row>
    <row r="293" spans="1:17" x14ac:dyDescent="0.25">
      <c r="A293" s="1" t="s">
        <v>4065</v>
      </c>
      <c r="B293" s="4" t="s">
        <v>18</v>
      </c>
      <c r="C293" s="1" t="s">
        <v>1069</v>
      </c>
      <c r="D293" s="1" t="s">
        <v>13</v>
      </c>
      <c r="E293" s="1">
        <v>3331</v>
      </c>
      <c r="F293" s="1" t="s">
        <v>31</v>
      </c>
      <c r="G293" s="1">
        <v>14</v>
      </c>
      <c r="J293" s="1" t="s">
        <v>1070</v>
      </c>
      <c r="K293" s="1">
        <v>1568862926</v>
      </c>
      <c r="M293" s="1" t="s">
        <v>15</v>
      </c>
      <c r="N293" s="1" t="s">
        <v>1071</v>
      </c>
      <c r="O293" s="10">
        <v>43734</v>
      </c>
      <c r="P293" s="10">
        <v>44100</v>
      </c>
      <c r="Q293" s="1" t="s">
        <v>17</v>
      </c>
    </row>
    <row r="294" spans="1:17" x14ac:dyDescent="0.25">
      <c r="A294" s="1" t="s">
        <v>4066</v>
      </c>
      <c r="B294" s="4" t="s">
        <v>18</v>
      </c>
      <c r="C294" s="1" t="s">
        <v>1072</v>
      </c>
      <c r="D294" s="1" t="s">
        <v>13</v>
      </c>
      <c r="E294" s="1">
        <v>3233</v>
      </c>
      <c r="F294" s="1" t="s">
        <v>31</v>
      </c>
      <c r="G294" s="1">
        <v>14</v>
      </c>
      <c r="J294" s="1" t="s">
        <v>1074</v>
      </c>
      <c r="K294" s="1">
        <v>43086213</v>
      </c>
      <c r="M294" s="1" t="s">
        <v>15</v>
      </c>
      <c r="N294" s="1" t="s">
        <v>1075</v>
      </c>
      <c r="O294" s="10">
        <v>43707</v>
      </c>
      <c r="P294" s="10">
        <v>44073</v>
      </c>
      <c r="Q294" s="1" t="s">
        <v>17</v>
      </c>
    </row>
    <row r="295" spans="1:17" x14ac:dyDescent="0.25">
      <c r="A295" s="1" t="s">
        <v>4067</v>
      </c>
      <c r="B295" s="4" t="s">
        <v>18</v>
      </c>
      <c r="C295" s="1" t="s">
        <v>1076</v>
      </c>
      <c r="D295" s="1" t="s">
        <v>13</v>
      </c>
      <c r="E295" s="1">
        <v>5006</v>
      </c>
      <c r="F295" s="1" t="s">
        <v>31</v>
      </c>
      <c r="G295" s="1">
        <v>14</v>
      </c>
      <c r="J295" s="1" t="s">
        <v>1077</v>
      </c>
      <c r="K295" s="1">
        <v>1556353724</v>
      </c>
      <c r="M295" s="1" t="s">
        <v>15</v>
      </c>
      <c r="N295" s="1" t="s">
        <v>1078</v>
      </c>
      <c r="O295" s="10">
        <v>43710</v>
      </c>
      <c r="P295" s="10">
        <v>44076</v>
      </c>
      <c r="Q295" s="1" t="s">
        <v>17</v>
      </c>
    </row>
    <row r="296" spans="1:17" x14ac:dyDescent="0.25">
      <c r="A296" s="1" t="s">
        <v>3831</v>
      </c>
      <c r="B296" s="4" t="s">
        <v>18</v>
      </c>
      <c r="C296" s="1" t="s">
        <v>1079</v>
      </c>
      <c r="D296" s="1" t="s">
        <v>13</v>
      </c>
      <c r="E296" s="1">
        <v>4262</v>
      </c>
      <c r="F296" s="1" t="s">
        <v>31</v>
      </c>
      <c r="G296" s="1">
        <v>14</v>
      </c>
      <c r="J296" s="1" t="s">
        <v>148</v>
      </c>
      <c r="K296" s="1">
        <v>1539098548</v>
      </c>
      <c r="M296" s="1" t="s">
        <v>15</v>
      </c>
      <c r="N296" s="1" t="s">
        <v>1080</v>
      </c>
      <c r="O296" s="10">
        <v>43549</v>
      </c>
      <c r="P296" s="10">
        <v>43915</v>
      </c>
      <c r="Q296" s="1" t="s">
        <v>17</v>
      </c>
    </row>
    <row r="297" spans="1:17" x14ac:dyDescent="0.25">
      <c r="A297" s="1" t="s">
        <v>3843</v>
      </c>
      <c r="B297" s="4" t="s">
        <v>18</v>
      </c>
      <c r="C297" s="1" t="s">
        <v>1081</v>
      </c>
      <c r="D297" s="1" t="s">
        <v>13</v>
      </c>
      <c r="E297" s="1">
        <v>3872</v>
      </c>
      <c r="F297" s="1" t="s">
        <v>31</v>
      </c>
      <c r="G297" s="1">
        <v>14</v>
      </c>
      <c r="J297" s="1" t="s">
        <v>198</v>
      </c>
      <c r="K297" s="1">
        <v>1531139716</v>
      </c>
      <c r="M297" s="1" t="s">
        <v>15</v>
      </c>
      <c r="N297" s="1" t="s">
        <v>1082</v>
      </c>
      <c r="O297" s="10">
        <v>43546</v>
      </c>
      <c r="P297" s="10">
        <v>43912</v>
      </c>
      <c r="Q297" s="1" t="s">
        <v>17</v>
      </c>
    </row>
    <row r="298" spans="1:17" x14ac:dyDescent="0.25">
      <c r="A298" s="1" t="s">
        <v>4068</v>
      </c>
      <c r="B298" s="4" t="s">
        <v>18</v>
      </c>
      <c r="C298" s="1" t="s">
        <v>1083</v>
      </c>
      <c r="D298" s="1" t="s">
        <v>13</v>
      </c>
      <c r="E298" s="1">
        <v>4102</v>
      </c>
      <c r="F298" s="1" t="s">
        <v>31</v>
      </c>
      <c r="G298" s="1">
        <v>14</v>
      </c>
      <c r="J298" s="1" t="s">
        <v>1084</v>
      </c>
      <c r="K298" s="1">
        <v>1532404111</v>
      </c>
      <c r="M298" s="1" t="s">
        <v>15</v>
      </c>
      <c r="N298" s="1" t="s">
        <v>1085</v>
      </c>
      <c r="O298" s="10">
        <v>43732</v>
      </c>
      <c r="P298" s="10">
        <v>44098</v>
      </c>
      <c r="Q298" s="1" t="s">
        <v>17</v>
      </c>
    </row>
    <row r="299" spans="1:17" x14ac:dyDescent="0.25">
      <c r="A299" s="1" t="s">
        <v>4069</v>
      </c>
      <c r="B299" s="4" t="s">
        <v>18</v>
      </c>
      <c r="C299" s="1" t="s">
        <v>1086</v>
      </c>
      <c r="D299" s="1" t="s">
        <v>13</v>
      </c>
      <c r="E299" s="1">
        <v>3394</v>
      </c>
      <c r="F299" s="1" t="s">
        <v>31</v>
      </c>
      <c r="G299" s="1">
        <v>14</v>
      </c>
      <c r="J299" s="1" t="s">
        <v>1087</v>
      </c>
      <c r="K299" s="1">
        <v>1536014881</v>
      </c>
      <c r="M299" s="1" t="s">
        <v>15</v>
      </c>
      <c r="N299" s="1" t="s">
        <v>1088</v>
      </c>
      <c r="O299" s="10">
        <v>43739</v>
      </c>
      <c r="P299" s="10">
        <v>44105</v>
      </c>
      <c r="Q299" s="1" t="s">
        <v>17</v>
      </c>
    </row>
    <row r="300" spans="1:17" x14ac:dyDescent="0.25">
      <c r="A300" s="1" t="s">
        <v>4070</v>
      </c>
      <c r="B300" s="4" t="s">
        <v>18</v>
      </c>
      <c r="C300" s="1" t="s">
        <v>1089</v>
      </c>
      <c r="D300" s="1" t="s">
        <v>211</v>
      </c>
      <c r="E300" s="1">
        <v>1632</v>
      </c>
      <c r="F300" s="1" t="s">
        <v>31</v>
      </c>
      <c r="G300" s="1">
        <v>14</v>
      </c>
      <c r="J300" s="1" t="s">
        <v>1090</v>
      </c>
      <c r="K300" s="1">
        <v>1568594161</v>
      </c>
      <c r="M300" s="1" t="s">
        <v>15</v>
      </c>
      <c r="N300" s="1" t="s">
        <v>1091</v>
      </c>
      <c r="O300" s="10">
        <v>43703</v>
      </c>
      <c r="P300" s="10">
        <v>44069</v>
      </c>
      <c r="Q300" s="1" t="s">
        <v>17</v>
      </c>
    </row>
    <row r="301" spans="1:17" x14ac:dyDescent="0.25">
      <c r="A301" s="1" t="s">
        <v>4071</v>
      </c>
      <c r="B301" s="4" t="s">
        <v>18</v>
      </c>
      <c r="C301" s="1" t="s">
        <v>1092</v>
      </c>
      <c r="D301" s="1" t="s">
        <v>211</v>
      </c>
      <c r="E301" s="1">
        <v>2569</v>
      </c>
      <c r="F301" s="1" t="s">
        <v>31</v>
      </c>
      <c r="G301" s="1">
        <v>14</v>
      </c>
      <c r="J301" s="1" t="s">
        <v>1093</v>
      </c>
      <c r="K301" s="1">
        <v>43072335</v>
      </c>
      <c r="M301" s="1" t="s">
        <v>17</v>
      </c>
      <c r="N301" s="1" t="s">
        <v>1094</v>
      </c>
      <c r="O301" s="10">
        <v>43734</v>
      </c>
      <c r="P301" s="10">
        <v>44100</v>
      </c>
      <c r="Q301" s="1" t="s">
        <v>17</v>
      </c>
    </row>
    <row r="302" spans="1:17" x14ac:dyDescent="0.25">
      <c r="A302" s="1" t="s">
        <v>4072</v>
      </c>
      <c r="B302" s="4" t="s">
        <v>18</v>
      </c>
      <c r="C302" s="1" t="s">
        <v>1095</v>
      </c>
      <c r="D302" s="1" t="s">
        <v>211</v>
      </c>
      <c r="E302" s="1">
        <v>2306</v>
      </c>
      <c r="F302" s="1" t="s">
        <v>31</v>
      </c>
      <c r="G302" s="1">
        <v>14</v>
      </c>
      <c r="J302" s="1" t="s">
        <v>1096</v>
      </c>
      <c r="K302" s="1">
        <v>4812015</v>
      </c>
      <c r="M302" s="1" t="s">
        <v>15</v>
      </c>
      <c r="N302" s="1" t="s">
        <v>1097</v>
      </c>
      <c r="O302" s="10">
        <v>43706</v>
      </c>
      <c r="P302" s="10">
        <v>44072</v>
      </c>
      <c r="Q302" s="1" t="s">
        <v>17</v>
      </c>
    </row>
    <row r="303" spans="1:17" x14ac:dyDescent="0.25">
      <c r="A303" s="1" t="s">
        <v>4073</v>
      </c>
      <c r="B303" s="4" t="s">
        <v>18</v>
      </c>
      <c r="C303" s="1" t="s">
        <v>1098</v>
      </c>
      <c r="D303" s="1" t="s">
        <v>211</v>
      </c>
      <c r="E303" s="1">
        <v>2099</v>
      </c>
      <c r="F303" s="1" t="s">
        <v>31</v>
      </c>
      <c r="G303" s="1">
        <v>14</v>
      </c>
      <c r="J303" s="1" t="s">
        <v>1100</v>
      </c>
      <c r="K303" s="1">
        <v>1521808051</v>
      </c>
      <c r="M303" s="1" t="s">
        <v>15</v>
      </c>
      <c r="N303" s="1" t="s">
        <v>1101</v>
      </c>
      <c r="O303" s="10">
        <v>43731</v>
      </c>
      <c r="P303" s="10">
        <v>44097</v>
      </c>
      <c r="Q303" s="1" t="s">
        <v>17</v>
      </c>
    </row>
    <row r="304" spans="1:17" x14ac:dyDescent="0.25">
      <c r="A304" s="1" t="s">
        <v>4074</v>
      </c>
      <c r="B304" s="4" t="s">
        <v>18</v>
      </c>
      <c r="C304" s="1" t="s">
        <v>1102</v>
      </c>
      <c r="D304" s="1" t="s">
        <v>211</v>
      </c>
      <c r="E304" s="1">
        <v>2385</v>
      </c>
      <c r="F304" s="1" t="s">
        <v>31</v>
      </c>
      <c r="G304" s="1">
        <v>14</v>
      </c>
      <c r="J304" s="1" t="s">
        <v>1103</v>
      </c>
      <c r="K304" s="1">
        <v>47804911</v>
      </c>
      <c r="M304" s="1" t="s">
        <v>15</v>
      </c>
      <c r="N304" s="1" t="s">
        <v>1104</v>
      </c>
      <c r="O304" s="10">
        <v>43801</v>
      </c>
      <c r="P304" s="10">
        <v>44167</v>
      </c>
      <c r="Q304" s="1" t="s">
        <v>17</v>
      </c>
    </row>
    <row r="305" spans="1:17" x14ac:dyDescent="0.25">
      <c r="A305" s="1" t="s">
        <v>4075</v>
      </c>
      <c r="B305" s="4" t="s">
        <v>18</v>
      </c>
      <c r="C305" s="1" t="s">
        <v>1105</v>
      </c>
      <c r="D305" s="1" t="s">
        <v>1107</v>
      </c>
      <c r="E305" s="1">
        <v>3610</v>
      </c>
      <c r="F305" s="1" t="s">
        <v>31</v>
      </c>
      <c r="G305" s="1">
        <v>14</v>
      </c>
      <c r="J305" s="1" t="s">
        <v>1106</v>
      </c>
      <c r="K305" s="1">
        <v>1550458888</v>
      </c>
      <c r="M305" s="1" t="s">
        <v>15</v>
      </c>
      <c r="N305" s="1" t="s">
        <v>1108</v>
      </c>
      <c r="O305" s="10">
        <v>43691</v>
      </c>
      <c r="P305" s="10">
        <v>44057</v>
      </c>
      <c r="Q305" s="1" t="s">
        <v>17</v>
      </c>
    </row>
    <row r="306" spans="1:17" x14ac:dyDescent="0.25">
      <c r="A306" s="1" t="s">
        <v>4076</v>
      </c>
      <c r="B306" s="4" t="s">
        <v>18</v>
      </c>
      <c r="C306" s="1" t="s">
        <v>1109</v>
      </c>
      <c r="D306" s="1" t="s">
        <v>1111</v>
      </c>
      <c r="E306" s="1" t="s">
        <v>1112</v>
      </c>
      <c r="F306" s="1" t="s">
        <v>31</v>
      </c>
      <c r="G306" s="1">
        <v>14</v>
      </c>
      <c r="J306" s="1" t="s">
        <v>1110</v>
      </c>
      <c r="K306" s="1">
        <v>1533580462</v>
      </c>
      <c r="M306" s="1" t="s">
        <v>17</v>
      </c>
      <c r="N306" s="1" t="s">
        <v>1113</v>
      </c>
      <c r="O306" s="10">
        <v>43734</v>
      </c>
      <c r="P306" s="10">
        <v>44100</v>
      </c>
      <c r="Q306" s="1" t="s">
        <v>17</v>
      </c>
    </row>
    <row r="307" spans="1:17" x14ac:dyDescent="0.25">
      <c r="A307" s="1" t="s">
        <v>4077</v>
      </c>
      <c r="B307" s="4" t="s">
        <v>18</v>
      </c>
      <c r="C307" s="1" t="s">
        <v>1114</v>
      </c>
      <c r="D307" s="1" t="s">
        <v>527</v>
      </c>
      <c r="E307" s="1">
        <v>4302</v>
      </c>
      <c r="F307" s="1" t="s">
        <v>31</v>
      </c>
      <c r="G307" s="1">
        <v>14</v>
      </c>
      <c r="J307" s="1" t="s">
        <v>1115</v>
      </c>
      <c r="K307" s="1">
        <v>1144391950</v>
      </c>
      <c r="M307" s="1" t="s">
        <v>15</v>
      </c>
      <c r="N307" s="1" t="s">
        <v>1116</v>
      </c>
      <c r="O307" s="10">
        <v>43676</v>
      </c>
      <c r="P307" s="10">
        <v>44042</v>
      </c>
      <c r="Q307" s="1" t="s">
        <v>17</v>
      </c>
    </row>
    <row r="308" spans="1:17" x14ac:dyDescent="0.25">
      <c r="A308" s="1" t="s">
        <v>4078</v>
      </c>
      <c r="B308" s="4" t="s">
        <v>18</v>
      </c>
      <c r="C308" s="1" t="s">
        <v>1117</v>
      </c>
      <c r="D308" s="1" t="s">
        <v>1120</v>
      </c>
      <c r="E308" s="1">
        <v>1910</v>
      </c>
      <c r="F308" s="1" t="s">
        <v>31</v>
      </c>
      <c r="G308" s="1">
        <v>14</v>
      </c>
      <c r="J308" s="1" t="s">
        <v>1119</v>
      </c>
      <c r="K308" s="1">
        <v>1144269228</v>
      </c>
      <c r="M308" s="1" t="s">
        <v>17</v>
      </c>
      <c r="N308" s="1" t="s">
        <v>1121</v>
      </c>
      <c r="O308" s="10">
        <v>43608</v>
      </c>
      <c r="P308" s="10">
        <v>43974</v>
      </c>
      <c r="Q308" s="1" t="s">
        <v>17</v>
      </c>
    </row>
    <row r="309" spans="1:17" x14ac:dyDescent="0.25">
      <c r="A309" s="1" t="s">
        <v>4079</v>
      </c>
      <c r="B309" s="4" t="s">
        <v>18</v>
      </c>
      <c r="C309" s="1" t="s">
        <v>1122</v>
      </c>
      <c r="D309" s="1" t="s">
        <v>13</v>
      </c>
      <c r="E309" s="1">
        <v>3940</v>
      </c>
      <c r="F309" s="1" t="s">
        <v>31</v>
      </c>
      <c r="G309" s="1">
        <v>14</v>
      </c>
      <c r="J309" s="1" t="s">
        <v>1124</v>
      </c>
      <c r="K309" s="1">
        <v>1168694171</v>
      </c>
      <c r="M309" s="1" t="s">
        <v>15</v>
      </c>
      <c r="N309" s="1" t="s">
        <v>1125</v>
      </c>
      <c r="O309" s="10">
        <v>43803</v>
      </c>
      <c r="P309" s="10">
        <v>44169</v>
      </c>
      <c r="Q309" s="1" t="s">
        <v>17</v>
      </c>
    </row>
    <row r="310" spans="1:17" x14ac:dyDescent="0.25">
      <c r="A310" s="1" t="s">
        <v>4080</v>
      </c>
      <c r="B310" s="4" t="s">
        <v>18</v>
      </c>
      <c r="C310" s="1" t="s">
        <v>1126</v>
      </c>
      <c r="D310" s="1" t="s">
        <v>1001</v>
      </c>
      <c r="E310" s="1">
        <v>2778</v>
      </c>
      <c r="F310" s="1" t="s">
        <v>31</v>
      </c>
      <c r="G310" s="1">
        <v>14</v>
      </c>
      <c r="J310" s="1" t="s">
        <v>1128</v>
      </c>
      <c r="K310" s="1">
        <v>1522429297</v>
      </c>
      <c r="M310" s="1" t="s">
        <v>15</v>
      </c>
      <c r="N310" s="1" t="s">
        <v>1129</v>
      </c>
      <c r="O310" s="10">
        <v>43740</v>
      </c>
      <c r="P310" s="10">
        <v>44106</v>
      </c>
      <c r="Q310" s="1" t="s">
        <v>17</v>
      </c>
    </row>
    <row r="311" spans="1:17" x14ac:dyDescent="0.25">
      <c r="A311" s="1" t="s">
        <v>4081</v>
      </c>
      <c r="B311" s="4" t="s">
        <v>18</v>
      </c>
      <c r="C311" s="1" t="s">
        <v>1130</v>
      </c>
      <c r="D311" s="1" t="s">
        <v>1022</v>
      </c>
      <c r="E311" s="1">
        <v>4653</v>
      </c>
      <c r="F311" s="1" t="s">
        <v>31</v>
      </c>
      <c r="G311" s="1">
        <v>14</v>
      </c>
      <c r="J311" s="1" t="s">
        <v>1131</v>
      </c>
      <c r="K311" s="1">
        <v>1567546426</v>
      </c>
      <c r="M311" s="1" t="s">
        <v>15</v>
      </c>
      <c r="N311" s="1" t="s">
        <v>1132</v>
      </c>
      <c r="O311" s="10">
        <v>43740</v>
      </c>
      <c r="P311" s="10">
        <v>44106</v>
      </c>
      <c r="Q311" s="1" t="s">
        <v>17</v>
      </c>
    </row>
    <row r="312" spans="1:17" x14ac:dyDescent="0.25">
      <c r="A312" s="1" t="s">
        <v>4082</v>
      </c>
      <c r="B312" s="4" t="s">
        <v>18</v>
      </c>
      <c r="C312" s="1" t="s">
        <v>1133</v>
      </c>
      <c r="D312" s="1" t="s">
        <v>1135</v>
      </c>
      <c r="E312" s="1">
        <v>1804</v>
      </c>
      <c r="F312" s="1" t="s">
        <v>31</v>
      </c>
      <c r="G312" s="1">
        <v>14</v>
      </c>
      <c r="J312" s="1" t="s">
        <v>1134</v>
      </c>
      <c r="K312" s="1">
        <v>1549467427</v>
      </c>
      <c r="M312" s="1" t="s">
        <v>15</v>
      </c>
      <c r="N312" s="1" t="s">
        <v>1136</v>
      </c>
      <c r="O312" s="10">
        <v>43739</v>
      </c>
      <c r="P312" s="10">
        <v>44105</v>
      </c>
      <c r="Q312" s="1" t="s">
        <v>17</v>
      </c>
    </row>
    <row r="313" spans="1:17" x14ac:dyDescent="0.25">
      <c r="A313" s="1" t="s">
        <v>4083</v>
      </c>
      <c r="B313" s="4" t="s">
        <v>18</v>
      </c>
      <c r="C313" s="1" t="s">
        <v>1137</v>
      </c>
      <c r="D313" s="1" t="s">
        <v>1139</v>
      </c>
      <c r="E313" s="1">
        <v>4830</v>
      </c>
      <c r="F313" s="1" t="s">
        <v>79</v>
      </c>
      <c r="G313" s="1">
        <v>15</v>
      </c>
      <c r="J313" s="1" t="s">
        <v>1138</v>
      </c>
      <c r="K313" s="1">
        <v>1559139010</v>
      </c>
      <c r="M313" s="1" t="s">
        <v>17</v>
      </c>
      <c r="N313" s="1" t="s">
        <v>1140</v>
      </c>
      <c r="O313" s="10">
        <v>43733</v>
      </c>
      <c r="P313" s="10">
        <v>44099</v>
      </c>
      <c r="Q313" s="1" t="s">
        <v>17</v>
      </c>
    </row>
    <row r="314" spans="1:17" x14ac:dyDescent="0.25">
      <c r="A314" s="1" t="s">
        <v>4084</v>
      </c>
      <c r="B314" s="4" t="s">
        <v>18</v>
      </c>
      <c r="C314" s="1" t="s">
        <v>1141</v>
      </c>
      <c r="D314" s="1" t="s">
        <v>56</v>
      </c>
      <c r="E314" s="1">
        <v>5594</v>
      </c>
      <c r="F314" s="1" t="s">
        <v>153</v>
      </c>
      <c r="G314" s="1">
        <v>15</v>
      </c>
      <c r="J314" s="1" t="s">
        <v>1143</v>
      </c>
      <c r="K314" s="1">
        <v>46023977</v>
      </c>
      <c r="M314" s="1" t="s">
        <v>15</v>
      </c>
      <c r="N314" s="1" t="s">
        <v>1144</v>
      </c>
      <c r="O314" s="10">
        <v>43738</v>
      </c>
      <c r="P314" s="10">
        <v>44104</v>
      </c>
      <c r="Q314" s="1" t="s">
        <v>17</v>
      </c>
    </row>
    <row r="315" spans="1:17" x14ac:dyDescent="0.25">
      <c r="A315" s="1" t="s">
        <v>3880</v>
      </c>
      <c r="B315" s="4" t="s">
        <v>18</v>
      </c>
      <c r="C315" s="1" t="s">
        <v>1145</v>
      </c>
      <c r="D315" s="1" t="s">
        <v>83</v>
      </c>
      <c r="E315" s="1">
        <v>5512</v>
      </c>
      <c r="F315" s="1" t="s">
        <v>103</v>
      </c>
      <c r="G315" s="1">
        <v>6</v>
      </c>
      <c r="J315" s="1" t="s">
        <v>350</v>
      </c>
      <c r="K315" s="1">
        <v>45030090</v>
      </c>
      <c r="M315" s="1" t="s">
        <v>15</v>
      </c>
      <c r="N315" s="1" t="s">
        <v>1146</v>
      </c>
      <c r="O315" s="10">
        <v>43318</v>
      </c>
      <c r="P315" s="10">
        <v>43683</v>
      </c>
      <c r="Q315" s="1" t="s">
        <v>17</v>
      </c>
    </row>
    <row r="316" spans="1:17" x14ac:dyDescent="0.25">
      <c r="A316" s="1" t="s">
        <v>3832</v>
      </c>
      <c r="B316" s="4" t="s">
        <v>18</v>
      </c>
      <c r="C316" s="1" t="s">
        <v>1147</v>
      </c>
      <c r="D316" s="1" t="s">
        <v>56</v>
      </c>
      <c r="E316" s="1">
        <v>4805</v>
      </c>
      <c r="F316" s="1" t="s">
        <v>153</v>
      </c>
      <c r="G316" s="1">
        <v>15</v>
      </c>
      <c r="J316" s="1" t="s">
        <v>152</v>
      </c>
      <c r="K316" s="1">
        <v>48559213</v>
      </c>
      <c r="M316" s="1" t="s">
        <v>15</v>
      </c>
      <c r="N316" s="1" t="s">
        <v>1148</v>
      </c>
      <c r="O316" s="10">
        <v>43543</v>
      </c>
      <c r="P316" s="10">
        <v>43909</v>
      </c>
      <c r="Q316" s="1" t="s">
        <v>17</v>
      </c>
    </row>
    <row r="317" spans="1:17" x14ac:dyDescent="0.25">
      <c r="A317" s="1" t="s">
        <v>4085</v>
      </c>
      <c r="B317" s="4" t="s">
        <v>18</v>
      </c>
      <c r="C317" s="1" t="s">
        <v>1149</v>
      </c>
      <c r="D317" s="1" t="s">
        <v>56</v>
      </c>
      <c r="E317" s="1">
        <v>4489</v>
      </c>
      <c r="F317" s="1" t="s">
        <v>256</v>
      </c>
      <c r="G317" s="1">
        <v>5</v>
      </c>
      <c r="J317" s="1" t="s">
        <v>1150</v>
      </c>
      <c r="K317" s="1">
        <v>1555680861</v>
      </c>
      <c r="M317" s="1" t="s">
        <v>15</v>
      </c>
      <c r="N317" s="1" t="s">
        <v>1151</v>
      </c>
      <c r="O317" s="10">
        <v>43544</v>
      </c>
      <c r="P317" s="10">
        <v>43910</v>
      </c>
      <c r="Q317" s="1" t="s">
        <v>65</v>
      </c>
    </row>
    <row r="318" spans="1:17" x14ac:dyDescent="0.25">
      <c r="A318" s="1" t="s">
        <v>4086</v>
      </c>
      <c r="B318" s="4" t="s">
        <v>18</v>
      </c>
      <c r="C318" s="1" t="s">
        <v>1152</v>
      </c>
      <c r="D318" s="1" t="s">
        <v>56</v>
      </c>
      <c r="E318" s="1">
        <v>6801</v>
      </c>
      <c r="F318" s="1" t="s">
        <v>79</v>
      </c>
      <c r="G318" s="1">
        <v>15</v>
      </c>
      <c r="J318" s="1" t="s">
        <v>1153</v>
      </c>
      <c r="K318" s="1" t="s">
        <v>477</v>
      </c>
      <c r="M318" s="1" t="s">
        <v>15</v>
      </c>
      <c r="N318" s="1" t="s">
        <v>1154</v>
      </c>
      <c r="O318" s="10">
        <v>43734</v>
      </c>
      <c r="P318" s="10">
        <v>44100</v>
      </c>
      <c r="Q318" s="1" t="s">
        <v>17</v>
      </c>
    </row>
    <row r="319" spans="1:17" x14ac:dyDescent="0.25">
      <c r="A319" s="1" t="s">
        <v>4087</v>
      </c>
      <c r="B319" s="4" t="s">
        <v>18</v>
      </c>
      <c r="C319" s="1" t="s">
        <v>1155</v>
      </c>
      <c r="D319" s="1" t="s">
        <v>1157</v>
      </c>
      <c r="E319" s="1">
        <v>4498</v>
      </c>
      <c r="F319" s="1" t="s">
        <v>1158</v>
      </c>
      <c r="G319" s="1">
        <v>15</v>
      </c>
      <c r="J319" s="1" t="s">
        <v>1156</v>
      </c>
      <c r="K319" s="1">
        <v>1559827271</v>
      </c>
      <c r="M319" s="1" t="s">
        <v>15</v>
      </c>
      <c r="N319" s="1" t="s">
        <v>1159</v>
      </c>
      <c r="O319" s="10">
        <v>43731</v>
      </c>
      <c r="P319" s="10">
        <v>44097</v>
      </c>
      <c r="Q319" s="1" t="s">
        <v>17</v>
      </c>
    </row>
    <row r="320" spans="1:17" x14ac:dyDescent="0.25">
      <c r="A320" s="1" t="s">
        <v>4088</v>
      </c>
      <c r="B320" s="4" t="s">
        <v>18</v>
      </c>
      <c r="C320" s="1" t="s">
        <v>1160</v>
      </c>
      <c r="D320" s="1" t="s">
        <v>1162</v>
      </c>
      <c r="E320" s="1">
        <v>3176</v>
      </c>
      <c r="F320" s="1" t="s">
        <v>1163</v>
      </c>
      <c r="G320" s="1">
        <v>13</v>
      </c>
      <c r="J320" s="1" t="s">
        <v>1161</v>
      </c>
      <c r="K320" s="1">
        <v>1554004724</v>
      </c>
      <c r="M320" s="1" t="s">
        <v>15</v>
      </c>
      <c r="N320" s="1" t="s">
        <v>1164</v>
      </c>
      <c r="O320" s="10">
        <v>43731</v>
      </c>
      <c r="P320" s="10">
        <v>44097</v>
      </c>
      <c r="Q320" s="1" t="s">
        <v>17</v>
      </c>
    </row>
    <row r="321" spans="1:17" x14ac:dyDescent="0.25">
      <c r="A321" s="1" t="s">
        <v>4089</v>
      </c>
      <c r="B321" s="4" t="s">
        <v>18</v>
      </c>
      <c r="C321" s="1" t="s">
        <v>1165</v>
      </c>
      <c r="D321" s="1" t="s">
        <v>30</v>
      </c>
      <c r="E321" s="1">
        <v>4191</v>
      </c>
      <c r="F321" s="1" t="s">
        <v>79</v>
      </c>
      <c r="G321" s="1">
        <v>15</v>
      </c>
      <c r="J321" s="1" t="s">
        <v>1166</v>
      </c>
      <c r="K321" s="1">
        <v>15518053874</v>
      </c>
      <c r="M321" s="1" t="s">
        <v>15</v>
      </c>
      <c r="N321" s="1" t="s">
        <v>1167</v>
      </c>
      <c r="O321" s="10">
        <v>43745</v>
      </c>
      <c r="P321" s="10">
        <v>44111</v>
      </c>
      <c r="Q321" s="1" t="s">
        <v>17</v>
      </c>
    </row>
    <row r="322" spans="1:17" x14ac:dyDescent="0.25">
      <c r="A322" s="1" t="s">
        <v>4090</v>
      </c>
      <c r="B322" s="4" t="s">
        <v>18</v>
      </c>
      <c r="C322" s="1" t="s">
        <v>1168</v>
      </c>
      <c r="D322" s="1" t="s">
        <v>1171</v>
      </c>
      <c r="E322" s="1">
        <v>707</v>
      </c>
      <c r="F322" s="1" t="s">
        <v>153</v>
      </c>
      <c r="G322" s="1">
        <v>15</v>
      </c>
      <c r="J322" s="1" t="s">
        <v>1170</v>
      </c>
      <c r="K322" s="1">
        <v>1544003342</v>
      </c>
      <c r="M322" s="1" t="s">
        <v>15</v>
      </c>
      <c r="N322" s="1" t="s">
        <v>1172</v>
      </c>
      <c r="O322" s="10">
        <v>43733</v>
      </c>
      <c r="P322" s="10">
        <v>44099</v>
      </c>
      <c r="Q322" s="1" t="s">
        <v>17</v>
      </c>
    </row>
    <row r="323" spans="1:17" x14ac:dyDescent="0.25">
      <c r="A323" s="1" t="s">
        <v>4091</v>
      </c>
      <c r="B323" s="4" t="s">
        <v>18</v>
      </c>
      <c r="C323" s="1" t="s">
        <v>1173</v>
      </c>
      <c r="D323" s="1" t="s">
        <v>78</v>
      </c>
      <c r="E323" s="1">
        <v>840</v>
      </c>
      <c r="F323" s="1" t="s">
        <v>79</v>
      </c>
      <c r="G323" s="1">
        <v>15</v>
      </c>
      <c r="J323" s="1" t="s">
        <v>1174</v>
      </c>
      <c r="K323" s="1">
        <v>48563575</v>
      </c>
      <c r="M323" s="1" t="s">
        <v>17</v>
      </c>
      <c r="N323" s="1" t="s">
        <v>1175</v>
      </c>
      <c r="O323" s="10">
        <v>43733</v>
      </c>
      <c r="P323" s="10">
        <v>44099</v>
      </c>
      <c r="Q323" s="1" t="s">
        <v>17</v>
      </c>
    </row>
    <row r="324" spans="1:17" x14ac:dyDescent="0.25">
      <c r="A324" s="1" t="s">
        <v>4092</v>
      </c>
      <c r="B324" s="4" t="s">
        <v>18</v>
      </c>
      <c r="C324" s="1" t="s">
        <v>1176</v>
      </c>
      <c r="D324" s="1" t="s">
        <v>78</v>
      </c>
      <c r="E324" s="1">
        <v>630</v>
      </c>
      <c r="F324" s="1" t="s">
        <v>79</v>
      </c>
      <c r="G324" s="1">
        <v>15</v>
      </c>
      <c r="J324" s="1" t="s">
        <v>1178</v>
      </c>
      <c r="K324" s="1">
        <v>1558173236</v>
      </c>
      <c r="M324" s="1" t="s">
        <v>17</v>
      </c>
      <c r="N324" s="1" t="s">
        <v>1179</v>
      </c>
      <c r="O324" s="10">
        <v>43731</v>
      </c>
      <c r="P324" s="10">
        <v>44097</v>
      </c>
      <c r="Q324" s="1" t="s">
        <v>17</v>
      </c>
    </row>
    <row r="325" spans="1:17" x14ac:dyDescent="0.25">
      <c r="A325" s="1" t="s">
        <v>4092</v>
      </c>
      <c r="B325" s="4" t="s">
        <v>18</v>
      </c>
      <c r="C325" s="1" t="s">
        <v>1180</v>
      </c>
      <c r="D325" s="1" t="s">
        <v>78</v>
      </c>
      <c r="E325" s="1">
        <v>630</v>
      </c>
      <c r="F325" s="1" t="s">
        <v>79</v>
      </c>
      <c r="G325" s="1">
        <v>15</v>
      </c>
      <c r="J325" s="1" t="s">
        <v>1181</v>
      </c>
      <c r="K325" s="1">
        <v>1562094544</v>
      </c>
      <c r="M325" s="1" t="s">
        <v>17</v>
      </c>
      <c r="N325" s="1" t="s">
        <v>1182</v>
      </c>
      <c r="O325" s="10">
        <v>43161</v>
      </c>
      <c r="P325" s="10">
        <v>43526</v>
      </c>
      <c r="Q325" s="1" t="s">
        <v>17</v>
      </c>
    </row>
    <row r="326" spans="1:17" x14ac:dyDescent="0.25">
      <c r="A326" s="1" t="s">
        <v>4092</v>
      </c>
      <c r="B326" s="4" t="s">
        <v>18</v>
      </c>
      <c r="C326" s="1" t="s">
        <v>1183</v>
      </c>
      <c r="D326" s="1" t="s">
        <v>78</v>
      </c>
      <c r="E326" s="1">
        <v>630</v>
      </c>
      <c r="F326" s="1" t="s">
        <v>79</v>
      </c>
      <c r="G326" s="1">
        <v>15</v>
      </c>
      <c r="J326" s="1" t="s">
        <v>1184</v>
      </c>
      <c r="K326" s="1">
        <v>47514535</v>
      </c>
      <c r="M326" s="1" t="s">
        <v>17</v>
      </c>
      <c r="N326" s="1" t="s">
        <v>1185</v>
      </c>
      <c r="O326" s="10">
        <v>43187</v>
      </c>
      <c r="P326" s="10">
        <v>43552</v>
      </c>
      <c r="Q326" s="1" t="s">
        <v>17</v>
      </c>
    </row>
    <row r="327" spans="1:17" x14ac:dyDescent="0.25">
      <c r="A327" s="1" t="s">
        <v>4092</v>
      </c>
      <c r="B327" s="4" t="s">
        <v>18</v>
      </c>
      <c r="C327" s="1" t="s">
        <v>1186</v>
      </c>
      <c r="D327" s="1" t="s">
        <v>78</v>
      </c>
      <c r="E327" s="1">
        <v>630</v>
      </c>
      <c r="F327" s="1" t="s">
        <v>79</v>
      </c>
      <c r="G327" s="1">
        <v>15</v>
      </c>
      <c r="J327" s="1" t="s">
        <v>1187</v>
      </c>
      <c r="K327" s="1">
        <v>1149939211</v>
      </c>
      <c r="M327" s="1" t="s">
        <v>17</v>
      </c>
      <c r="N327" s="1" t="s">
        <v>1188</v>
      </c>
      <c r="O327" s="10">
        <v>43262</v>
      </c>
      <c r="P327" s="10">
        <v>43627</v>
      </c>
      <c r="Q327" s="1" t="s">
        <v>17</v>
      </c>
    </row>
    <row r="328" spans="1:17" x14ac:dyDescent="0.25">
      <c r="A328" s="1" t="s">
        <v>4092</v>
      </c>
      <c r="B328" s="4" t="s">
        <v>18</v>
      </c>
      <c r="C328" s="1" t="s">
        <v>1189</v>
      </c>
      <c r="D328" s="1" t="s">
        <v>78</v>
      </c>
      <c r="E328" s="1">
        <v>630</v>
      </c>
      <c r="F328" s="1" t="s">
        <v>79</v>
      </c>
      <c r="G328" s="1">
        <v>15</v>
      </c>
      <c r="J328" s="1" t="s">
        <v>187</v>
      </c>
      <c r="K328" s="1">
        <v>48563166</v>
      </c>
      <c r="M328" s="1" t="s">
        <v>17</v>
      </c>
      <c r="N328" s="1" t="s">
        <v>1190</v>
      </c>
      <c r="O328" s="10">
        <v>43543</v>
      </c>
      <c r="P328" s="10">
        <v>43909</v>
      </c>
      <c r="Q328" s="1" t="s">
        <v>17</v>
      </c>
    </row>
    <row r="329" spans="1:17" x14ac:dyDescent="0.25">
      <c r="A329" s="1" t="s">
        <v>4092</v>
      </c>
      <c r="B329" s="4" t="s">
        <v>18</v>
      </c>
      <c r="C329" s="1" t="s">
        <v>1191</v>
      </c>
      <c r="D329" s="1" t="s">
        <v>78</v>
      </c>
      <c r="E329" s="1">
        <v>630</v>
      </c>
      <c r="F329" s="1" t="s">
        <v>79</v>
      </c>
      <c r="G329" s="1">
        <v>15</v>
      </c>
      <c r="J329" s="1" t="s">
        <v>1193</v>
      </c>
      <c r="K329" s="1">
        <v>1558454087</v>
      </c>
      <c r="M329" s="1" t="s">
        <v>17</v>
      </c>
      <c r="N329" s="1" t="s">
        <v>1194</v>
      </c>
      <c r="O329" s="10">
        <v>43732</v>
      </c>
      <c r="P329" s="10">
        <v>44098</v>
      </c>
      <c r="Q329" s="1" t="s">
        <v>17</v>
      </c>
    </row>
    <row r="330" spans="1:17" x14ac:dyDescent="0.25">
      <c r="A330" s="1" t="s">
        <v>4092</v>
      </c>
      <c r="B330" s="4" t="s">
        <v>18</v>
      </c>
      <c r="C330" s="1" t="s">
        <v>1195</v>
      </c>
      <c r="D330" s="1" t="s">
        <v>78</v>
      </c>
      <c r="E330" s="1">
        <v>630</v>
      </c>
      <c r="F330" s="1" t="s">
        <v>79</v>
      </c>
      <c r="G330" s="1">
        <v>15</v>
      </c>
      <c r="J330" s="1" t="s">
        <v>1196</v>
      </c>
      <c r="K330" s="1">
        <v>48567673</v>
      </c>
      <c r="M330" s="1" t="s">
        <v>17</v>
      </c>
      <c r="N330" s="1" t="s">
        <v>1197</v>
      </c>
      <c r="O330" s="10">
        <v>43735</v>
      </c>
      <c r="P330" s="10">
        <v>44101</v>
      </c>
      <c r="Q330" s="1" t="s">
        <v>17</v>
      </c>
    </row>
    <row r="331" spans="1:17" x14ac:dyDescent="0.25">
      <c r="A331" s="1" t="s">
        <v>4092</v>
      </c>
      <c r="B331" s="4" t="s">
        <v>18</v>
      </c>
      <c r="C331" s="1" t="s">
        <v>1198</v>
      </c>
      <c r="D331" s="1" t="s">
        <v>78</v>
      </c>
      <c r="E331" s="1">
        <v>630</v>
      </c>
      <c r="F331" s="1" t="s">
        <v>79</v>
      </c>
      <c r="G331" s="1">
        <v>15</v>
      </c>
      <c r="J331" s="1" t="s">
        <v>1199</v>
      </c>
      <c r="K331" s="1">
        <v>1540586389</v>
      </c>
      <c r="M331" s="1" t="s">
        <v>17</v>
      </c>
      <c r="N331" s="1" t="s">
        <v>1200</v>
      </c>
      <c r="O331" s="10">
        <v>43676</v>
      </c>
      <c r="P331" s="10">
        <v>44042</v>
      </c>
      <c r="Q331" s="1" t="s">
        <v>17</v>
      </c>
    </row>
    <row r="332" spans="1:17" x14ac:dyDescent="0.25">
      <c r="A332" s="1" t="s">
        <v>4093</v>
      </c>
      <c r="B332" s="4" t="s">
        <v>18</v>
      </c>
      <c r="C332" s="1" t="s">
        <v>1201</v>
      </c>
      <c r="D332" s="1" t="s">
        <v>78</v>
      </c>
      <c r="E332" s="1">
        <v>890</v>
      </c>
      <c r="F332" s="1" t="s">
        <v>79</v>
      </c>
      <c r="G332" s="1">
        <v>15</v>
      </c>
      <c r="J332" s="1" t="s">
        <v>1202</v>
      </c>
      <c r="K332" s="1">
        <v>1566758253</v>
      </c>
      <c r="M332" s="1" t="s">
        <v>17</v>
      </c>
      <c r="N332" s="1" t="s">
        <v>1203</v>
      </c>
      <c r="O332" s="10">
        <v>43735</v>
      </c>
      <c r="P332" s="10">
        <v>44101</v>
      </c>
      <c r="Q332" s="1" t="s">
        <v>17</v>
      </c>
    </row>
    <row r="333" spans="1:17" x14ac:dyDescent="0.25">
      <c r="A333" s="1" t="s">
        <v>4092</v>
      </c>
      <c r="B333" s="4" t="s">
        <v>18</v>
      </c>
      <c r="C333" s="1" t="s">
        <v>1204</v>
      </c>
      <c r="D333" s="1" t="s">
        <v>78</v>
      </c>
      <c r="E333" s="1">
        <v>630</v>
      </c>
      <c r="F333" s="1" t="s">
        <v>79</v>
      </c>
      <c r="G333" s="1">
        <v>15</v>
      </c>
      <c r="J333" s="1" t="s">
        <v>1205</v>
      </c>
      <c r="K333" s="1">
        <v>1558851935</v>
      </c>
      <c r="M333" s="1" t="s">
        <v>17</v>
      </c>
      <c r="N333" s="1" t="s">
        <v>1206</v>
      </c>
      <c r="O333" s="10">
        <v>43676</v>
      </c>
      <c r="P333" s="10">
        <v>44042</v>
      </c>
      <c r="Q333" s="1" t="s">
        <v>17</v>
      </c>
    </row>
    <row r="334" spans="1:17" x14ac:dyDescent="0.25">
      <c r="A334" s="1" t="s">
        <v>4092</v>
      </c>
      <c r="B334" s="4" t="s">
        <v>18</v>
      </c>
      <c r="C334" s="1" t="s">
        <v>1207</v>
      </c>
      <c r="D334" s="1" t="s">
        <v>78</v>
      </c>
      <c r="E334" s="1">
        <v>630</v>
      </c>
      <c r="F334" s="1" t="s">
        <v>79</v>
      </c>
      <c r="G334" s="1">
        <v>15</v>
      </c>
      <c r="J334" s="1" t="s">
        <v>1184</v>
      </c>
      <c r="K334" s="1">
        <v>47514535</v>
      </c>
      <c r="M334" s="1" t="s">
        <v>17</v>
      </c>
      <c r="N334" s="1" t="s">
        <v>1208</v>
      </c>
      <c r="O334" s="10">
        <v>43734</v>
      </c>
      <c r="P334" s="10">
        <v>44100</v>
      </c>
      <c r="Q334" s="1" t="s">
        <v>17</v>
      </c>
    </row>
    <row r="335" spans="1:17" x14ac:dyDescent="0.25">
      <c r="A335" s="1" t="s">
        <v>4092</v>
      </c>
      <c r="B335" s="4" t="s">
        <v>18</v>
      </c>
      <c r="C335" s="1" t="s">
        <v>1209</v>
      </c>
      <c r="D335" s="1" t="s">
        <v>78</v>
      </c>
      <c r="E335" s="1">
        <v>630</v>
      </c>
      <c r="F335" s="1" t="s">
        <v>79</v>
      </c>
      <c r="G335" s="1">
        <v>15</v>
      </c>
      <c r="J335" s="1" t="s">
        <v>1210</v>
      </c>
      <c r="K335" s="1">
        <v>1561757026</v>
      </c>
      <c r="M335" s="1" t="s">
        <v>17</v>
      </c>
      <c r="N335" s="1" t="s">
        <v>1211</v>
      </c>
      <c r="O335" s="10">
        <v>43760</v>
      </c>
      <c r="P335" s="10">
        <v>44126</v>
      </c>
      <c r="Q335" s="1" t="s">
        <v>17</v>
      </c>
    </row>
    <row r="336" spans="1:17" x14ac:dyDescent="0.25">
      <c r="A336" s="1" t="s">
        <v>4094</v>
      </c>
      <c r="B336" s="4" t="s">
        <v>18</v>
      </c>
      <c r="C336" s="1" t="s">
        <v>1212</v>
      </c>
      <c r="D336" s="1" t="s">
        <v>1215</v>
      </c>
      <c r="E336" s="1">
        <v>4550</v>
      </c>
      <c r="F336" s="1" t="s">
        <v>79</v>
      </c>
      <c r="G336" s="1">
        <v>15</v>
      </c>
      <c r="J336" s="1" t="s">
        <v>1214</v>
      </c>
      <c r="K336" s="1">
        <v>1162598209</v>
      </c>
      <c r="M336" s="1" t="s">
        <v>15</v>
      </c>
      <c r="N336" s="1" t="s">
        <v>1216</v>
      </c>
      <c r="O336" s="10">
        <v>43738</v>
      </c>
      <c r="P336" s="10">
        <v>44104</v>
      </c>
      <c r="Q336" s="1" t="s">
        <v>17</v>
      </c>
    </row>
    <row r="337" spans="1:17" x14ac:dyDescent="0.25">
      <c r="A337" s="1" t="s">
        <v>4095</v>
      </c>
      <c r="B337" s="4" t="s">
        <v>18</v>
      </c>
      <c r="C337" s="1" t="s">
        <v>1217</v>
      </c>
      <c r="D337" s="1" t="s">
        <v>1219</v>
      </c>
      <c r="E337" s="1">
        <v>4550</v>
      </c>
      <c r="F337" s="1" t="s">
        <v>79</v>
      </c>
      <c r="G337" s="1">
        <v>15</v>
      </c>
      <c r="J337" s="1" t="s">
        <v>1218</v>
      </c>
      <c r="K337" s="1">
        <v>1567867384</v>
      </c>
      <c r="M337" s="1" t="s">
        <v>15</v>
      </c>
      <c r="N337" s="1" t="s">
        <v>1220</v>
      </c>
      <c r="O337" s="10">
        <v>43187</v>
      </c>
      <c r="P337" s="10">
        <v>43552</v>
      </c>
      <c r="Q337" s="1" t="s">
        <v>17</v>
      </c>
    </row>
    <row r="338" spans="1:17" x14ac:dyDescent="0.25">
      <c r="A338" s="1" t="s">
        <v>4094</v>
      </c>
      <c r="B338" s="4" t="s">
        <v>18</v>
      </c>
      <c r="C338" s="1" t="s">
        <v>1221</v>
      </c>
      <c r="D338" s="1" t="s">
        <v>1215</v>
      </c>
      <c r="E338" s="1">
        <v>4550</v>
      </c>
      <c r="F338" s="1" t="s">
        <v>79</v>
      </c>
      <c r="G338" s="1">
        <v>15</v>
      </c>
      <c r="J338" s="1" t="s">
        <v>1223</v>
      </c>
      <c r="K338" s="1">
        <v>1551851652</v>
      </c>
      <c r="M338" s="1" t="s">
        <v>15</v>
      </c>
      <c r="N338" s="1" t="s">
        <v>1224</v>
      </c>
      <c r="O338" s="10">
        <v>43738</v>
      </c>
      <c r="P338" s="10">
        <v>44104</v>
      </c>
      <c r="Q338" s="1" t="s">
        <v>17</v>
      </c>
    </row>
    <row r="339" spans="1:17" x14ac:dyDescent="0.25">
      <c r="A339" s="1" t="s">
        <v>4094</v>
      </c>
      <c r="B339" s="4" t="s">
        <v>18</v>
      </c>
      <c r="C339" s="1" t="s">
        <v>1225</v>
      </c>
      <c r="D339" s="1" t="s">
        <v>1215</v>
      </c>
      <c r="E339" s="1">
        <v>4550</v>
      </c>
      <c r="F339" s="1" t="s">
        <v>79</v>
      </c>
      <c r="G339" s="1">
        <v>15</v>
      </c>
      <c r="J339" s="1" t="s">
        <v>1227</v>
      </c>
      <c r="K339" s="1">
        <v>45229862</v>
      </c>
      <c r="M339" s="1" t="s">
        <v>15</v>
      </c>
      <c r="N339" s="1" t="s">
        <v>1228</v>
      </c>
      <c r="O339" s="10">
        <v>43707</v>
      </c>
      <c r="P339" s="10">
        <v>44073</v>
      </c>
      <c r="Q339" s="1" t="s">
        <v>17</v>
      </c>
    </row>
    <row r="340" spans="1:17" x14ac:dyDescent="0.25">
      <c r="A340" s="1" t="s">
        <v>4096</v>
      </c>
      <c r="B340" s="4" t="s">
        <v>18</v>
      </c>
      <c r="C340" s="1" t="s">
        <v>1229</v>
      </c>
      <c r="D340" s="1" t="s">
        <v>1232</v>
      </c>
      <c r="E340" s="1">
        <v>2133</v>
      </c>
      <c r="F340" s="1" t="s">
        <v>153</v>
      </c>
      <c r="G340" s="1">
        <v>15</v>
      </c>
      <c r="J340" s="1" t="s">
        <v>1231</v>
      </c>
      <c r="K340" s="1">
        <v>45835719</v>
      </c>
      <c r="M340" s="1" t="s">
        <v>15</v>
      </c>
      <c r="N340" s="1" t="s">
        <v>1233</v>
      </c>
      <c r="O340" s="10">
        <v>43735</v>
      </c>
      <c r="P340" s="10">
        <v>44101</v>
      </c>
      <c r="Q340" s="1" t="s">
        <v>17</v>
      </c>
    </row>
    <row r="341" spans="1:17" x14ac:dyDescent="0.25">
      <c r="A341" s="1" t="s">
        <v>4097</v>
      </c>
      <c r="B341" s="4" t="s">
        <v>18</v>
      </c>
      <c r="C341" s="1" t="s">
        <v>1234</v>
      </c>
      <c r="D341" s="1" t="s">
        <v>932</v>
      </c>
      <c r="E341" s="1">
        <v>4193</v>
      </c>
      <c r="F341" s="1" t="s">
        <v>4098</v>
      </c>
      <c r="G341" s="1">
        <v>15</v>
      </c>
      <c r="J341" s="1" t="s">
        <v>1235</v>
      </c>
      <c r="K341" s="1">
        <v>1530443931</v>
      </c>
      <c r="M341" s="1" t="s">
        <v>15</v>
      </c>
      <c r="N341" s="1" t="s">
        <v>1236</v>
      </c>
      <c r="O341" s="10">
        <v>43508</v>
      </c>
      <c r="P341" s="10">
        <v>43873</v>
      </c>
      <c r="Q341" s="1" t="s">
        <v>17</v>
      </c>
    </row>
    <row r="342" spans="1:17" x14ac:dyDescent="0.25">
      <c r="A342" s="1" t="s">
        <v>4010</v>
      </c>
      <c r="B342" s="4" t="s">
        <v>18</v>
      </c>
      <c r="C342" s="1" t="s">
        <v>1237</v>
      </c>
      <c r="D342" s="1" t="s">
        <v>838</v>
      </c>
      <c r="E342" s="1">
        <v>1621</v>
      </c>
      <c r="F342" s="1" t="s">
        <v>18</v>
      </c>
      <c r="G342" s="1">
        <v>7</v>
      </c>
      <c r="J342" s="1" t="s">
        <v>1238</v>
      </c>
      <c r="K342" s="1">
        <v>43072335</v>
      </c>
      <c r="M342" s="1" t="s">
        <v>17</v>
      </c>
      <c r="N342" s="1" t="s">
        <v>1239</v>
      </c>
      <c r="O342" s="10">
        <v>43735</v>
      </c>
      <c r="P342" s="10">
        <v>44101</v>
      </c>
      <c r="Q342" s="1" t="s">
        <v>17</v>
      </c>
    </row>
    <row r="343" spans="1:17" x14ac:dyDescent="0.25">
      <c r="A343" s="1" t="s">
        <v>4099</v>
      </c>
      <c r="B343" s="4" t="s">
        <v>18</v>
      </c>
      <c r="C343" s="1" t="s">
        <v>1240</v>
      </c>
      <c r="D343" s="1" t="s">
        <v>1242</v>
      </c>
      <c r="E343" s="1">
        <v>306</v>
      </c>
      <c r="F343" s="1" t="s">
        <v>153</v>
      </c>
      <c r="G343" s="1">
        <v>15</v>
      </c>
      <c r="J343" s="1" t="s">
        <v>1241</v>
      </c>
      <c r="K343" s="1">
        <v>48550873</v>
      </c>
      <c r="M343" s="1" t="s">
        <v>15</v>
      </c>
      <c r="N343" s="1" t="s">
        <v>1243</v>
      </c>
      <c r="O343" s="10">
        <v>43735</v>
      </c>
      <c r="P343" s="10">
        <v>44101</v>
      </c>
      <c r="Q343" s="1" t="s">
        <v>17</v>
      </c>
    </row>
    <row r="344" spans="1:17" x14ac:dyDescent="0.25">
      <c r="A344" s="1" t="s">
        <v>4095</v>
      </c>
      <c r="B344" s="4" t="s">
        <v>18</v>
      </c>
      <c r="C344" s="1" t="s">
        <v>1244</v>
      </c>
      <c r="D344" s="1" t="s">
        <v>1219</v>
      </c>
      <c r="E344" s="1">
        <v>4550</v>
      </c>
      <c r="F344" s="1" t="s">
        <v>79</v>
      </c>
      <c r="G344" s="1">
        <v>15</v>
      </c>
      <c r="J344" s="1" t="s">
        <v>1218</v>
      </c>
      <c r="K344" s="1">
        <v>1567867384</v>
      </c>
      <c r="M344" s="1" t="s">
        <v>15</v>
      </c>
      <c r="N344" s="1" t="s">
        <v>1245</v>
      </c>
      <c r="O344" s="10">
        <v>43740</v>
      </c>
      <c r="P344" s="10">
        <v>44106</v>
      </c>
      <c r="Q344" s="1" t="s">
        <v>17</v>
      </c>
    </row>
    <row r="345" spans="1:17" x14ac:dyDescent="0.25">
      <c r="A345" s="1" t="s">
        <v>4092</v>
      </c>
      <c r="B345" s="4" t="s">
        <v>18</v>
      </c>
      <c r="C345" s="1" t="s">
        <v>1246</v>
      </c>
      <c r="D345" s="1" t="s">
        <v>78</v>
      </c>
      <c r="E345" s="1">
        <v>630</v>
      </c>
      <c r="F345" s="1" t="s">
        <v>79</v>
      </c>
      <c r="G345" s="1">
        <v>15</v>
      </c>
      <c r="J345" s="1" t="s">
        <v>1187</v>
      </c>
      <c r="K345" s="1">
        <v>1149939211</v>
      </c>
      <c r="M345" s="1" t="s">
        <v>17</v>
      </c>
      <c r="N345" s="1" t="s">
        <v>1247</v>
      </c>
      <c r="O345" s="10">
        <v>43678</v>
      </c>
      <c r="P345" s="10">
        <v>44044</v>
      </c>
      <c r="Q345" s="1" t="s">
        <v>17</v>
      </c>
    </row>
    <row r="346" spans="1:17" x14ac:dyDescent="0.25">
      <c r="A346" s="1" t="s">
        <v>4092</v>
      </c>
      <c r="B346" s="4" t="s">
        <v>18</v>
      </c>
      <c r="C346" s="1" t="s">
        <v>1248</v>
      </c>
      <c r="D346" s="1" t="s">
        <v>78</v>
      </c>
      <c r="E346" s="1">
        <v>630</v>
      </c>
      <c r="F346" s="1" t="s">
        <v>79</v>
      </c>
      <c r="G346" s="1">
        <v>15</v>
      </c>
      <c r="J346" s="1" t="s">
        <v>1181</v>
      </c>
      <c r="K346" s="1">
        <v>45245671</v>
      </c>
      <c r="M346" s="1" t="s">
        <v>17</v>
      </c>
      <c r="N346" s="1" t="s">
        <v>1249</v>
      </c>
      <c r="O346" s="10">
        <v>43735</v>
      </c>
      <c r="P346" s="10">
        <v>44101</v>
      </c>
      <c r="Q346" s="1" t="s">
        <v>17</v>
      </c>
    </row>
    <row r="347" spans="1:17" x14ac:dyDescent="0.25">
      <c r="A347" s="1" t="s">
        <v>4100</v>
      </c>
      <c r="B347" s="4" t="s">
        <v>18</v>
      </c>
      <c r="C347" s="1" t="s">
        <v>1250</v>
      </c>
      <c r="D347" s="1" t="s">
        <v>1252</v>
      </c>
      <c r="E347" s="1">
        <v>5232</v>
      </c>
      <c r="F347" s="1" t="s">
        <v>1253</v>
      </c>
      <c r="G347" s="1">
        <v>11</v>
      </c>
      <c r="J347" s="1" t="s">
        <v>1251</v>
      </c>
      <c r="K347" s="1">
        <v>46719918</v>
      </c>
      <c r="M347" s="1" t="s">
        <v>15</v>
      </c>
      <c r="O347" s="10"/>
      <c r="P347" s="10"/>
    </row>
    <row r="348" spans="1:17" x14ac:dyDescent="0.25">
      <c r="A348" s="1" t="s">
        <v>3904</v>
      </c>
      <c r="B348" s="4" t="s">
        <v>18</v>
      </c>
      <c r="C348" s="1" t="s">
        <v>1254</v>
      </c>
      <c r="D348" s="1" t="s">
        <v>56</v>
      </c>
      <c r="E348" s="1">
        <v>1188</v>
      </c>
      <c r="F348" s="1" t="s">
        <v>22</v>
      </c>
      <c r="G348" s="1">
        <v>1</v>
      </c>
      <c r="J348" s="1" t="s">
        <v>438</v>
      </c>
      <c r="K348" s="1">
        <v>1128861791</v>
      </c>
      <c r="M348" s="1" t="s">
        <v>15</v>
      </c>
      <c r="O348" s="10"/>
      <c r="P348" s="10"/>
    </row>
    <row r="349" spans="1:17" x14ac:dyDescent="0.25">
      <c r="A349" s="1" t="s">
        <v>4101</v>
      </c>
      <c r="B349" s="4" t="s">
        <v>18</v>
      </c>
      <c r="C349" s="1" t="s">
        <v>1255</v>
      </c>
      <c r="D349" s="1" t="s">
        <v>1257</v>
      </c>
      <c r="E349" s="1">
        <v>1688</v>
      </c>
      <c r="F349" s="1" t="s">
        <v>180</v>
      </c>
      <c r="G349" s="1">
        <v>1</v>
      </c>
      <c r="J349" s="1" t="s">
        <v>1256</v>
      </c>
      <c r="K349" s="1">
        <v>1135793417</v>
      </c>
      <c r="M349" s="1" t="s">
        <v>15</v>
      </c>
      <c r="O349" s="10"/>
      <c r="P349" s="10"/>
    </row>
    <row r="350" spans="1:17" x14ac:dyDescent="0.25">
      <c r="A350" s="1" t="s">
        <v>3884</v>
      </c>
      <c r="B350" s="4" t="s">
        <v>18</v>
      </c>
      <c r="C350" s="1" t="s">
        <v>1258</v>
      </c>
      <c r="D350" s="1" t="s">
        <v>83</v>
      </c>
      <c r="E350" s="1">
        <v>4955</v>
      </c>
      <c r="F350" s="1" t="s">
        <v>103</v>
      </c>
      <c r="G350" s="1">
        <v>6</v>
      </c>
      <c r="J350" s="1" t="s">
        <v>365</v>
      </c>
      <c r="M350" s="1" t="s">
        <v>15</v>
      </c>
      <c r="O350" s="10"/>
      <c r="P350" s="10"/>
    </row>
    <row r="351" spans="1:17" x14ac:dyDescent="0.25">
      <c r="A351" s="1" t="s">
        <v>3884</v>
      </c>
      <c r="B351" s="4" t="s">
        <v>18</v>
      </c>
      <c r="C351" s="1" t="s">
        <v>1259</v>
      </c>
      <c r="D351" s="1" t="s">
        <v>83</v>
      </c>
      <c r="E351" s="1">
        <v>4955</v>
      </c>
      <c r="F351" s="1" t="s">
        <v>103</v>
      </c>
      <c r="G351" s="1">
        <v>6</v>
      </c>
      <c r="J351" s="1" t="s">
        <v>1260</v>
      </c>
      <c r="M351" s="1" t="s">
        <v>17</v>
      </c>
      <c r="N351" s="1" t="s">
        <v>1261</v>
      </c>
      <c r="O351" s="10">
        <v>44008</v>
      </c>
      <c r="P351" s="10">
        <v>44738</v>
      </c>
      <c r="Q351" s="1" t="s">
        <v>65</v>
      </c>
    </row>
    <row r="352" spans="1:17" x14ac:dyDescent="0.25">
      <c r="A352" s="1" t="s">
        <v>4025</v>
      </c>
      <c r="B352" s="4" t="s">
        <v>18</v>
      </c>
      <c r="C352" s="1" t="s">
        <v>1262</v>
      </c>
      <c r="D352" s="1" t="s">
        <v>36</v>
      </c>
      <c r="E352" s="1" t="s">
        <v>912</v>
      </c>
      <c r="F352" s="1" t="s">
        <v>904</v>
      </c>
      <c r="G352" s="1">
        <v>12</v>
      </c>
      <c r="J352" s="1" t="s">
        <v>911</v>
      </c>
      <c r="M352" s="1" t="s">
        <v>17</v>
      </c>
      <c r="N352" s="1" t="s">
        <v>1263</v>
      </c>
      <c r="O352" s="10">
        <v>43979</v>
      </c>
      <c r="P352" s="10">
        <v>44709</v>
      </c>
      <c r="Q352" s="1" t="s">
        <v>65</v>
      </c>
    </row>
    <row r="353" spans="1:17" x14ac:dyDescent="0.25">
      <c r="A353" s="1" t="s">
        <v>4102</v>
      </c>
      <c r="B353" s="4" t="s">
        <v>18</v>
      </c>
      <c r="C353" s="1" t="s">
        <v>1264</v>
      </c>
      <c r="D353" s="1" t="s">
        <v>176</v>
      </c>
      <c r="E353" s="1">
        <v>2410</v>
      </c>
      <c r="F353" s="1" t="s">
        <v>37</v>
      </c>
      <c r="G353" s="1">
        <v>13</v>
      </c>
      <c r="J353" s="1" t="s">
        <v>175</v>
      </c>
      <c r="K353" s="1">
        <v>1153389802</v>
      </c>
      <c r="M353" s="1" t="s">
        <v>1265</v>
      </c>
      <c r="O353" s="10"/>
      <c r="P353" s="10"/>
    </row>
    <row r="354" spans="1:17" x14ac:dyDescent="0.25">
      <c r="A354" s="1" t="s">
        <v>4103</v>
      </c>
      <c r="B354" s="4" t="s">
        <v>18</v>
      </c>
      <c r="C354" s="1" t="s">
        <v>1266</v>
      </c>
      <c r="D354" s="1" t="s">
        <v>1268</v>
      </c>
      <c r="E354" s="1">
        <v>1700</v>
      </c>
      <c r="F354" s="1" t="s">
        <v>1158</v>
      </c>
      <c r="G354" s="1">
        <v>15</v>
      </c>
      <c r="J354" s="1" t="s">
        <v>1267</v>
      </c>
      <c r="K354" s="1">
        <v>1140998614</v>
      </c>
      <c r="M354" s="1" t="s">
        <v>15</v>
      </c>
      <c r="O354" s="10"/>
      <c r="P354" s="10"/>
    </row>
    <row r="355" spans="1:17" x14ac:dyDescent="0.25">
      <c r="A355" s="1" t="s">
        <v>4104</v>
      </c>
      <c r="B355" s="4" t="s">
        <v>18</v>
      </c>
      <c r="C355" s="1" t="s">
        <v>1269</v>
      </c>
      <c r="D355" s="1" t="s">
        <v>316</v>
      </c>
      <c r="E355" s="1">
        <v>6788</v>
      </c>
      <c r="F355" s="1" t="s">
        <v>868</v>
      </c>
      <c r="G355" s="1">
        <v>9</v>
      </c>
      <c r="J355" s="1" t="s">
        <v>1270</v>
      </c>
      <c r="K355" s="1">
        <v>1550370711</v>
      </c>
      <c r="M355" s="1" t="s">
        <v>15</v>
      </c>
      <c r="O355" s="10"/>
      <c r="P355" s="10"/>
    </row>
    <row r="356" spans="1:17" x14ac:dyDescent="0.25">
      <c r="A356" s="1" t="s">
        <v>4105</v>
      </c>
      <c r="B356" s="4" t="s">
        <v>18</v>
      </c>
      <c r="C356" s="1" t="s">
        <v>1271</v>
      </c>
      <c r="D356" s="1" t="s">
        <v>1055</v>
      </c>
      <c r="E356" s="1">
        <v>440757</v>
      </c>
      <c r="F356" s="1" t="s">
        <v>31</v>
      </c>
      <c r="G356" s="1">
        <v>14</v>
      </c>
      <c r="J356" s="1" t="s">
        <v>1272</v>
      </c>
      <c r="K356" s="1" t="s">
        <v>1273</v>
      </c>
      <c r="M356" s="1" t="s">
        <v>2890</v>
      </c>
      <c r="O356" s="10"/>
      <c r="P356" s="10"/>
    </row>
    <row r="357" spans="1:17" x14ac:dyDescent="0.25">
      <c r="A357" s="1" t="s">
        <v>4106</v>
      </c>
      <c r="B357" s="4" t="s">
        <v>18</v>
      </c>
      <c r="C357" s="2" t="s">
        <v>1274</v>
      </c>
      <c r="D357" s="1" t="s">
        <v>1277</v>
      </c>
      <c r="E357" s="1">
        <v>1200</v>
      </c>
      <c r="F357" s="1" t="s">
        <v>122</v>
      </c>
      <c r="G357" s="1">
        <v>1</v>
      </c>
      <c r="J357" s="1" t="s">
        <v>1275</v>
      </c>
      <c r="K357" s="1" t="s">
        <v>1276</v>
      </c>
      <c r="M357" s="1" t="s">
        <v>15</v>
      </c>
      <c r="O357" s="10"/>
      <c r="P357" s="10"/>
    </row>
    <row r="358" spans="1:17" x14ac:dyDescent="0.25">
      <c r="A358" s="1" t="s">
        <v>4107</v>
      </c>
      <c r="B358" s="4" t="s">
        <v>18</v>
      </c>
      <c r="C358" s="1" t="s">
        <v>1278</v>
      </c>
      <c r="D358" s="1" t="s">
        <v>768</v>
      </c>
      <c r="E358" s="1">
        <v>592</v>
      </c>
      <c r="F358" s="1" t="s">
        <v>46</v>
      </c>
      <c r="G358" s="1">
        <v>4</v>
      </c>
      <c r="J358" s="1" t="s">
        <v>1280</v>
      </c>
      <c r="K358" s="1" t="s">
        <v>1281</v>
      </c>
      <c r="M358" s="1" t="s">
        <v>2204</v>
      </c>
      <c r="O358" s="10"/>
      <c r="P358" s="10"/>
    </row>
    <row r="359" spans="1:17" x14ac:dyDescent="0.25">
      <c r="A359" s="1" t="s">
        <v>4108</v>
      </c>
      <c r="B359" s="4" t="s">
        <v>18</v>
      </c>
      <c r="C359" s="1" t="s">
        <v>1283</v>
      </c>
      <c r="D359" s="1" t="s">
        <v>451</v>
      </c>
      <c r="E359" s="1">
        <v>126</v>
      </c>
      <c r="F359" s="1" t="s">
        <v>51</v>
      </c>
      <c r="G359" s="1">
        <v>1</v>
      </c>
      <c r="J359" s="1" t="s">
        <v>1285</v>
      </c>
      <c r="K359" s="1" t="s">
        <v>1286</v>
      </c>
      <c r="M359" s="1" t="s">
        <v>65</v>
      </c>
      <c r="N359" s="1" t="s">
        <v>1287</v>
      </c>
      <c r="O359" s="10">
        <v>44792</v>
      </c>
      <c r="P359" s="10">
        <v>45523</v>
      </c>
      <c r="Q359" s="1" t="s">
        <v>65</v>
      </c>
    </row>
    <row r="360" spans="1:17" x14ac:dyDescent="0.25">
      <c r="A360" s="1" t="s">
        <v>4109</v>
      </c>
      <c r="B360" s="4" t="s">
        <v>18</v>
      </c>
      <c r="C360" s="1" t="s">
        <v>1288</v>
      </c>
      <c r="D360" s="1" t="s">
        <v>316</v>
      </c>
      <c r="E360" s="1">
        <v>1300</v>
      </c>
      <c r="F360" s="1" t="s">
        <v>103</v>
      </c>
      <c r="G360" s="1">
        <v>6</v>
      </c>
      <c r="J360" s="1" t="s">
        <v>1289</v>
      </c>
      <c r="K360" s="1" t="s">
        <v>1290</v>
      </c>
      <c r="M360" s="1" t="s">
        <v>15</v>
      </c>
      <c r="O360" s="10"/>
      <c r="P360" s="10"/>
    </row>
    <row r="361" spans="1:17" x14ac:dyDescent="0.25">
      <c r="A361" s="1" t="s">
        <v>4110</v>
      </c>
      <c r="B361" s="4" t="s">
        <v>18</v>
      </c>
      <c r="C361" s="1" t="s">
        <v>1291</v>
      </c>
      <c r="D361" s="1" t="s">
        <v>298</v>
      </c>
      <c r="E361" s="1">
        <v>2321</v>
      </c>
      <c r="F361" s="1" t="s">
        <v>172</v>
      </c>
      <c r="G361" s="1">
        <v>3</v>
      </c>
      <c r="J361" s="1" t="s">
        <v>1292</v>
      </c>
      <c r="K361" s="1" t="s">
        <v>1293</v>
      </c>
      <c r="M361" s="1" t="s">
        <v>15</v>
      </c>
      <c r="O361" s="10"/>
      <c r="P361" s="10"/>
    </row>
    <row r="362" spans="1:17" x14ac:dyDescent="0.25">
      <c r="A362" s="1" t="s">
        <v>4016</v>
      </c>
      <c r="B362" s="4" t="s">
        <v>18</v>
      </c>
      <c r="C362" s="1" t="s">
        <v>1294</v>
      </c>
      <c r="D362" s="1" t="s">
        <v>874</v>
      </c>
      <c r="E362" s="1">
        <v>60</v>
      </c>
      <c r="F362" s="1" t="s">
        <v>115</v>
      </c>
      <c r="G362" s="1">
        <v>9</v>
      </c>
      <c r="J362" s="1" t="s">
        <v>873</v>
      </c>
      <c r="K362" s="1" t="s">
        <v>1295</v>
      </c>
      <c r="M362" s="1" t="s">
        <v>15</v>
      </c>
      <c r="O362" s="10"/>
      <c r="P362" s="10"/>
    </row>
    <row r="363" spans="1:17" x14ac:dyDescent="0.25">
      <c r="A363" s="1" t="s">
        <v>4111</v>
      </c>
      <c r="B363" s="4" t="s">
        <v>18</v>
      </c>
      <c r="C363" s="1" t="s">
        <v>1296</v>
      </c>
      <c r="D363" s="1" t="s">
        <v>1298</v>
      </c>
      <c r="E363" s="1">
        <v>1709</v>
      </c>
      <c r="F363" s="1" t="s">
        <v>31</v>
      </c>
      <c r="G363" s="1">
        <v>14</v>
      </c>
      <c r="J363" s="1" t="s">
        <v>1297</v>
      </c>
      <c r="K363" s="1">
        <v>43731249</v>
      </c>
      <c r="M363" s="1" t="s">
        <v>15</v>
      </c>
      <c r="O363" s="10"/>
      <c r="P363" s="10"/>
    </row>
    <row r="364" spans="1:17" x14ac:dyDescent="0.25">
      <c r="A364" s="1" t="s">
        <v>4112</v>
      </c>
      <c r="B364" s="4" t="s">
        <v>18</v>
      </c>
      <c r="C364" s="1" t="s">
        <v>1299</v>
      </c>
      <c r="D364" s="1" t="s">
        <v>1301</v>
      </c>
      <c r="E364" s="1">
        <v>1615</v>
      </c>
      <c r="F364" s="1" t="s">
        <v>37</v>
      </c>
      <c r="G364" s="1">
        <v>13</v>
      </c>
      <c r="J364" s="1" t="s">
        <v>1300</v>
      </c>
      <c r="K364" s="1">
        <v>1132178064</v>
      </c>
      <c r="M364" s="1" t="s">
        <v>15</v>
      </c>
      <c r="N364" s="1" t="s">
        <v>1302</v>
      </c>
      <c r="O364" s="10">
        <v>43796</v>
      </c>
      <c r="P364" s="10">
        <v>44162</v>
      </c>
      <c r="Q364" s="1" t="s">
        <v>17</v>
      </c>
    </row>
    <row r="365" spans="1:17" x14ac:dyDescent="0.25">
      <c r="A365" s="1" t="s">
        <v>4113</v>
      </c>
      <c r="B365" s="4" t="s">
        <v>18</v>
      </c>
      <c r="C365" s="1" t="s">
        <v>1303</v>
      </c>
      <c r="D365" s="1" t="s">
        <v>451</v>
      </c>
      <c r="E365" s="1">
        <v>735</v>
      </c>
      <c r="F365" s="1" t="s">
        <v>84</v>
      </c>
      <c r="G365" s="1">
        <v>3</v>
      </c>
      <c r="J365" s="1" t="s">
        <v>1304</v>
      </c>
      <c r="K365" s="1">
        <v>43834830</v>
      </c>
      <c r="M365" s="1" t="s">
        <v>17</v>
      </c>
      <c r="N365" s="1" t="s">
        <v>1305</v>
      </c>
      <c r="O365" s="10">
        <v>43710</v>
      </c>
      <c r="P365" s="10">
        <v>44076</v>
      </c>
      <c r="Q365" s="1" t="s">
        <v>17</v>
      </c>
    </row>
    <row r="366" spans="1:17" x14ac:dyDescent="0.25">
      <c r="A366" s="1" t="s">
        <v>4114</v>
      </c>
      <c r="B366" s="4" t="s">
        <v>18</v>
      </c>
      <c r="C366" s="1" t="s">
        <v>1306</v>
      </c>
      <c r="D366" s="1" t="s">
        <v>83</v>
      </c>
      <c r="E366" s="1">
        <v>1923</v>
      </c>
      <c r="F366" s="1" t="s">
        <v>84</v>
      </c>
      <c r="G366" s="1">
        <v>3</v>
      </c>
      <c r="J366" s="1" t="s">
        <v>1307</v>
      </c>
      <c r="M366" s="1" t="s">
        <v>17</v>
      </c>
      <c r="N366" s="1" t="s">
        <v>1308</v>
      </c>
      <c r="O366" s="10">
        <v>43703</v>
      </c>
      <c r="P366" s="10">
        <v>44069</v>
      </c>
      <c r="Q366" s="1" t="s">
        <v>17</v>
      </c>
    </row>
    <row r="367" spans="1:17" x14ac:dyDescent="0.25">
      <c r="A367" s="1" t="s">
        <v>4115</v>
      </c>
      <c r="B367" s="4" t="s">
        <v>18</v>
      </c>
      <c r="C367" s="1" t="s">
        <v>1309</v>
      </c>
      <c r="D367" s="1" t="s">
        <v>1311</v>
      </c>
      <c r="E367" s="1">
        <v>80</v>
      </c>
      <c r="F367" s="1" t="s">
        <v>51</v>
      </c>
      <c r="G367" s="1">
        <v>1</v>
      </c>
      <c r="J367" s="1" t="s">
        <v>1310</v>
      </c>
      <c r="K367" s="1">
        <v>43834830</v>
      </c>
      <c r="M367" s="1" t="s">
        <v>15</v>
      </c>
      <c r="N367" s="1" t="s">
        <v>1312</v>
      </c>
      <c r="O367" s="10">
        <v>43731</v>
      </c>
      <c r="P367" s="10">
        <v>44097</v>
      </c>
      <c r="Q367" s="1" t="s">
        <v>17</v>
      </c>
    </row>
    <row r="368" spans="1:17" x14ac:dyDescent="0.25">
      <c r="A368" s="1" t="s">
        <v>4116</v>
      </c>
      <c r="B368" s="4" t="s">
        <v>18</v>
      </c>
      <c r="C368" s="1" t="s">
        <v>1313</v>
      </c>
      <c r="D368" s="1" t="s">
        <v>1316</v>
      </c>
      <c r="E368" s="1">
        <v>1901</v>
      </c>
      <c r="F368" s="1" t="s">
        <v>37</v>
      </c>
      <c r="G368" s="1">
        <v>13</v>
      </c>
      <c r="J368" s="1" t="s">
        <v>1315</v>
      </c>
      <c r="K368" s="1">
        <v>1144946724</v>
      </c>
      <c r="M368" s="1" t="s">
        <v>17</v>
      </c>
      <c r="N368" s="1" t="s">
        <v>1317</v>
      </c>
      <c r="O368" s="10">
        <v>43745</v>
      </c>
      <c r="P368" s="10">
        <v>44111</v>
      </c>
      <c r="Q368" s="1" t="s">
        <v>17</v>
      </c>
    </row>
    <row r="369" spans="1:17" x14ac:dyDescent="0.25">
      <c r="A369" s="1" t="s">
        <v>3804</v>
      </c>
      <c r="B369" s="4" t="s">
        <v>18</v>
      </c>
      <c r="C369" s="1" t="s">
        <v>1318</v>
      </c>
      <c r="D369" s="1" t="s">
        <v>21</v>
      </c>
      <c r="E369" s="1">
        <v>428</v>
      </c>
      <c r="F369" s="1" t="s">
        <v>22</v>
      </c>
      <c r="G369" s="1">
        <v>1</v>
      </c>
      <c r="J369" s="1" t="s">
        <v>20</v>
      </c>
      <c r="K369" s="1" t="s">
        <v>1319</v>
      </c>
      <c r="M369" s="1" t="s">
        <v>15</v>
      </c>
      <c r="N369" s="1" t="s">
        <v>1320</v>
      </c>
      <c r="O369" s="10">
        <v>43482</v>
      </c>
      <c r="P369" s="10">
        <v>43847</v>
      </c>
      <c r="Q369" s="1" t="s">
        <v>17</v>
      </c>
    </row>
    <row r="370" spans="1:17" x14ac:dyDescent="0.25">
      <c r="A370" s="1" t="s">
        <v>3822</v>
      </c>
      <c r="B370" s="4" t="s">
        <v>18</v>
      </c>
      <c r="C370" s="1" t="s">
        <v>1321</v>
      </c>
      <c r="D370" s="1" t="s">
        <v>83</v>
      </c>
      <c r="E370" s="1">
        <v>5006</v>
      </c>
      <c r="F370" s="1" t="s">
        <v>103</v>
      </c>
      <c r="G370" s="1">
        <v>6</v>
      </c>
      <c r="J370" s="1" t="s">
        <v>1322</v>
      </c>
      <c r="K370" s="1">
        <v>1159896323</v>
      </c>
      <c r="M370" s="1" t="s">
        <v>15</v>
      </c>
      <c r="N370" s="1" t="s">
        <v>1323</v>
      </c>
      <c r="O370" s="10">
        <v>43482</v>
      </c>
      <c r="P370" s="10">
        <v>43847</v>
      </c>
      <c r="Q370" s="1" t="s">
        <v>17</v>
      </c>
    </row>
    <row r="371" spans="1:17" x14ac:dyDescent="0.25">
      <c r="A371" s="1" t="s">
        <v>3817</v>
      </c>
      <c r="B371" s="4" t="s">
        <v>18</v>
      </c>
      <c r="C371" s="1" t="s">
        <v>1324</v>
      </c>
      <c r="D371" s="1" t="s">
        <v>83</v>
      </c>
      <c r="E371" s="1">
        <v>2199</v>
      </c>
      <c r="F371" s="1" t="s">
        <v>84</v>
      </c>
      <c r="G371" s="1">
        <v>3</v>
      </c>
      <c r="J371" s="1" t="s">
        <v>82</v>
      </c>
      <c r="K371" s="1">
        <v>49420547</v>
      </c>
      <c r="M371" s="1" t="s">
        <v>15</v>
      </c>
      <c r="N371" s="1" t="s">
        <v>1325</v>
      </c>
      <c r="O371" s="10">
        <v>43482</v>
      </c>
      <c r="P371" s="10">
        <v>43847</v>
      </c>
      <c r="Q371" s="1" t="s">
        <v>17</v>
      </c>
    </row>
    <row r="372" spans="1:17" x14ac:dyDescent="0.25">
      <c r="A372" s="1" t="s">
        <v>4117</v>
      </c>
      <c r="B372" s="4" t="s">
        <v>18</v>
      </c>
      <c r="C372" s="1" t="s">
        <v>1326</v>
      </c>
      <c r="D372" s="1" t="s">
        <v>1328</v>
      </c>
      <c r="E372" s="1">
        <v>5106</v>
      </c>
      <c r="F372" s="1" t="s">
        <v>922</v>
      </c>
      <c r="G372" s="1">
        <v>12</v>
      </c>
      <c r="J372" s="1" t="s">
        <v>1327</v>
      </c>
      <c r="K372" s="1">
        <v>1131668185</v>
      </c>
      <c r="M372" s="1" t="s">
        <v>15</v>
      </c>
      <c r="N372" s="1" t="s">
        <v>1329</v>
      </c>
      <c r="O372" s="10">
        <v>43483</v>
      </c>
      <c r="P372" s="10">
        <v>43848</v>
      </c>
      <c r="Q372" s="1" t="s">
        <v>65</v>
      </c>
    </row>
    <row r="373" spans="1:17" x14ac:dyDescent="0.25">
      <c r="A373" s="1" t="s">
        <v>4118</v>
      </c>
      <c r="B373" s="4" t="s">
        <v>18</v>
      </c>
      <c r="C373" s="1" t="s">
        <v>1330</v>
      </c>
      <c r="D373" s="1" t="s">
        <v>206</v>
      </c>
      <c r="E373" s="1">
        <v>795</v>
      </c>
      <c r="F373" s="1" t="s">
        <v>207</v>
      </c>
      <c r="G373" s="1">
        <v>4</v>
      </c>
      <c r="J373" s="1" t="s">
        <v>1331</v>
      </c>
      <c r="K373" s="1">
        <v>1141932367</v>
      </c>
      <c r="M373" s="1" t="s">
        <v>15</v>
      </c>
      <c r="N373" s="1" t="s">
        <v>1332</v>
      </c>
      <c r="O373" s="10">
        <v>43502</v>
      </c>
      <c r="P373" s="10">
        <v>43867</v>
      </c>
      <c r="Q373" s="1" t="s">
        <v>65</v>
      </c>
    </row>
    <row r="374" spans="1:17" x14ac:dyDescent="0.25">
      <c r="A374" s="1" t="s">
        <v>3811</v>
      </c>
      <c r="B374" s="4" t="s">
        <v>18</v>
      </c>
      <c r="C374" s="1" t="s">
        <v>1333</v>
      </c>
      <c r="D374" s="1" t="s">
        <v>56</v>
      </c>
      <c r="E374" s="1">
        <v>1708</v>
      </c>
      <c r="F374" s="1" t="s">
        <v>22</v>
      </c>
      <c r="G374" s="1">
        <v>1</v>
      </c>
      <c r="J374" s="1" t="s">
        <v>1334</v>
      </c>
      <c r="M374" s="1" t="s">
        <v>15</v>
      </c>
      <c r="N374" s="1" t="s">
        <v>1335</v>
      </c>
      <c r="O374" s="10">
        <v>43487</v>
      </c>
      <c r="P374" s="10">
        <v>43852</v>
      </c>
    </row>
    <row r="375" spans="1:17" x14ac:dyDescent="0.25">
      <c r="A375" s="1" t="s">
        <v>3807</v>
      </c>
      <c r="B375" s="4" t="s">
        <v>18</v>
      </c>
      <c r="C375" s="1" t="s">
        <v>1336</v>
      </c>
      <c r="D375" s="1" t="s">
        <v>36</v>
      </c>
      <c r="E375" s="1">
        <v>1787</v>
      </c>
      <c r="F375" s="1" t="s">
        <v>37</v>
      </c>
      <c r="G375" s="1">
        <v>13</v>
      </c>
      <c r="J375" s="1" t="s">
        <v>35</v>
      </c>
      <c r="M375" s="1" t="s">
        <v>15</v>
      </c>
      <c r="N375" s="1" t="s">
        <v>1337</v>
      </c>
      <c r="O375" s="10">
        <v>43502</v>
      </c>
      <c r="P375" s="10">
        <v>43867</v>
      </c>
      <c r="Q375" s="1" t="s">
        <v>17</v>
      </c>
    </row>
    <row r="376" spans="1:17" x14ac:dyDescent="0.25">
      <c r="A376" s="1" t="s">
        <v>4119</v>
      </c>
      <c r="B376" s="4" t="s">
        <v>18</v>
      </c>
      <c r="C376" s="1" t="s">
        <v>1338</v>
      </c>
      <c r="D376" s="1" t="s">
        <v>1340</v>
      </c>
      <c r="E376" s="1">
        <v>96</v>
      </c>
      <c r="F376" s="1" t="s">
        <v>103</v>
      </c>
      <c r="G376" s="1">
        <v>6</v>
      </c>
      <c r="J376" s="1" t="s">
        <v>1339</v>
      </c>
      <c r="K376" s="1">
        <v>1553311703</v>
      </c>
      <c r="M376" s="1" t="s">
        <v>15</v>
      </c>
      <c r="N376" s="1" t="s">
        <v>1341</v>
      </c>
      <c r="O376" s="10">
        <v>43488</v>
      </c>
      <c r="P376" s="10">
        <v>43853</v>
      </c>
      <c r="Q376" s="1" t="s">
        <v>17</v>
      </c>
    </row>
    <row r="377" spans="1:17" x14ac:dyDescent="0.25">
      <c r="A377" s="1" t="s">
        <v>3826</v>
      </c>
      <c r="B377" s="4" t="s">
        <v>18</v>
      </c>
      <c r="C377" s="1" t="s">
        <v>1342</v>
      </c>
      <c r="D377" s="1" t="s">
        <v>126</v>
      </c>
      <c r="E377" s="1">
        <v>3156</v>
      </c>
      <c r="F377" s="1" t="s">
        <v>127</v>
      </c>
      <c r="G377" s="1">
        <v>11</v>
      </c>
      <c r="J377" s="1" t="s">
        <v>125</v>
      </c>
      <c r="K377" s="1">
        <v>15382244532</v>
      </c>
      <c r="M377" s="1" t="s">
        <v>15</v>
      </c>
      <c r="N377" s="1" t="s">
        <v>1343</v>
      </c>
      <c r="O377" s="10">
        <v>43488</v>
      </c>
      <c r="P377" s="10">
        <v>43853</v>
      </c>
      <c r="Q377" s="1" t="s">
        <v>17</v>
      </c>
    </row>
    <row r="378" spans="1:17" x14ac:dyDescent="0.25">
      <c r="A378" s="1" t="s">
        <v>3808</v>
      </c>
      <c r="B378" s="4" t="s">
        <v>18</v>
      </c>
      <c r="C378" s="1" t="s">
        <v>1344</v>
      </c>
      <c r="D378" s="1" t="s">
        <v>21</v>
      </c>
      <c r="E378" s="1">
        <v>395</v>
      </c>
      <c r="F378" s="1" t="s">
        <v>22</v>
      </c>
      <c r="G378" s="1">
        <v>1</v>
      </c>
      <c r="J378" s="1" t="s">
        <v>40</v>
      </c>
      <c r="K378" s="1">
        <v>43072335</v>
      </c>
      <c r="M378" s="1" t="s">
        <v>15</v>
      </c>
      <c r="N378" s="1" t="s">
        <v>1345</v>
      </c>
      <c r="O378" s="10">
        <v>43497</v>
      </c>
      <c r="P378" s="10">
        <v>43862</v>
      </c>
    </row>
    <row r="379" spans="1:17" x14ac:dyDescent="0.25">
      <c r="A379" s="1" t="s">
        <v>4120</v>
      </c>
      <c r="B379" s="4" t="s">
        <v>18</v>
      </c>
      <c r="C379" s="1" t="s">
        <v>1346</v>
      </c>
      <c r="D379" s="1" t="s">
        <v>56</v>
      </c>
      <c r="E379" s="1">
        <v>1247</v>
      </c>
      <c r="F379" s="1" t="s">
        <v>22</v>
      </c>
      <c r="G379" s="1">
        <v>1</v>
      </c>
      <c r="J379" s="1" t="s">
        <v>1347</v>
      </c>
      <c r="K379" s="1">
        <v>1158472566</v>
      </c>
      <c r="M379" s="1" t="s">
        <v>17</v>
      </c>
      <c r="N379" s="1" t="s">
        <v>1348</v>
      </c>
      <c r="O379" s="10">
        <v>43431</v>
      </c>
      <c r="P379" s="10">
        <v>43796</v>
      </c>
    </row>
    <row r="380" spans="1:17" x14ac:dyDescent="0.25">
      <c r="A380" s="1" t="s">
        <v>4121</v>
      </c>
      <c r="B380" s="4" t="s">
        <v>18</v>
      </c>
      <c r="C380" s="1" t="s">
        <v>1349</v>
      </c>
      <c r="D380" s="1" t="s">
        <v>1351</v>
      </c>
      <c r="E380" s="1">
        <v>3049</v>
      </c>
      <c r="F380" s="1" t="s">
        <v>127</v>
      </c>
      <c r="G380" s="1">
        <v>11</v>
      </c>
      <c r="J380" s="1" t="s">
        <v>1350</v>
      </c>
      <c r="K380" s="1">
        <v>47550863</v>
      </c>
      <c r="M380" s="1" t="s">
        <v>15</v>
      </c>
      <c r="N380" s="1" t="s">
        <v>1352</v>
      </c>
      <c r="O380" s="10">
        <v>43683</v>
      </c>
      <c r="P380" s="10">
        <v>44049</v>
      </c>
      <c r="Q380" s="1" t="s">
        <v>17</v>
      </c>
    </row>
    <row r="381" spans="1:17" x14ac:dyDescent="0.25">
      <c r="A381" s="1" t="s">
        <v>4122</v>
      </c>
      <c r="B381" s="4" t="s">
        <v>18</v>
      </c>
      <c r="C381" s="1" t="s">
        <v>1353</v>
      </c>
      <c r="D381" s="1" t="s">
        <v>1355</v>
      </c>
      <c r="E381" s="1">
        <v>1785</v>
      </c>
      <c r="F381" s="1" t="s">
        <v>37</v>
      </c>
      <c r="G381" s="1">
        <v>13</v>
      </c>
      <c r="J381" s="1" t="s">
        <v>1354</v>
      </c>
      <c r="K381" s="1">
        <v>1534918872</v>
      </c>
      <c r="M381" s="1" t="s">
        <v>15</v>
      </c>
      <c r="N381" s="1" t="s">
        <v>1356</v>
      </c>
      <c r="O381" s="10">
        <v>43734</v>
      </c>
      <c r="P381" s="10">
        <v>44100</v>
      </c>
      <c r="Q381" s="1" t="s">
        <v>17</v>
      </c>
    </row>
    <row r="382" spans="1:17" x14ac:dyDescent="0.25">
      <c r="A382" s="1" t="s">
        <v>3857</v>
      </c>
      <c r="B382" s="4" t="s">
        <v>18</v>
      </c>
      <c r="C382" s="1" t="s">
        <v>1357</v>
      </c>
      <c r="D382" s="1" t="s">
        <v>56</v>
      </c>
      <c r="E382" s="1">
        <v>4005</v>
      </c>
      <c r="F382" s="1" t="s">
        <v>256</v>
      </c>
      <c r="G382" s="1">
        <v>5</v>
      </c>
      <c r="J382" s="1" t="s">
        <v>263</v>
      </c>
      <c r="K382" s="1">
        <v>48628673</v>
      </c>
      <c r="M382" s="1" t="s">
        <v>15</v>
      </c>
      <c r="N382" s="1" t="s">
        <v>1358</v>
      </c>
      <c r="O382" s="10">
        <v>43731</v>
      </c>
      <c r="P382" s="10">
        <v>44097</v>
      </c>
      <c r="Q382" s="1" t="s">
        <v>65</v>
      </c>
    </row>
    <row r="383" spans="1:17" x14ac:dyDescent="0.25">
      <c r="A383" s="1" t="s">
        <v>4123</v>
      </c>
      <c r="B383" s="4" t="s">
        <v>18</v>
      </c>
      <c r="C383" s="1" t="s">
        <v>1359</v>
      </c>
      <c r="D383" s="1" t="s">
        <v>1362</v>
      </c>
      <c r="E383" s="1">
        <v>3966</v>
      </c>
      <c r="F383" s="1" t="s">
        <v>1253</v>
      </c>
      <c r="G383" s="1">
        <v>11</v>
      </c>
      <c r="J383" s="1" t="s">
        <v>1361</v>
      </c>
      <c r="K383" s="1">
        <v>45027003</v>
      </c>
      <c r="M383" s="1" t="s">
        <v>15</v>
      </c>
      <c r="N383" s="1" t="s">
        <v>1363</v>
      </c>
      <c r="O383" s="10">
        <v>43745</v>
      </c>
      <c r="P383" s="10">
        <v>44111</v>
      </c>
      <c r="Q383" s="1" t="s">
        <v>17</v>
      </c>
    </row>
    <row r="384" spans="1:17" x14ac:dyDescent="0.25">
      <c r="A384" s="1" t="s">
        <v>4124</v>
      </c>
      <c r="B384" s="4" t="s">
        <v>18</v>
      </c>
      <c r="C384" s="1" t="s">
        <v>1364</v>
      </c>
      <c r="D384" s="1" t="s">
        <v>1252</v>
      </c>
      <c r="E384" s="1">
        <v>5405</v>
      </c>
      <c r="F384" s="1" t="s">
        <v>1367</v>
      </c>
      <c r="G384" s="1">
        <v>10</v>
      </c>
      <c r="J384" s="1" t="s">
        <v>1366</v>
      </c>
      <c r="K384" s="1">
        <v>1153770060</v>
      </c>
      <c r="M384" s="1" t="s">
        <v>15</v>
      </c>
      <c r="N384" s="1" t="s">
        <v>1368</v>
      </c>
      <c r="O384" s="10">
        <v>43703</v>
      </c>
      <c r="P384" s="10">
        <v>44069</v>
      </c>
      <c r="Q384" s="1" t="s">
        <v>65</v>
      </c>
    </row>
    <row r="385" spans="1:17" x14ac:dyDescent="0.25">
      <c r="A385" s="1" t="s">
        <v>4125</v>
      </c>
      <c r="B385" s="4" t="s">
        <v>18</v>
      </c>
      <c r="C385" s="1" t="s">
        <v>1369</v>
      </c>
      <c r="D385" s="1" t="s">
        <v>36</v>
      </c>
      <c r="E385" s="1">
        <v>2488</v>
      </c>
      <c r="F385" s="1" t="s">
        <v>37</v>
      </c>
      <c r="G385" s="1">
        <v>13</v>
      </c>
      <c r="J385" s="1" t="s">
        <v>1370</v>
      </c>
      <c r="K385" s="1">
        <v>1126465675</v>
      </c>
      <c r="M385" s="1" t="s">
        <v>15</v>
      </c>
      <c r="N385" s="1" t="s">
        <v>1371</v>
      </c>
      <c r="O385" s="10">
        <v>43745</v>
      </c>
      <c r="P385" s="10">
        <v>44111</v>
      </c>
      <c r="Q385" s="1" t="s">
        <v>17</v>
      </c>
    </row>
    <row r="386" spans="1:17" x14ac:dyDescent="0.25">
      <c r="A386" s="1" t="s">
        <v>4126</v>
      </c>
      <c r="B386" s="4" t="s">
        <v>18</v>
      </c>
      <c r="C386" s="1" t="s">
        <v>1372</v>
      </c>
      <c r="D386" s="1" t="s">
        <v>36</v>
      </c>
      <c r="E386" s="1">
        <v>866</v>
      </c>
      <c r="F386" s="1" t="s">
        <v>1163</v>
      </c>
      <c r="G386" s="1">
        <v>13</v>
      </c>
      <c r="J386" s="1" t="s">
        <v>1373</v>
      </c>
      <c r="M386" s="1" t="s">
        <v>15</v>
      </c>
      <c r="N386" s="1" t="s">
        <v>1374</v>
      </c>
      <c r="O386" s="10">
        <v>43747</v>
      </c>
      <c r="P386" s="10">
        <v>44113</v>
      </c>
      <c r="Q386" s="1" t="s">
        <v>17</v>
      </c>
    </row>
    <row r="387" spans="1:17" x14ac:dyDescent="0.25">
      <c r="A387" s="1" t="s">
        <v>3809</v>
      </c>
      <c r="B387" s="4" t="s">
        <v>18</v>
      </c>
      <c r="C387" s="1" t="s">
        <v>1375</v>
      </c>
      <c r="D387" s="1" t="s">
        <v>45</v>
      </c>
      <c r="E387" s="1">
        <v>473</v>
      </c>
      <c r="F387" s="1" t="s">
        <v>46</v>
      </c>
      <c r="G387" s="1">
        <v>4</v>
      </c>
      <c r="J387" s="1" t="s">
        <v>44</v>
      </c>
      <c r="K387" s="1">
        <v>43072335</v>
      </c>
      <c r="M387" s="1" t="s">
        <v>15</v>
      </c>
      <c r="N387" s="1" t="s">
        <v>1376</v>
      </c>
      <c r="O387" s="10">
        <v>43501</v>
      </c>
      <c r="P387" s="10">
        <v>43866</v>
      </c>
      <c r="Q387" s="1" t="s">
        <v>65</v>
      </c>
    </row>
    <row r="388" spans="1:17" x14ac:dyDescent="0.25">
      <c r="A388" s="1" t="s">
        <v>4127</v>
      </c>
      <c r="B388" s="4" t="s">
        <v>18</v>
      </c>
      <c r="C388" s="1" t="s">
        <v>1377</v>
      </c>
      <c r="D388" s="1" t="s">
        <v>1379</v>
      </c>
      <c r="E388" s="1">
        <v>3990</v>
      </c>
      <c r="F388" s="1" t="s">
        <v>1253</v>
      </c>
      <c r="G388" s="1">
        <v>11</v>
      </c>
      <c r="J388" s="1" t="s">
        <v>1378</v>
      </c>
      <c r="K388" s="1">
        <v>46480148</v>
      </c>
      <c r="M388" s="1" t="s">
        <v>15</v>
      </c>
      <c r="N388" s="1" t="s">
        <v>1380</v>
      </c>
      <c r="O388" s="10">
        <v>43738</v>
      </c>
      <c r="P388" s="10">
        <v>44104</v>
      </c>
      <c r="Q388" s="1" t="s">
        <v>17</v>
      </c>
    </row>
    <row r="389" spans="1:17" x14ac:dyDescent="0.25">
      <c r="A389" s="1" t="s">
        <v>3810</v>
      </c>
      <c r="B389" s="4" t="s">
        <v>18</v>
      </c>
      <c r="C389" s="1" t="s">
        <v>1381</v>
      </c>
      <c r="D389" s="1" t="s">
        <v>50</v>
      </c>
      <c r="E389" s="1">
        <v>633</v>
      </c>
      <c r="F389" s="1" t="s">
        <v>51</v>
      </c>
      <c r="G389" s="1">
        <v>1</v>
      </c>
      <c r="J389" s="1" t="s">
        <v>1382</v>
      </c>
      <c r="K389" s="1">
        <v>1136421889</v>
      </c>
      <c r="M389" s="1" t="s">
        <v>15</v>
      </c>
      <c r="N389" s="1" t="s">
        <v>1383</v>
      </c>
      <c r="O389" s="10">
        <v>43511</v>
      </c>
      <c r="P389" s="10">
        <v>43876</v>
      </c>
    </row>
    <row r="390" spans="1:17" x14ac:dyDescent="0.25">
      <c r="A390" s="1" t="s">
        <v>4128</v>
      </c>
      <c r="B390" s="4" t="s">
        <v>18</v>
      </c>
      <c r="C390" s="1" t="s">
        <v>1384</v>
      </c>
      <c r="D390" s="1" t="s">
        <v>1001</v>
      </c>
      <c r="E390" s="1">
        <v>1795</v>
      </c>
      <c r="F390" s="1" t="s">
        <v>14</v>
      </c>
      <c r="G390" s="1">
        <v>2</v>
      </c>
      <c r="J390" s="1" t="s">
        <v>1386</v>
      </c>
      <c r="K390" s="1">
        <v>43072335</v>
      </c>
      <c r="M390" s="1" t="s">
        <v>15</v>
      </c>
      <c r="N390" s="1" t="s">
        <v>1387</v>
      </c>
      <c r="O390" s="10">
        <v>43706</v>
      </c>
      <c r="P390" s="10">
        <v>44072</v>
      </c>
      <c r="Q390" s="1" t="s">
        <v>65</v>
      </c>
    </row>
    <row r="391" spans="1:17" x14ac:dyDescent="0.25">
      <c r="A391" s="1" t="s">
        <v>3805</v>
      </c>
      <c r="B391" s="4" t="s">
        <v>18</v>
      </c>
      <c r="C391" s="1" t="s">
        <v>1388</v>
      </c>
      <c r="D391" s="1" t="s">
        <v>13</v>
      </c>
      <c r="E391" s="1">
        <v>2695</v>
      </c>
      <c r="F391" s="1" t="s">
        <v>14</v>
      </c>
      <c r="G391" s="1">
        <v>2</v>
      </c>
      <c r="J391" s="1" t="s">
        <v>25</v>
      </c>
      <c r="K391" s="1">
        <v>1151745921</v>
      </c>
      <c r="M391" s="1" t="s">
        <v>15</v>
      </c>
      <c r="N391" s="1" t="s">
        <v>1390</v>
      </c>
      <c r="O391" s="10">
        <v>43502</v>
      </c>
      <c r="P391" s="10">
        <v>43867</v>
      </c>
      <c r="Q391" s="1" t="s">
        <v>65</v>
      </c>
    </row>
    <row r="392" spans="1:17" x14ac:dyDescent="0.25">
      <c r="A392" s="1" t="s">
        <v>4129</v>
      </c>
      <c r="B392" s="4" t="s">
        <v>18</v>
      </c>
      <c r="C392" s="1" t="s">
        <v>1391</v>
      </c>
      <c r="D392" s="1" t="s">
        <v>13</v>
      </c>
      <c r="E392" s="1">
        <v>3049</v>
      </c>
      <c r="F392" s="1" t="s">
        <v>14</v>
      </c>
      <c r="G392" s="1">
        <v>2</v>
      </c>
      <c r="J392" s="1" t="s">
        <v>1393</v>
      </c>
      <c r="K392" s="1">
        <v>1125062845</v>
      </c>
      <c r="M392" s="1" t="s">
        <v>15</v>
      </c>
      <c r="N392" s="1" t="s">
        <v>1394</v>
      </c>
      <c r="O392" s="10">
        <v>43502</v>
      </c>
      <c r="P392" s="10">
        <v>43867</v>
      </c>
      <c r="Q392" s="1" t="s">
        <v>65</v>
      </c>
    </row>
    <row r="393" spans="1:17" x14ac:dyDescent="0.25">
      <c r="A393" s="1" t="s">
        <v>4130</v>
      </c>
      <c r="B393" s="4" t="s">
        <v>18</v>
      </c>
      <c r="C393" s="1" t="s">
        <v>1395</v>
      </c>
      <c r="D393" s="1" t="s">
        <v>50</v>
      </c>
      <c r="E393" s="1">
        <v>736</v>
      </c>
      <c r="F393" s="1" t="s">
        <v>51</v>
      </c>
      <c r="G393" s="1">
        <v>1</v>
      </c>
      <c r="J393" s="1" t="s">
        <v>1397</v>
      </c>
      <c r="K393" s="1">
        <v>1159546161</v>
      </c>
      <c r="M393" s="1" t="s">
        <v>15</v>
      </c>
      <c r="N393" s="1" t="s">
        <v>1398</v>
      </c>
      <c r="O393" s="10">
        <v>43705</v>
      </c>
      <c r="P393" s="10">
        <v>44071</v>
      </c>
    </row>
    <row r="394" spans="1:17" x14ac:dyDescent="0.25">
      <c r="A394" s="1" t="s">
        <v>3952</v>
      </c>
      <c r="B394" s="4" t="s">
        <v>18</v>
      </c>
      <c r="C394" s="1" t="s">
        <v>1399</v>
      </c>
      <c r="D394" s="1" t="s">
        <v>132</v>
      </c>
      <c r="E394" s="1">
        <v>1421</v>
      </c>
      <c r="F394" s="1" t="s">
        <v>14</v>
      </c>
      <c r="G394" s="1">
        <v>2</v>
      </c>
      <c r="J394" s="1" t="s">
        <v>610</v>
      </c>
      <c r="K394" s="1">
        <v>1540661716</v>
      </c>
      <c r="M394" s="1" t="s">
        <v>15</v>
      </c>
      <c r="N394" s="1" t="s">
        <v>611</v>
      </c>
      <c r="O394" s="10">
        <v>43676</v>
      </c>
      <c r="P394" s="10">
        <v>44042</v>
      </c>
      <c r="Q394" s="1" t="s">
        <v>65</v>
      </c>
    </row>
    <row r="395" spans="1:17" x14ac:dyDescent="0.25">
      <c r="A395" s="1" t="s">
        <v>3841</v>
      </c>
      <c r="B395" s="4" t="s">
        <v>18</v>
      </c>
      <c r="C395" s="1" t="s">
        <v>1400</v>
      </c>
      <c r="D395" s="1" t="s">
        <v>36</v>
      </c>
      <c r="E395" s="1">
        <v>553</v>
      </c>
      <c r="F395" s="1" t="s">
        <v>31</v>
      </c>
      <c r="G395" s="1">
        <v>14</v>
      </c>
      <c r="J395" s="1" t="s">
        <v>192</v>
      </c>
      <c r="K395" s="1">
        <v>47849887</v>
      </c>
      <c r="M395" s="1" t="s">
        <v>15</v>
      </c>
      <c r="N395" s="1" t="s">
        <v>1401</v>
      </c>
      <c r="O395" s="10">
        <v>43504</v>
      </c>
      <c r="P395" s="10">
        <v>43869</v>
      </c>
      <c r="Q395" s="1" t="s">
        <v>17</v>
      </c>
    </row>
    <row r="396" spans="1:17" x14ac:dyDescent="0.25">
      <c r="A396" s="1" t="s">
        <v>3803</v>
      </c>
      <c r="B396" s="4" t="s">
        <v>18</v>
      </c>
      <c r="C396" s="1" t="s">
        <v>1402</v>
      </c>
      <c r="D396" s="1" t="s">
        <v>13</v>
      </c>
      <c r="E396" s="1">
        <v>1860</v>
      </c>
      <c r="F396" s="1" t="s">
        <v>14</v>
      </c>
      <c r="G396" s="1">
        <v>2</v>
      </c>
      <c r="J396" s="1" t="s">
        <v>11</v>
      </c>
      <c r="K396" s="1">
        <v>1130881590</v>
      </c>
      <c r="M396" s="1" t="s">
        <v>15</v>
      </c>
      <c r="N396" s="1" t="s">
        <v>1403</v>
      </c>
      <c r="O396" s="10">
        <v>43504</v>
      </c>
      <c r="P396" s="10">
        <v>43869</v>
      </c>
      <c r="Q396" s="1" t="s">
        <v>65</v>
      </c>
    </row>
    <row r="397" spans="1:17" x14ac:dyDescent="0.25">
      <c r="A397" s="1" t="s">
        <v>3818</v>
      </c>
      <c r="B397" s="4" t="s">
        <v>18</v>
      </c>
      <c r="C397" s="1" t="s">
        <v>1404</v>
      </c>
      <c r="D397" s="1" t="s">
        <v>13</v>
      </c>
      <c r="E397" s="1">
        <v>3002</v>
      </c>
      <c r="F397" s="1" t="s">
        <v>14</v>
      </c>
      <c r="G397" s="1">
        <v>2</v>
      </c>
      <c r="J397" s="1" t="s">
        <v>88</v>
      </c>
      <c r="K397" s="1">
        <v>1155914141</v>
      </c>
      <c r="M397" s="1" t="s">
        <v>15</v>
      </c>
      <c r="N397" s="1" t="s">
        <v>1405</v>
      </c>
      <c r="O397" s="10">
        <v>43507</v>
      </c>
      <c r="P397" s="10">
        <v>43872</v>
      </c>
      <c r="Q397" s="1" t="s">
        <v>65</v>
      </c>
    </row>
    <row r="398" spans="1:17" x14ac:dyDescent="0.25">
      <c r="A398" s="1" t="s">
        <v>3813</v>
      </c>
      <c r="B398" s="4" t="s">
        <v>18</v>
      </c>
      <c r="C398" s="1" t="s">
        <v>1406</v>
      </c>
      <c r="D398" s="1" t="s">
        <v>13</v>
      </c>
      <c r="E398" s="1">
        <v>2575</v>
      </c>
      <c r="F398" s="1" t="s">
        <v>14</v>
      </c>
      <c r="G398" s="1">
        <v>2</v>
      </c>
      <c r="J398" s="1" t="s">
        <v>64</v>
      </c>
      <c r="K398" s="1">
        <v>1151599656</v>
      </c>
      <c r="M398" s="1" t="s">
        <v>15</v>
      </c>
      <c r="N398" s="1" t="s">
        <v>1407</v>
      </c>
      <c r="O398" s="10">
        <v>43508</v>
      </c>
      <c r="P398" s="10">
        <v>43873</v>
      </c>
      <c r="Q398" s="1" t="s">
        <v>65</v>
      </c>
    </row>
    <row r="399" spans="1:17" x14ac:dyDescent="0.25">
      <c r="A399" s="1" t="s">
        <v>4131</v>
      </c>
      <c r="B399" s="4" t="s">
        <v>18</v>
      </c>
      <c r="C399" s="1" t="s">
        <v>1408</v>
      </c>
      <c r="D399" s="1" t="s">
        <v>768</v>
      </c>
      <c r="E399" s="1" t="s">
        <v>1411</v>
      </c>
      <c r="F399" s="1" t="s">
        <v>46</v>
      </c>
      <c r="G399" s="1">
        <v>4</v>
      </c>
      <c r="J399" s="1" t="s">
        <v>1410</v>
      </c>
      <c r="M399" s="1" t="s">
        <v>17</v>
      </c>
      <c r="N399" s="1" t="s">
        <v>1412</v>
      </c>
      <c r="O399" s="10">
        <v>43521</v>
      </c>
      <c r="P399" s="10">
        <v>43886</v>
      </c>
      <c r="Q399" s="1" t="s">
        <v>65</v>
      </c>
    </row>
    <row r="400" spans="1:17" x14ac:dyDescent="0.25">
      <c r="A400" s="1" t="s">
        <v>4132</v>
      </c>
      <c r="B400" s="4" t="s">
        <v>18</v>
      </c>
      <c r="C400" s="1" t="s">
        <v>1413</v>
      </c>
      <c r="D400" s="1" t="s">
        <v>1415</v>
      </c>
      <c r="E400" s="1">
        <v>420</v>
      </c>
      <c r="F400" s="1" t="s">
        <v>51</v>
      </c>
      <c r="G400" s="1">
        <v>1</v>
      </c>
      <c r="J400" s="1" t="s">
        <v>1414</v>
      </c>
      <c r="K400" s="1">
        <v>1566887614</v>
      </c>
      <c r="M400" s="1" t="s">
        <v>17</v>
      </c>
      <c r="N400" s="1" t="s">
        <v>1416</v>
      </c>
      <c r="O400" s="10">
        <v>43543</v>
      </c>
      <c r="P400" s="10">
        <v>43909</v>
      </c>
    </row>
    <row r="401" spans="1:17" x14ac:dyDescent="0.25">
      <c r="A401" s="1" t="s">
        <v>4133</v>
      </c>
      <c r="B401" s="4" t="s">
        <v>18</v>
      </c>
      <c r="C401" s="1" t="s">
        <v>1417</v>
      </c>
      <c r="D401" s="1" t="s">
        <v>1355</v>
      </c>
      <c r="E401" s="1">
        <v>2904</v>
      </c>
      <c r="F401" s="1" t="s">
        <v>1419</v>
      </c>
      <c r="G401" s="1">
        <v>13</v>
      </c>
      <c r="J401" s="1" t="s">
        <v>1418</v>
      </c>
      <c r="K401" s="1">
        <v>1136429422</v>
      </c>
      <c r="M401" s="1" t="s">
        <v>15</v>
      </c>
      <c r="N401" s="1" t="s">
        <v>1420</v>
      </c>
      <c r="O401" s="10">
        <v>43735</v>
      </c>
      <c r="P401" s="10">
        <v>44101</v>
      </c>
      <c r="Q401" s="1" t="s">
        <v>17</v>
      </c>
    </row>
    <row r="402" spans="1:17" x14ac:dyDescent="0.25">
      <c r="A402" s="1" t="s">
        <v>3849</v>
      </c>
      <c r="B402" s="4" t="s">
        <v>18</v>
      </c>
      <c r="C402" s="1" t="s">
        <v>1421</v>
      </c>
      <c r="D402" s="1" t="s">
        <v>228</v>
      </c>
      <c r="E402" s="1">
        <v>90</v>
      </c>
      <c r="F402" s="1" t="s">
        <v>18</v>
      </c>
      <c r="G402" s="1">
        <v>7</v>
      </c>
      <c r="J402" s="1" t="s">
        <v>227</v>
      </c>
      <c r="K402" s="1">
        <v>1528861812</v>
      </c>
      <c r="M402" s="1" t="s">
        <v>15</v>
      </c>
      <c r="N402" s="1" t="s">
        <v>1422</v>
      </c>
      <c r="O402" s="10">
        <v>43530</v>
      </c>
      <c r="P402" s="10">
        <v>43896</v>
      </c>
      <c r="Q402" s="1" t="s">
        <v>17</v>
      </c>
    </row>
    <row r="403" spans="1:17" x14ac:dyDescent="0.25">
      <c r="A403" s="1" t="s">
        <v>4134</v>
      </c>
      <c r="B403" s="4" t="s">
        <v>18</v>
      </c>
      <c r="C403" s="1" t="s">
        <v>1423</v>
      </c>
      <c r="D403" s="1" t="s">
        <v>56</v>
      </c>
      <c r="E403" s="1">
        <v>4705</v>
      </c>
      <c r="F403" s="1" t="s">
        <v>153</v>
      </c>
      <c r="G403" s="1">
        <v>15</v>
      </c>
      <c r="J403" s="1" t="s">
        <v>1425</v>
      </c>
      <c r="M403" s="1" t="s">
        <v>17</v>
      </c>
      <c r="N403" s="1" t="s">
        <v>1426</v>
      </c>
      <c r="O403" s="10">
        <v>43703</v>
      </c>
      <c r="P403" s="10">
        <v>44069</v>
      </c>
      <c r="Q403" s="1" t="s">
        <v>17</v>
      </c>
    </row>
    <row r="404" spans="1:17" x14ac:dyDescent="0.25">
      <c r="A404" s="1" t="s">
        <v>4135</v>
      </c>
      <c r="B404" s="4" t="s">
        <v>18</v>
      </c>
      <c r="C404" s="1" t="s">
        <v>1427</v>
      </c>
      <c r="D404" s="1" t="s">
        <v>36</v>
      </c>
      <c r="E404" s="1">
        <v>3432</v>
      </c>
      <c r="F404" s="1" t="s">
        <v>1419</v>
      </c>
      <c r="G404" s="1">
        <v>13</v>
      </c>
      <c r="J404" s="1" t="s">
        <v>1428</v>
      </c>
      <c r="K404" s="1">
        <v>49311831</v>
      </c>
      <c r="M404" s="1" t="s">
        <v>15</v>
      </c>
      <c r="N404" s="1" t="s">
        <v>1429</v>
      </c>
      <c r="O404" s="10">
        <v>43707</v>
      </c>
      <c r="P404" s="10">
        <v>44073</v>
      </c>
      <c r="Q404" s="1" t="s">
        <v>17</v>
      </c>
    </row>
    <row r="405" spans="1:17" x14ac:dyDescent="0.25">
      <c r="A405" s="1" t="s">
        <v>4136</v>
      </c>
      <c r="B405" s="4" t="s">
        <v>18</v>
      </c>
      <c r="C405" s="1" t="s">
        <v>1430</v>
      </c>
      <c r="D405" s="1" t="s">
        <v>36</v>
      </c>
      <c r="E405" s="1">
        <v>2505</v>
      </c>
      <c r="F405" s="1" t="s">
        <v>37</v>
      </c>
      <c r="G405" s="1">
        <v>13</v>
      </c>
      <c r="J405" s="1" t="s">
        <v>1431</v>
      </c>
      <c r="K405" s="1">
        <v>1169923626</v>
      </c>
      <c r="M405" s="1" t="s">
        <v>15</v>
      </c>
      <c r="N405" s="1" t="s">
        <v>1432</v>
      </c>
      <c r="O405" s="10">
        <v>43683</v>
      </c>
      <c r="P405" s="10">
        <v>44049</v>
      </c>
      <c r="Q405" s="1" t="s">
        <v>17</v>
      </c>
    </row>
    <row r="406" spans="1:17" x14ac:dyDescent="0.25">
      <c r="A406" s="1" t="s">
        <v>4137</v>
      </c>
      <c r="B406" s="4" t="s">
        <v>18</v>
      </c>
      <c r="C406" s="1" t="s">
        <v>1433</v>
      </c>
      <c r="D406" s="1" t="s">
        <v>36</v>
      </c>
      <c r="E406" s="1">
        <v>1625</v>
      </c>
      <c r="F406" s="1" t="s">
        <v>37</v>
      </c>
      <c r="G406" s="1">
        <v>13</v>
      </c>
      <c r="J406" s="1" t="s">
        <v>1434</v>
      </c>
      <c r="K406" s="1">
        <v>1139033191</v>
      </c>
      <c r="M406" s="1" t="s">
        <v>17</v>
      </c>
      <c r="N406" s="1" t="s">
        <v>1435</v>
      </c>
      <c r="O406" s="10">
        <v>43535</v>
      </c>
      <c r="P406" s="10">
        <v>43901</v>
      </c>
      <c r="Q406" s="1" t="s">
        <v>17</v>
      </c>
    </row>
    <row r="407" spans="1:17" x14ac:dyDescent="0.25">
      <c r="A407" s="1" t="s">
        <v>4138</v>
      </c>
      <c r="B407" s="4" t="s">
        <v>18</v>
      </c>
      <c r="C407" s="1" t="s">
        <v>1436</v>
      </c>
      <c r="D407" s="1" t="s">
        <v>36</v>
      </c>
      <c r="E407" s="1">
        <v>2305</v>
      </c>
      <c r="F407" s="1" t="s">
        <v>37</v>
      </c>
      <c r="G407" s="1">
        <v>13</v>
      </c>
      <c r="J407" s="1" t="s">
        <v>1437</v>
      </c>
      <c r="M407" s="1" t="s">
        <v>15</v>
      </c>
      <c r="N407" s="1" t="s">
        <v>1438</v>
      </c>
      <c r="O407" s="10">
        <v>43704</v>
      </c>
      <c r="P407" s="10">
        <v>44070</v>
      </c>
      <c r="Q407" s="1" t="s">
        <v>17</v>
      </c>
    </row>
    <row r="408" spans="1:17" x14ac:dyDescent="0.25">
      <c r="A408" s="1" t="s">
        <v>3932</v>
      </c>
      <c r="B408" s="4" t="s">
        <v>18</v>
      </c>
      <c r="C408" s="1" t="s">
        <v>1439</v>
      </c>
      <c r="D408" s="1" t="s">
        <v>162</v>
      </c>
      <c r="E408" s="1">
        <v>1775</v>
      </c>
      <c r="F408" s="1" t="s">
        <v>14</v>
      </c>
      <c r="G408" s="1">
        <v>2</v>
      </c>
      <c r="J408" s="1" t="s">
        <v>536</v>
      </c>
      <c r="K408" s="1">
        <v>1155991010</v>
      </c>
      <c r="M408" s="1" t="s">
        <v>15</v>
      </c>
      <c r="N408" s="1" t="s">
        <v>1440</v>
      </c>
      <c r="O408" s="10">
        <v>43599</v>
      </c>
      <c r="P408" s="10">
        <v>43965</v>
      </c>
      <c r="Q408" s="1" t="s">
        <v>65</v>
      </c>
    </row>
    <row r="409" spans="1:17" x14ac:dyDescent="0.25">
      <c r="A409" s="1" t="s">
        <v>4139</v>
      </c>
      <c r="B409" s="4" t="s">
        <v>18</v>
      </c>
      <c r="C409" s="1" t="s">
        <v>1441</v>
      </c>
      <c r="D409" s="1" t="s">
        <v>36</v>
      </c>
      <c r="E409" s="1">
        <v>3097</v>
      </c>
      <c r="F409" s="1" t="s">
        <v>1419</v>
      </c>
      <c r="G409" s="1">
        <v>13</v>
      </c>
      <c r="J409" s="1" t="s">
        <v>1442</v>
      </c>
      <c r="K409" s="1">
        <v>1160022845</v>
      </c>
      <c r="M409" s="1" t="s">
        <v>15</v>
      </c>
      <c r="N409" s="1" t="s">
        <v>1443</v>
      </c>
      <c r="O409" s="10">
        <v>43600</v>
      </c>
      <c r="P409" s="10">
        <v>43966</v>
      </c>
      <c r="Q409" s="1" t="s">
        <v>17</v>
      </c>
    </row>
    <row r="410" spans="1:17" x14ac:dyDescent="0.25">
      <c r="A410" s="1" t="s">
        <v>4140</v>
      </c>
      <c r="B410" s="4" t="s">
        <v>18</v>
      </c>
      <c r="C410" s="1" t="s">
        <v>1444</v>
      </c>
      <c r="D410" s="1" t="s">
        <v>1022</v>
      </c>
      <c r="E410" s="1" t="s">
        <v>1446</v>
      </c>
      <c r="F410" s="1" t="s">
        <v>31</v>
      </c>
      <c r="G410" s="1">
        <v>14</v>
      </c>
      <c r="J410" s="1" t="s">
        <v>1445</v>
      </c>
      <c r="M410" s="1" t="s">
        <v>15</v>
      </c>
      <c r="N410" s="1" t="s">
        <v>1447</v>
      </c>
      <c r="O410" s="10">
        <v>43622</v>
      </c>
      <c r="P410" s="10">
        <v>43988</v>
      </c>
      <c r="Q410" s="1" t="s">
        <v>17</v>
      </c>
    </row>
    <row r="411" spans="1:17" x14ac:dyDescent="0.25">
      <c r="A411" s="1" t="s">
        <v>4010</v>
      </c>
      <c r="B411" s="4" t="s">
        <v>18</v>
      </c>
      <c r="C411" s="1" t="s">
        <v>1448</v>
      </c>
      <c r="D411" s="1" t="s">
        <v>838</v>
      </c>
      <c r="E411" s="1">
        <v>1621</v>
      </c>
      <c r="F411" s="1" t="s">
        <v>18</v>
      </c>
      <c r="G411" s="1">
        <v>7</v>
      </c>
      <c r="J411" s="1" t="s">
        <v>1449</v>
      </c>
      <c r="K411" s="1">
        <v>46338143</v>
      </c>
      <c r="M411" s="1" t="s">
        <v>17</v>
      </c>
      <c r="N411" s="1" t="s">
        <v>1450</v>
      </c>
      <c r="O411" s="10">
        <v>43657</v>
      </c>
      <c r="P411" s="10">
        <v>44023</v>
      </c>
      <c r="Q411" s="1" t="s">
        <v>17</v>
      </c>
    </row>
    <row r="412" spans="1:17" x14ac:dyDescent="0.25">
      <c r="A412" s="1" t="s">
        <v>4141</v>
      </c>
      <c r="B412" s="4" t="s">
        <v>18</v>
      </c>
      <c r="C412" s="1" t="s">
        <v>1451</v>
      </c>
      <c r="D412" s="1" t="s">
        <v>36</v>
      </c>
      <c r="E412" s="1">
        <v>2193</v>
      </c>
      <c r="F412" s="1" t="s">
        <v>37</v>
      </c>
      <c r="G412" s="1">
        <v>13</v>
      </c>
      <c r="J412" s="1" t="s">
        <v>1452</v>
      </c>
      <c r="K412" s="1">
        <v>1139033191</v>
      </c>
      <c r="M412" s="1" t="s">
        <v>15</v>
      </c>
      <c r="N412" s="1" t="s">
        <v>1453</v>
      </c>
      <c r="O412" s="10">
        <v>43657</v>
      </c>
      <c r="P412" s="10">
        <v>44023</v>
      </c>
      <c r="Q412" s="1" t="s">
        <v>17</v>
      </c>
    </row>
    <row r="413" spans="1:17" x14ac:dyDescent="0.25">
      <c r="A413" s="1" t="s">
        <v>4142</v>
      </c>
      <c r="B413" s="4" t="s">
        <v>18</v>
      </c>
      <c r="C413" s="1" t="s">
        <v>1454</v>
      </c>
      <c r="D413" s="1" t="s">
        <v>36</v>
      </c>
      <c r="E413" s="1">
        <v>2231</v>
      </c>
      <c r="F413" s="1" t="s">
        <v>37</v>
      </c>
      <c r="G413" s="1">
        <v>13</v>
      </c>
      <c r="J413" s="1" t="s">
        <v>1456</v>
      </c>
      <c r="K413" s="1">
        <v>1525951590</v>
      </c>
      <c r="M413" s="1" t="s">
        <v>15</v>
      </c>
      <c r="N413" s="1" t="s">
        <v>1457</v>
      </c>
      <c r="O413" s="10">
        <v>43734</v>
      </c>
      <c r="P413" s="10">
        <v>44100</v>
      </c>
      <c r="Q413" s="1" t="s">
        <v>17</v>
      </c>
    </row>
    <row r="414" spans="1:17" x14ac:dyDescent="0.25">
      <c r="A414" s="1" t="s">
        <v>4143</v>
      </c>
      <c r="B414" s="4" t="s">
        <v>18</v>
      </c>
      <c r="C414" s="1" t="s">
        <v>1458</v>
      </c>
      <c r="D414" s="1" t="s">
        <v>36</v>
      </c>
      <c r="E414" s="1">
        <v>2240</v>
      </c>
      <c r="F414" s="1" t="s">
        <v>37</v>
      </c>
      <c r="G414" s="1">
        <v>13</v>
      </c>
      <c r="J414" s="1" t="s">
        <v>1459</v>
      </c>
      <c r="K414" s="1">
        <v>1535205429</v>
      </c>
      <c r="M414" s="1" t="s">
        <v>15</v>
      </c>
      <c r="N414" s="1" t="s">
        <v>1460</v>
      </c>
      <c r="O414" s="10">
        <v>43734</v>
      </c>
      <c r="P414" s="10">
        <v>44100</v>
      </c>
      <c r="Q414" s="1" t="s">
        <v>17</v>
      </c>
    </row>
    <row r="415" spans="1:17" x14ac:dyDescent="0.25">
      <c r="A415" s="1" t="s">
        <v>4010</v>
      </c>
      <c r="B415" s="4" t="s">
        <v>18</v>
      </c>
      <c r="C415" s="1" t="s">
        <v>1461</v>
      </c>
      <c r="D415" s="1" t="s">
        <v>838</v>
      </c>
      <c r="E415" s="1">
        <v>1621</v>
      </c>
      <c r="F415" s="1" t="s">
        <v>18</v>
      </c>
      <c r="G415" s="1">
        <v>7</v>
      </c>
      <c r="J415" s="1" t="s">
        <v>1462</v>
      </c>
      <c r="K415" s="1">
        <v>46338145</v>
      </c>
      <c r="M415" s="1" t="s">
        <v>17</v>
      </c>
      <c r="N415" s="1" t="s">
        <v>1463</v>
      </c>
      <c r="O415" s="10">
        <v>43657</v>
      </c>
      <c r="P415" s="10">
        <v>44023</v>
      </c>
      <c r="Q415" s="1" t="s">
        <v>17</v>
      </c>
    </row>
    <row r="416" spans="1:17" x14ac:dyDescent="0.25">
      <c r="A416" s="1" t="s">
        <v>4144</v>
      </c>
      <c r="B416" s="4" t="s">
        <v>18</v>
      </c>
      <c r="C416" s="1" t="s">
        <v>1464</v>
      </c>
      <c r="D416" s="1" t="s">
        <v>1351</v>
      </c>
      <c r="E416" s="1">
        <v>3496</v>
      </c>
      <c r="F416" s="1" t="s">
        <v>127</v>
      </c>
      <c r="G416" s="1">
        <v>11</v>
      </c>
      <c r="J416" s="1" t="s">
        <v>1466</v>
      </c>
      <c r="K416" s="1">
        <v>45032335</v>
      </c>
      <c r="M416" s="1" t="s">
        <v>17</v>
      </c>
      <c r="N416" s="1" t="s">
        <v>1467</v>
      </c>
      <c r="O416" s="10">
        <v>43734</v>
      </c>
      <c r="P416" s="10">
        <v>44100</v>
      </c>
      <c r="Q416" s="1" t="s">
        <v>17</v>
      </c>
    </row>
    <row r="417" spans="1:17" x14ac:dyDescent="0.25">
      <c r="A417" s="1" t="s">
        <v>4145</v>
      </c>
      <c r="B417" s="4" t="s">
        <v>18</v>
      </c>
      <c r="C417" s="1" t="s">
        <v>1468</v>
      </c>
      <c r="D417" s="1" t="s">
        <v>36</v>
      </c>
      <c r="E417" s="1">
        <v>1862</v>
      </c>
      <c r="F417" s="1" t="s">
        <v>37</v>
      </c>
      <c r="G417" s="1">
        <v>13</v>
      </c>
      <c r="J417" s="1" t="s">
        <v>1469</v>
      </c>
      <c r="K417" s="1">
        <v>1539522515</v>
      </c>
      <c r="M417" s="1" t="s">
        <v>15</v>
      </c>
      <c r="N417" s="1" t="s">
        <v>1470</v>
      </c>
      <c r="O417" s="10">
        <v>43707</v>
      </c>
      <c r="P417" s="10">
        <v>44073</v>
      </c>
      <c r="Q417" s="1" t="s">
        <v>17</v>
      </c>
    </row>
    <row r="418" spans="1:17" x14ac:dyDescent="0.25">
      <c r="A418" s="1" t="s">
        <v>4146</v>
      </c>
      <c r="B418" s="4" t="s">
        <v>18</v>
      </c>
      <c r="C418" s="1" t="s">
        <v>1471</v>
      </c>
      <c r="D418" s="1" t="s">
        <v>1001</v>
      </c>
      <c r="E418" s="1">
        <v>2211</v>
      </c>
      <c r="F418" s="1" t="s">
        <v>14</v>
      </c>
      <c r="G418" s="1">
        <v>2</v>
      </c>
      <c r="J418" s="1" t="s">
        <v>1472</v>
      </c>
      <c r="K418" s="1">
        <v>20664001</v>
      </c>
      <c r="M418" s="1" t="s">
        <v>15</v>
      </c>
      <c r="N418" s="1" t="s">
        <v>1473</v>
      </c>
      <c r="O418" s="10">
        <v>43733</v>
      </c>
      <c r="P418" s="10">
        <v>44099</v>
      </c>
      <c r="Q418" s="1" t="s">
        <v>65</v>
      </c>
    </row>
    <row r="419" spans="1:17" x14ac:dyDescent="0.25">
      <c r="A419" s="1" t="s">
        <v>4026</v>
      </c>
      <c r="B419" s="4" t="s">
        <v>18</v>
      </c>
      <c r="C419" s="1" t="s">
        <v>1474</v>
      </c>
      <c r="D419" s="1" t="s">
        <v>917</v>
      </c>
      <c r="E419" s="1">
        <v>2863</v>
      </c>
      <c r="F419" s="1" t="s">
        <v>141</v>
      </c>
      <c r="G419" s="1">
        <v>12</v>
      </c>
      <c r="J419" s="1" t="s">
        <v>916</v>
      </c>
      <c r="K419" s="1">
        <v>1169235402</v>
      </c>
      <c r="M419" s="1" t="s">
        <v>15</v>
      </c>
      <c r="N419" s="1" t="s">
        <v>918</v>
      </c>
      <c r="O419" s="10">
        <v>43676</v>
      </c>
      <c r="P419" s="10">
        <v>44042</v>
      </c>
      <c r="Q419" s="1" t="s">
        <v>65</v>
      </c>
    </row>
    <row r="420" spans="1:17" x14ac:dyDescent="0.25">
      <c r="A420" s="1" t="s">
        <v>4147</v>
      </c>
      <c r="B420" s="4" t="s">
        <v>18</v>
      </c>
      <c r="C420" s="1" t="s">
        <v>1475</v>
      </c>
      <c r="D420" s="1" t="s">
        <v>36</v>
      </c>
      <c r="E420" s="1" t="s">
        <v>4148</v>
      </c>
      <c r="F420" s="1" t="s">
        <v>1419</v>
      </c>
      <c r="G420" s="1">
        <v>13</v>
      </c>
      <c r="J420" s="1" t="s">
        <v>1476</v>
      </c>
      <c r="K420" s="1">
        <v>1144491675</v>
      </c>
      <c r="M420" s="1" t="s">
        <v>15</v>
      </c>
      <c r="N420" s="1" t="s">
        <v>1477</v>
      </c>
      <c r="O420" s="10">
        <v>43703</v>
      </c>
      <c r="P420" s="10">
        <v>44069</v>
      </c>
      <c r="Q420" s="1" t="s">
        <v>17</v>
      </c>
    </row>
    <row r="421" spans="1:17" x14ac:dyDescent="0.25">
      <c r="A421" s="1" t="s">
        <v>3973</v>
      </c>
      <c r="B421" s="4" t="s">
        <v>18</v>
      </c>
      <c r="C421" s="1" t="s">
        <v>1478</v>
      </c>
      <c r="D421" s="1" t="s">
        <v>13</v>
      </c>
      <c r="E421" s="1">
        <v>2443</v>
      </c>
      <c r="F421" s="1" t="s">
        <v>14</v>
      </c>
      <c r="G421" s="1">
        <v>2</v>
      </c>
      <c r="J421" s="1" t="s">
        <v>1479</v>
      </c>
      <c r="K421" s="1">
        <v>1166611621</v>
      </c>
      <c r="M421" s="1" t="s">
        <v>15</v>
      </c>
      <c r="N421" s="1" t="s">
        <v>685</v>
      </c>
      <c r="O421" s="10">
        <v>43706</v>
      </c>
      <c r="P421" s="10">
        <v>44072</v>
      </c>
      <c r="Q421" s="1" t="s">
        <v>65</v>
      </c>
    </row>
    <row r="422" spans="1:17" x14ac:dyDescent="0.25">
      <c r="A422" s="1" t="s">
        <v>4149</v>
      </c>
      <c r="B422" s="4" t="s">
        <v>18</v>
      </c>
      <c r="C422" s="1" t="s">
        <v>1480</v>
      </c>
      <c r="D422" s="1" t="s">
        <v>36</v>
      </c>
      <c r="E422" s="1">
        <v>2939</v>
      </c>
      <c r="F422" s="1" t="s">
        <v>1419</v>
      </c>
      <c r="G422" s="1">
        <v>13</v>
      </c>
      <c r="J422" s="1" t="s">
        <v>1481</v>
      </c>
      <c r="K422" s="1">
        <v>1144491675</v>
      </c>
      <c r="M422" s="1" t="s">
        <v>15</v>
      </c>
      <c r="N422" s="1" t="s">
        <v>1482</v>
      </c>
      <c r="O422" s="10">
        <v>43704</v>
      </c>
      <c r="P422" s="10">
        <v>44070</v>
      </c>
      <c r="Q422" s="1" t="s">
        <v>17</v>
      </c>
    </row>
    <row r="423" spans="1:17" x14ac:dyDescent="0.25">
      <c r="A423" s="1" t="s">
        <v>4150</v>
      </c>
      <c r="B423" s="4" t="s">
        <v>18</v>
      </c>
      <c r="C423" s="1" t="s">
        <v>1483</v>
      </c>
      <c r="D423" s="1" t="s">
        <v>13</v>
      </c>
      <c r="E423" s="1">
        <v>1515</v>
      </c>
      <c r="F423" s="1" t="s">
        <v>14</v>
      </c>
      <c r="G423" s="1">
        <v>2</v>
      </c>
      <c r="J423" s="1" t="s">
        <v>1484</v>
      </c>
      <c r="K423" s="1">
        <v>43719492</v>
      </c>
      <c r="M423" s="1" t="s">
        <v>15</v>
      </c>
      <c r="N423" s="1" t="s">
        <v>1485</v>
      </c>
      <c r="O423" s="10">
        <v>43707</v>
      </c>
      <c r="P423" s="10">
        <v>44073</v>
      </c>
      <c r="Q423" s="1" t="s">
        <v>65</v>
      </c>
    </row>
    <row r="424" spans="1:17" x14ac:dyDescent="0.25">
      <c r="A424" s="1" t="s">
        <v>4151</v>
      </c>
      <c r="B424" s="4" t="s">
        <v>18</v>
      </c>
      <c r="C424" s="1" t="s">
        <v>1486</v>
      </c>
      <c r="D424" s="1" t="s">
        <v>1001</v>
      </c>
      <c r="E424" s="1">
        <v>2089</v>
      </c>
      <c r="F424" s="1" t="s">
        <v>14</v>
      </c>
      <c r="G424" s="1">
        <v>2</v>
      </c>
      <c r="J424" s="1" t="s">
        <v>1488</v>
      </c>
      <c r="K424" s="1">
        <v>1166616564</v>
      </c>
      <c r="M424" s="1" t="s">
        <v>15</v>
      </c>
      <c r="N424" s="1" t="s">
        <v>1489</v>
      </c>
      <c r="O424" s="10">
        <v>43704</v>
      </c>
      <c r="P424" s="10">
        <v>44070</v>
      </c>
      <c r="Q424" s="1" t="s">
        <v>65</v>
      </c>
    </row>
    <row r="425" spans="1:17" x14ac:dyDescent="0.25">
      <c r="A425" s="1" t="s">
        <v>4152</v>
      </c>
      <c r="B425" s="4" t="s">
        <v>18</v>
      </c>
      <c r="C425" s="1" t="s">
        <v>1490</v>
      </c>
      <c r="D425" s="1" t="s">
        <v>179</v>
      </c>
      <c r="E425" s="1" t="s">
        <v>1493</v>
      </c>
      <c r="F425" s="1" t="s">
        <v>51</v>
      </c>
      <c r="G425" s="1">
        <v>1</v>
      </c>
      <c r="J425" s="1" t="s">
        <v>1492</v>
      </c>
      <c r="K425" s="1">
        <v>43428145</v>
      </c>
      <c r="M425" s="1" t="s">
        <v>17</v>
      </c>
      <c r="N425" s="1" t="s">
        <v>1494</v>
      </c>
      <c r="O425" s="10">
        <v>43704</v>
      </c>
      <c r="P425" s="10">
        <v>44070</v>
      </c>
    </row>
    <row r="426" spans="1:17" x14ac:dyDescent="0.25">
      <c r="A426" s="1" t="s">
        <v>4153</v>
      </c>
      <c r="B426" s="4" t="s">
        <v>18</v>
      </c>
      <c r="C426" s="1" t="s">
        <v>1495</v>
      </c>
      <c r="D426" s="1" t="s">
        <v>83</v>
      </c>
      <c r="E426" s="1">
        <v>4532</v>
      </c>
      <c r="F426" s="1" t="s">
        <v>103</v>
      </c>
      <c r="G426" s="1">
        <v>6</v>
      </c>
      <c r="J426" s="1" t="s">
        <v>1497</v>
      </c>
      <c r="K426" s="1">
        <v>1125062845</v>
      </c>
      <c r="M426" s="1" t="s">
        <v>15</v>
      </c>
      <c r="N426" s="1" t="s">
        <v>1498</v>
      </c>
      <c r="O426" s="10">
        <v>43740</v>
      </c>
      <c r="P426" s="10">
        <v>44106</v>
      </c>
      <c r="Q426" s="1" t="s">
        <v>17</v>
      </c>
    </row>
    <row r="427" spans="1:17" x14ac:dyDescent="0.25">
      <c r="A427" s="1" t="s">
        <v>4154</v>
      </c>
      <c r="B427" s="4" t="s">
        <v>18</v>
      </c>
      <c r="C427" s="1" t="s">
        <v>1499</v>
      </c>
      <c r="D427" s="1" t="s">
        <v>1001</v>
      </c>
      <c r="E427" s="1">
        <v>1697</v>
      </c>
      <c r="F427" s="1" t="s">
        <v>14</v>
      </c>
      <c r="G427" s="1">
        <v>2</v>
      </c>
      <c r="J427" s="1" t="s">
        <v>1501</v>
      </c>
      <c r="K427" s="1">
        <v>1141696193</v>
      </c>
      <c r="M427" s="1" t="s">
        <v>17</v>
      </c>
      <c r="N427" s="1" t="s">
        <v>1502</v>
      </c>
      <c r="O427" s="10">
        <v>43733</v>
      </c>
      <c r="P427" s="10">
        <v>44099</v>
      </c>
      <c r="Q427" s="1" t="s">
        <v>65</v>
      </c>
    </row>
    <row r="428" spans="1:17" x14ac:dyDescent="0.25">
      <c r="A428" s="1" t="s">
        <v>4155</v>
      </c>
      <c r="B428" s="4" t="s">
        <v>18</v>
      </c>
      <c r="C428" s="1" t="s">
        <v>1503</v>
      </c>
      <c r="D428" s="1" t="s">
        <v>36</v>
      </c>
      <c r="E428" s="1">
        <v>2702</v>
      </c>
      <c r="F428" s="1" t="s">
        <v>37</v>
      </c>
      <c r="G428" s="1">
        <v>13</v>
      </c>
      <c r="J428" s="1" t="s">
        <v>1504</v>
      </c>
      <c r="K428" s="1">
        <v>1531495816</v>
      </c>
      <c r="M428" s="1" t="s">
        <v>15</v>
      </c>
      <c r="N428" s="1" t="s">
        <v>1505</v>
      </c>
      <c r="O428" s="10">
        <v>43705</v>
      </c>
      <c r="P428" s="10">
        <v>44071</v>
      </c>
      <c r="Q428" s="1" t="s">
        <v>17</v>
      </c>
    </row>
    <row r="429" spans="1:17" x14ac:dyDescent="0.25">
      <c r="A429" s="1" t="s">
        <v>4156</v>
      </c>
      <c r="B429" s="4" t="s">
        <v>18</v>
      </c>
      <c r="C429" s="1" t="s">
        <v>1506</v>
      </c>
      <c r="D429" s="1" t="s">
        <v>36</v>
      </c>
      <c r="E429" s="1">
        <v>2896</v>
      </c>
      <c r="F429" s="1" t="s">
        <v>37</v>
      </c>
      <c r="G429" s="1">
        <v>13</v>
      </c>
      <c r="J429" s="1" t="s">
        <v>1507</v>
      </c>
      <c r="K429" s="1">
        <v>1167503352</v>
      </c>
      <c r="M429" s="1" t="s">
        <v>15</v>
      </c>
      <c r="N429" s="1" t="s">
        <v>1508</v>
      </c>
      <c r="O429" s="10">
        <v>43739</v>
      </c>
      <c r="P429" s="10">
        <v>44105</v>
      </c>
      <c r="Q429" s="1" t="s">
        <v>17</v>
      </c>
    </row>
    <row r="430" spans="1:17" x14ac:dyDescent="0.25">
      <c r="A430" s="1" t="s">
        <v>4157</v>
      </c>
      <c r="B430" s="4" t="s">
        <v>18</v>
      </c>
      <c r="C430" s="1" t="s">
        <v>1509</v>
      </c>
      <c r="D430" s="1" t="s">
        <v>36</v>
      </c>
      <c r="E430" s="1">
        <v>3901</v>
      </c>
      <c r="F430" s="1" t="s">
        <v>1419</v>
      </c>
      <c r="G430" s="1">
        <v>13</v>
      </c>
      <c r="J430" s="1" t="s">
        <v>1510</v>
      </c>
      <c r="K430" s="1">
        <v>43072335</v>
      </c>
      <c r="M430" s="1" t="s">
        <v>15</v>
      </c>
      <c r="N430" s="1" t="s">
        <v>1511</v>
      </c>
      <c r="O430" s="10">
        <v>43735</v>
      </c>
      <c r="P430" s="10">
        <v>44101</v>
      </c>
      <c r="Q430" s="1" t="s">
        <v>17</v>
      </c>
    </row>
    <row r="431" spans="1:17" x14ac:dyDescent="0.25">
      <c r="A431" s="1" t="s">
        <v>4158</v>
      </c>
      <c r="B431" s="4" t="s">
        <v>18</v>
      </c>
      <c r="C431" s="1" t="s">
        <v>1512</v>
      </c>
      <c r="D431" s="1" t="s">
        <v>1514</v>
      </c>
      <c r="E431" s="1">
        <v>1688</v>
      </c>
      <c r="F431" s="1" t="s">
        <v>37</v>
      </c>
      <c r="G431" s="1">
        <v>13</v>
      </c>
      <c r="J431" s="1" t="s">
        <v>1513</v>
      </c>
      <c r="K431" s="1">
        <v>1551499807</v>
      </c>
      <c r="M431" s="1" t="s">
        <v>17</v>
      </c>
      <c r="N431" s="1" t="s">
        <v>1515</v>
      </c>
      <c r="O431" s="10">
        <v>43706</v>
      </c>
      <c r="P431" s="10">
        <v>44072</v>
      </c>
      <c r="Q431" s="1" t="s">
        <v>17</v>
      </c>
    </row>
    <row r="432" spans="1:17" x14ac:dyDescent="0.25">
      <c r="A432" s="1" t="s">
        <v>4159</v>
      </c>
      <c r="B432" s="4" t="s">
        <v>18</v>
      </c>
      <c r="C432" s="1" t="s">
        <v>1516</v>
      </c>
      <c r="D432" s="1" t="s">
        <v>36</v>
      </c>
      <c r="E432" s="1">
        <v>1965</v>
      </c>
      <c r="F432" s="1" t="s">
        <v>37</v>
      </c>
      <c r="G432" s="1">
        <v>13</v>
      </c>
      <c r="J432" s="1" t="s">
        <v>1517</v>
      </c>
      <c r="K432" s="1">
        <v>46512111</v>
      </c>
      <c r="M432" s="1" t="s">
        <v>15</v>
      </c>
      <c r="N432" s="1" t="s">
        <v>1518</v>
      </c>
      <c r="O432" s="10">
        <v>43738</v>
      </c>
      <c r="P432" s="10">
        <v>44104</v>
      </c>
      <c r="Q432" s="1" t="s">
        <v>17</v>
      </c>
    </row>
    <row r="433" spans="1:17" x14ac:dyDescent="0.25">
      <c r="A433" s="1" t="s">
        <v>3899</v>
      </c>
      <c r="B433" s="4" t="s">
        <v>18</v>
      </c>
      <c r="C433" s="1" t="s">
        <v>1519</v>
      </c>
      <c r="D433" s="1" t="s">
        <v>422</v>
      </c>
      <c r="E433" s="1">
        <v>348</v>
      </c>
      <c r="F433" s="1" t="s">
        <v>22</v>
      </c>
      <c r="G433" s="1">
        <v>1</v>
      </c>
      <c r="J433" s="1" t="s">
        <v>421</v>
      </c>
      <c r="K433" s="1">
        <v>1557278289</v>
      </c>
      <c r="M433" s="1" t="s">
        <v>15</v>
      </c>
      <c r="N433" s="1" t="s">
        <v>1520</v>
      </c>
      <c r="O433" s="10">
        <v>43707</v>
      </c>
      <c r="P433" s="10">
        <v>44073</v>
      </c>
    </row>
    <row r="434" spans="1:17" x14ac:dyDescent="0.25">
      <c r="A434" s="1" t="s">
        <v>4160</v>
      </c>
      <c r="B434" s="4" t="s">
        <v>18</v>
      </c>
      <c r="C434" s="1" t="s">
        <v>1521</v>
      </c>
      <c r="D434" s="1" t="s">
        <v>36</v>
      </c>
      <c r="E434" s="1">
        <v>1602</v>
      </c>
      <c r="F434" s="1" t="s">
        <v>37</v>
      </c>
      <c r="G434" s="1">
        <v>13</v>
      </c>
      <c r="J434" s="1" t="s">
        <v>1522</v>
      </c>
      <c r="K434" s="1">
        <v>47719588</v>
      </c>
      <c r="M434" s="1" t="s">
        <v>15</v>
      </c>
      <c r="N434" s="1" t="s">
        <v>1523</v>
      </c>
      <c r="O434" s="10">
        <v>43733</v>
      </c>
      <c r="P434" s="10">
        <v>44099</v>
      </c>
      <c r="Q434" s="1" t="s">
        <v>17</v>
      </c>
    </row>
    <row r="435" spans="1:17" x14ac:dyDescent="0.25">
      <c r="A435" s="1" t="s">
        <v>4161</v>
      </c>
      <c r="B435" s="4" t="s">
        <v>18</v>
      </c>
      <c r="C435" s="1" t="s">
        <v>1524</v>
      </c>
      <c r="D435" s="1" t="s">
        <v>83</v>
      </c>
      <c r="E435" s="1">
        <v>9844</v>
      </c>
      <c r="F435" s="1" t="s">
        <v>1527</v>
      </c>
      <c r="G435" s="1">
        <v>10</v>
      </c>
      <c r="J435" s="1" t="s">
        <v>1526</v>
      </c>
      <c r="K435" s="1">
        <v>1558208681</v>
      </c>
      <c r="M435" s="1" t="s">
        <v>1528</v>
      </c>
      <c r="N435" s="1" t="s">
        <v>1529</v>
      </c>
      <c r="O435" s="10">
        <v>43745</v>
      </c>
      <c r="P435" s="10"/>
      <c r="Q435" s="1" t="s">
        <v>1528</v>
      </c>
    </row>
    <row r="436" spans="1:17" x14ac:dyDescent="0.25">
      <c r="A436" s="1" t="s">
        <v>4162</v>
      </c>
      <c r="B436" s="4" t="s">
        <v>18</v>
      </c>
      <c r="C436" s="1" t="s">
        <v>1530</v>
      </c>
      <c r="D436" s="1" t="s">
        <v>13</v>
      </c>
      <c r="E436" s="1">
        <v>1310</v>
      </c>
      <c r="F436" s="1" t="s">
        <v>99</v>
      </c>
      <c r="G436" s="1">
        <v>1</v>
      </c>
      <c r="J436" s="1" t="s">
        <v>1532</v>
      </c>
      <c r="K436" s="1">
        <v>1156917643</v>
      </c>
      <c r="M436" s="1" t="s">
        <v>15</v>
      </c>
      <c r="N436" s="1" t="s">
        <v>1533</v>
      </c>
      <c r="O436" s="10">
        <v>43731</v>
      </c>
      <c r="P436" s="10">
        <v>44097</v>
      </c>
    </row>
    <row r="437" spans="1:17" x14ac:dyDescent="0.25">
      <c r="A437" s="1" t="s">
        <v>4163</v>
      </c>
      <c r="B437" s="4" t="s">
        <v>18</v>
      </c>
      <c r="C437" s="1" t="s">
        <v>1534</v>
      </c>
      <c r="D437" s="1" t="s">
        <v>1311</v>
      </c>
      <c r="E437" s="1">
        <v>547</v>
      </c>
      <c r="F437" s="1" t="s">
        <v>51</v>
      </c>
      <c r="G437" s="1">
        <v>1</v>
      </c>
      <c r="J437" s="1" t="s">
        <v>1535</v>
      </c>
      <c r="M437" s="1" t="s">
        <v>15</v>
      </c>
      <c r="N437" s="1" t="s">
        <v>1536</v>
      </c>
      <c r="O437" s="10">
        <v>43734</v>
      </c>
      <c r="P437" s="10">
        <v>44100</v>
      </c>
    </row>
    <row r="438" spans="1:17" x14ac:dyDescent="0.25">
      <c r="A438" s="1" t="s">
        <v>4164</v>
      </c>
      <c r="B438" s="4" t="s">
        <v>18</v>
      </c>
      <c r="C438" s="1" t="s">
        <v>1537</v>
      </c>
      <c r="D438" s="1" t="s">
        <v>73</v>
      </c>
      <c r="E438" s="1">
        <v>196</v>
      </c>
      <c r="F438" s="1" t="s">
        <v>99</v>
      </c>
      <c r="G438" s="1">
        <v>1</v>
      </c>
      <c r="J438" s="1" t="s">
        <v>1538</v>
      </c>
      <c r="K438" s="1">
        <v>2202479405</v>
      </c>
      <c r="M438" s="1" t="s">
        <v>15</v>
      </c>
      <c r="N438" s="1" t="s">
        <v>1539</v>
      </c>
      <c r="O438" s="10">
        <v>43734</v>
      </c>
      <c r="P438" s="10">
        <v>44100</v>
      </c>
    </row>
    <row r="439" spans="1:17" x14ac:dyDescent="0.25">
      <c r="A439" s="1" t="s">
        <v>4165</v>
      </c>
      <c r="B439" s="4" t="s">
        <v>18</v>
      </c>
      <c r="C439" s="1" t="s">
        <v>1540</v>
      </c>
      <c r="D439" s="1" t="s">
        <v>273</v>
      </c>
      <c r="E439" s="1">
        <v>398</v>
      </c>
      <c r="F439" s="1" t="s">
        <v>256</v>
      </c>
      <c r="G439" s="1">
        <v>5</v>
      </c>
      <c r="J439" s="1" t="s">
        <v>1541</v>
      </c>
      <c r="K439" s="1" t="s">
        <v>1542</v>
      </c>
      <c r="M439" s="1" t="s">
        <v>15</v>
      </c>
      <c r="O439" s="10"/>
      <c r="P439" s="10"/>
    </row>
    <row r="440" spans="1:17" x14ac:dyDescent="0.25">
      <c r="A440" s="1" t="s">
        <v>4166</v>
      </c>
      <c r="B440" s="4" t="s">
        <v>18</v>
      </c>
      <c r="C440" s="1" t="s">
        <v>1543</v>
      </c>
      <c r="D440" s="1" t="s">
        <v>451</v>
      </c>
      <c r="E440" s="1">
        <v>654</v>
      </c>
      <c r="F440" s="1" t="s">
        <v>51</v>
      </c>
      <c r="G440" s="1">
        <v>1</v>
      </c>
      <c r="J440" s="1" t="s">
        <v>1544</v>
      </c>
      <c r="K440" s="1">
        <v>1132463199</v>
      </c>
      <c r="M440" s="1" t="s">
        <v>15</v>
      </c>
      <c r="N440" s="1" t="s">
        <v>1545</v>
      </c>
      <c r="O440" s="10">
        <v>43710</v>
      </c>
      <c r="P440" s="10">
        <v>44076</v>
      </c>
    </row>
    <row r="441" spans="1:17" x14ac:dyDescent="0.25">
      <c r="A441" s="1" t="s">
        <v>4167</v>
      </c>
      <c r="B441" s="4" t="s">
        <v>18</v>
      </c>
      <c r="C441" s="1" t="s">
        <v>1546</v>
      </c>
      <c r="D441" s="1" t="s">
        <v>13</v>
      </c>
      <c r="E441" s="1">
        <v>3192</v>
      </c>
      <c r="F441" s="1" t="s">
        <v>14</v>
      </c>
      <c r="G441" s="1">
        <v>2</v>
      </c>
      <c r="J441" s="1" t="s">
        <v>1548</v>
      </c>
      <c r="K441" s="1">
        <v>48221871</v>
      </c>
      <c r="M441" s="1" t="s">
        <v>15</v>
      </c>
      <c r="N441" s="1" t="s">
        <v>1549</v>
      </c>
      <c r="O441" s="10">
        <v>43710</v>
      </c>
      <c r="P441" s="10">
        <v>44076</v>
      </c>
      <c r="Q441" s="1" t="s">
        <v>65</v>
      </c>
    </row>
    <row r="442" spans="1:17" x14ac:dyDescent="0.25">
      <c r="A442" s="1" t="s">
        <v>4168</v>
      </c>
      <c r="B442" s="4" t="s">
        <v>18</v>
      </c>
      <c r="C442" s="1" t="s">
        <v>1550</v>
      </c>
      <c r="D442" s="1" t="s">
        <v>1157</v>
      </c>
      <c r="E442" s="1">
        <v>3390</v>
      </c>
      <c r="F442" s="1" t="s">
        <v>1163</v>
      </c>
      <c r="G442" s="1">
        <v>13</v>
      </c>
      <c r="J442" s="1" t="s">
        <v>1551</v>
      </c>
      <c r="K442" s="1">
        <v>1544016422</v>
      </c>
      <c r="M442" s="1" t="s">
        <v>15</v>
      </c>
      <c r="N442" s="1" t="s">
        <v>1552</v>
      </c>
      <c r="O442" s="10">
        <v>43733</v>
      </c>
      <c r="P442" s="10">
        <v>44099</v>
      </c>
      <c r="Q442" s="1" t="s">
        <v>17</v>
      </c>
    </row>
    <row r="443" spans="1:17" x14ac:dyDescent="0.25">
      <c r="A443" s="1" t="s">
        <v>4169</v>
      </c>
      <c r="B443" s="4" t="s">
        <v>18</v>
      </c>
      <c r="C443" s="1" t="s">
        <v>1553</v>
      </c>
      <c r="D443" s="1" t="s">
        <v>140</v>
      </c>
      <c r="E443" s="1">
        <v>2160</v>
      </c>
      <c r="F443" s="1" t="s">
        <v>1555</v>
      </c>
      <c r="G443" s="1">
        <v>11</v>
      </c>
      <c r="J443" s="1" t="s">
        <v>1554</v>
      </c>
      <c r="K443" s="1">
        <v>1150010519</v>
      </c>
      <c r="M443" s="1" t="s">
        <v>15</v>
      </c>
      <c r="N443" s="1" t="s">
        <v>1556</v>
      </c>
      <c r="O443" s="10">
        <v>43731</v>
      </c>
      <c r="P443" s="10">
        <v>44097</v>
      </c>
      <c r="Q443" s="1" t="s">
        <v>17</v>
      </c>
    </row>
    <row r="444" spans="1:17" x14ac:dyDescent="0.25">
      <c r="A444" s="1" t="s">
        <v>4170</v>
      </c>
      <c r="B444" s="4" t="s">
        <v>18</v>
      </c>
      <c r="C444" s="1" t="s">
        <v>1557</v>
      </c>
      <c r="D444" s="1" t="s">
        <v>1559</v>
      </c>
      <c r="E444" s="1">
        <v>1620</v>
      </c>
      <c r="F444" s="1" t="s">
        <v>37</v>
      </c>
      <c r="G444" s="1">
        <v>13</v>
      </c>
      <c r="J444" s="1" t="s">
        <v>1558</v>
      </c>
      <c r="M444" s="1" t="s">
        <v>17</v>
      </c>
      <c r="N444" s="1" t="s">
        <v>1560</v>
      </c>
      <c r="O444" s="10">
        <v>43731</v>
      </c>
      <c r="P444" s="10">
        <v>44097</v>
      </c>
      <c r="Q444" s="1" t="s">
        <v>17</v>
      </c>
    </row>
    <row r="445" spans="1:17" x14ac:dyDescent="0.25">
      <c r="A445" s="1" t="s">
        <v>4171</v>
      </c>
      <c r="B445" s="4" t="s">
        <v>18</v>
      </c>
      <c r="C445" s="1" t="s">
        <v>1561</v>
      </c>
      <c r="D445" s="1" t="s">
        <v>1355</v>
      </c>
      <c r="E445" s="1">
        <v>1915</v>
      </c>
      <c r="F445" s="1" t="s">
        <v>37</v>
      </c>
      <c r="G445" s="1">
        <v>13</v>
      </c>
      <c r="J445" s="1" t="s">
        <v>1563</v>
      </c>
      <c r="K445" s="1">
        <v>1565421003</v>
      </c>
      <c r="M445" s="1" t="s">
        <v>17</v>
      </c>
      <c r="N445" s="1" t="s">
        <v>1564</v>
      </c>
      <c r="O445" s="10">
        <v>43731</v>
      </c>
      <c r="P445" s="10">
        <v>44097</v>
      </c>
      <c r="Q445" s="1" t="s">
        <v>17</v>
      </c>
    </row>
    <row r="446" spans="1:17" x14ac:dyDescent="0.25">
      <c r="A446" s="1" t="s">
        <v>4172</v>
      </c>
      <c r="B446" s="4" t="s">
        <v>18</v>
      </c>
      <c r="C446" s="1" t="s">
        <v>1565</v>
      </c>
      <c r="D446" s="1" t="s">
        <v>1567</v>
      </c>
      <c r="E446" s="1">
        <v>475426</v>
      </c>
      <c r="F446" s="1" t="s">
        <v>127</v>
      </c>
      <c r="G446" s="1">
        <v>11</v>
      </c>
      <c r="J446" s="1" t="s">
        <v>1566</v>
      </c>
      <c r="K446" s="1">
        <v>1150497737</v>
      </c>
      <c r="M446" s="1" t="s">
        <v>17</v>
      </c>
      <c r="N446" s="1" t="s">
        <v>1568</v>
      </c>
      <c r="O446" s="10">
        <v>43731</v>
      </c>
      <c r="P446" s="10">
        <v>44097</v>
      </c>
      <c r="Q446" s="1" t="s">
        <v>17</v>
      </c>
    </row>
    <row r="447" spans="1:17" x14ac:dyDescent="0.25">
      <c r="A447" s="1" t="s">
        <v>4173</v>
      </c>
      <c r="B447" s="4" t="s">
        <v>18</v>
      </c>
      <c r="C447" s="1" t="s">
        <v>1569</v>
      </c>
      <c r="D447" s="1" t="s">
        <v>1001</v>
      </c>
      <c r="E447" s="1">
        <v>1591</v>
      </c>
      <c r="F447" s="1" t="s">
        <v>14</v>
      </c>
      <c r="G447" s="1">
        <v>2</v>
      </c>
      <c r="J447" s="1" t="s">
        <v>1570</v>
      </c>
      <c r="K447" s="1">
        <v>1166854962</v>
      </c>
      <c r="M447" s="1" t="s">
        <v>15</v>
      </c>
      <c r="N447" s="1" t="s">
        <v>1571</v>
      </c>
      <c r="O447" s="10">
        <v>43731</v>
      </c>
      <c r="P447" s="10">
        <v>44097</v>
      </c>
      <c r="Q447" s="1" t="s">
        <v>65</v>
      </c>
    </row>
    <row r="448" spans="1:17" x14ac:dyDescent="0.25">
      <c r="A448" s="1" t="s">
        <v>4174</v>
      </c>
      <c r="B448" s="4" t="s">
        <v>18</v>
      </c>
      <c r="C448" s="1" t="s">
        <v>1572</v>
      </c>
      <c r="D448" s="1" t="s">
        <v>50</v>
      </c>
      <c r="E448" s="1">
        <v>570</v>
      </c>
      <c r="F448" s="1" t="s">
        <v>51</v>
      </c>
      <c r="G448" s="1">
        <v>1</v>
      </c>
      <c r="J448" s="1" t="s">
        <v>1573</v>
      </c>
      <c r="K448" s="1">
        <v>48628672</v>
      </c>
      <c r="M448" s="1" t="s">
        <v>15</v>
      </c>
      <c r="N448" s="1" t="s">
        <v>1574</v>
      </c>
      <c r="O448" s="10">
        <v>43733</v>
      </c>
      <c r="P448" s="10">
        <v>44099</v>
      </c>
    </row>
    <row r="449" spans="1:17" x14ac:dyDescent="0.25">
      <c r="A449" s="1" t="s">
        <v>4175</v>
      </c>
      <c r="B449" s="4" t="s">
        <v>18</v>
      </c>
      <c r="C449" s="1" t="s">
        <v>1575</v>
      </c>
      <c r="D449" s="1" t="s">
        <v>1355</v>
      </c>
      <c r="E449" s="1">
        <v>2101</v>
      </c>
      <c r="F449" s="1" t="s">
        <v>37</v>
      </c>
      <c r="G449" s="1">
        <v>13</v>
      </c>
      <c r="J449" s="1" t="s">
        <v>1577</v>
      </c>
      <c r="K449" s="1">
        <v>1166427889</v>
      </c>
      <c r="M449" s="1" t="s">
        <v>15</v>
      </c>
      <c r="N449" s="1" t="s">
        <v>1578</v>
      </c>
      <c r="O449" s="10">
        <v>43731</v>
      </c>
      <c r="P449" s="10">
        <v>44097</v>
      </c>
      <c r="Q449" s="1" t="s">
        <v>17</v>
      </c>
    </row>
    <row r="450" spans="1:17" x14ac:dyDescent="0.25">
      <c r="A450" s="1" t="s">
        <v>4176</v>
      </c>
      <c r="B450" s="4" t="s">
        <v>18</v>
      </c>
      <c r="C450" s="1" t="s">
        <v>1579</v>
      </c>
      <c r="D450" s="1" t="s">
        <v>1015</v>
      </c>
      <c r="E450" s="1">
        <v>1792</v>
      </c>
      <c r="F450" s="1" t="s">
        <v>31</v>
      </c>
      <c r="G450" s="1">
        <v>14</v>
      </c>
      <c r="J450" s="1" t="s">
        <v>1580</v>
      </c>
      <c r="K450" s="1">
        <v>43072335</v>
      </c>
      <c r="M450" s="1" t="s">
        <v>15</v>
      </c>
      <c r="N450" s="1" t="s">
        <v>1581</v>
      </c>
      <c r="O450" s="10">
        <v>43738</v>
      </c>
      <c r="P450" s="10">
        <v>44104</v>
      </c>
      <c r="Q450" s="1" t="s">
        <v>17</v>
      </c>
    </row>
    <row r="451" spans="1:17" x14ac:dyDescent="0.25">
      <c r="A451" s="1" t="s">
        <v>3934</v>
      </c>
      <c r="B451" s="4" t="s">
        <v>18</v>
      </c>
      <c r="C451" s="1" t="s">
        <v>1582</v>
      </c>
      <c r="D451" s="1" t="s">
        <v>162</v>
      </c>
      <c r="E451" s="1">
        <v>1593</v>
      </c>
      <c r="F451" s="1" t="s">
        <v>14</v>
      </c>
      <c r="G451" s="1">
        <v>2</v>
      </c>
      <c r="J451" s="1" t="s">
        <v>543</v>
      </c>
      <c r="K451" s="1">
        <v>1135505746</v>
      </c>
      <c r="M451" s="1" t="s">
        <v>17</v>
      </c>
      <c r="N451" s="1" t="s">
        <v>1584</v>
      </c>
      <c r="O451" s="10">
        <v>43769</v>
      </c>
      <c r="P451" s="10">
        <v>44135</v>
      </c>
      <c r="Q451" s="1" t="s">
        <v>65</v>
      </c>
    </row>
    <row r="452" spans="1:17" x14ac:dyDescent="0.25">
      <c r="A452" s="1" t="s">
        <v>4177</v>
      </c>
      <c r="B452" s="4" t="s">
        <v>18</v>
      </c>
      <c r="C452" s="1" t="s">
        <v>1585</v>
      </c>
      <c r="D452" s="1" t="s">
        <v>83</v>
      </c>
      <c r="E452" s="1">
        <v>6211</v>
      </c>
      <c r="F452" s="1" t="s">
        <v>18</v>
      </c>
      <c r="G452" s="1">
        <v>7</v>
      </c>
      <c r="J452" s="1" t="s">
        <v>1587</v>
      </c>
      <c r="K452" s="1">
        <v>1562533129</v>
      </c>
      <c r="M452" s="1" t="s">
        <v>15</v>
      </c>
      <c r="N452" s="1" t="s">
        <v>1588</v>
      </c>
      <c r="O452" s="10">
        <v>43733</v>
      </c>
      <c r="P452" s="10">
        <v>44099</v>
      </c>
      <c r="Q452" s="1" t="s">
        <v>17</v>
      </c>
    </row>
    <row r="453" spans="1:17" x14ac:dyDescent="0.25">
      <c r="A453" s="1" t="s">
        <v>1848</v>
      </c>
      <c r="B453" s="4" t="s">
        <v>18</v>
      </c>
      <c r="C453" s="1" t="s">
        <v>1589</v>
      </c>
      <c r="D453" s="1" t="s">
        <v>1316</v>
      </c>
      <c r="E453" s="1">
        <v>2110</v>
      </c>
      <c r="F453" s="1" t="s">
        <v>37</v>
      </c>
      <c r="G453" s="1">
        <v>13</v>
      </c>
      <c r="J453" s="1" t="s">
        <v>1591</v>
      </c>
      <c r="K453" s="1">
        <v>1135669126</v>
      </c>
      <c r="M453" s="1" t="s">
        <v>15</v>
      </c>
      <c r="N453" s="1" t="s">
        <v>1592</v>
      </c>
      <c r="O453" s="10">
        <v>43742</v>
      </c>
      <c r="P453" s="10">
        <v>44108</v>
      </c>
      <c r="Q453" s="1" t="s">
        <v>17</v>
      </c>
    </row>
    <row r="454" spans="1:17" x14ac:dyDescent="0.25">
      <c r="A454" s="1" t="s">
        <v>4178</v>
      </c>
      <c r="B454" s="4" t="s">
        <v>18</v>
      </c>
      <c r="C454" s="1" t="s">
        <v>1593</v>
      </c>
      <c r="D454" s="1" t="s">
        <v>30</v>
      </c>
      <c r="E454" s="1">
        <v>2497</v>
      </c>
      <c r="F454" s="1" t="s">
        <v>1163</v>
      </c>
      <c r="G454" s="1">
        <v>13</v>
      </c>
      <c r="J454" s="1" t="s">
        <v>1594</v>
      </c>
      <c r="K454" s="1">
        <v>47777645</v>
      </c>
      <c r="M454" s="1" t="s">
        <v>17</v>
      </c>
      <c r="N454" s="1" t="s">
        <v>1595</v>
      </c>
      <c r="O454" s="10">
        <v>43733</v>
      </c>
      <c r="P454" s="10">
        <v>44099</v>
      </c>
      <c r="Q454" s="1" t="s">
        <v>17</v>
      </c>
    </row>
    <row r="455" spans="1:17" x14ac:dyDescent="0.25">
      <c r="A455" s="1" t="s">
        <v>4179</v>
      </c>
      <c r="B455" s="4" t="s">
        <v>18</v>
      </c>
      <c r="C455" s="1" t="s">
        <v>1596</v>
      </c>
      <c r="D455" s="1" t="s">
        <v>83</v>
      </c>
      <c r="E455" s="1">
        <v>1611</v>
      </c>
      <c r="F455" s="1" t="s">
        <v>22</v>
      </c>
      <c r="G455" s="1">
        <v>1</v>
      </c>
      <c r="J455" s="1" t="s">
        <v>1597</v>
      </c>
      <c r="K455" s="1">
        <v>42541365</v>
      </c>
      <c r="M455" s="1" t="s">
        <v>17</v>
      </c>
      <c r="N455" s="1" t="s">
        <v>1598</v>
      </c>
      <c r="O455" s="10">
        <v>43740</v>
      </c>
      <c r="P455" s="10">
        <v>44106</v>
      </c>
    </row>
    <row r="456" spans="1:17" x14ac:dyDescent="0.25">
      <c r="A456" s="1" t="s">
        <v>4180</v>
      </c>
      <c r="B456" s="4" t="s">
        <v>18</v>
      </c>
      <c r="C456" s="1" t="s">
        <v>1599</v>
      </c>
      <c r="D456" s="1" t="s">
        <v>1602</v>
      </c>
      <c r="E456" s="1">
        <v>2897</v>
      </c>
      <c r="F456" s="1" t="s">
        <v>166</v>
      </c>
      <c r="G456" s="1">
        <v>11</v>
      </c>
      <c r="J456" s="1" t="s">
        <v>1601</v>
      </c>
      <c r="M456" s="1" t="s">
        <v>15</v>
      </c>
      <c r="N456" s="1" t="s">
        <v>1603</v>
      </c>
      <c r="O456" s="10">
        <v>43735</v>
      </c>
      <c r="P456" s="10">
        <v>44101</v>
      </c>
      <c r="Q456" s="1" t="s">
        <v>17</v>
      </c>
    </row>
    <row r="457" spans="1:17" x14ac:dyDescent="0.25">
      <c r="A457" s="1" t="s">
        <v>4181</v>
      </c>
      <c r="B457" s="4" t="s">
        <v>18</v>
      </c>
      <c r="C457" s="1" t="s">
        <v>1604</v>
      </c>
      <c r="D457" s="1" t="s">
        <v>1606</v>
      </c>
      <c r="E457" s="1">
        <v>416</v>
      </c>
      <c r="F457" s="1" t="s">
        <v>51</v>
      </c>
      <c r="G457" s="1">
        <v>1</v>
      </c>
      <c r="J457" s="1" t="s">
        <v>1605</v>
      </c>
      <c r="K457" s="1">
        <v>43127727</v>
      </c>
      <c r="M457" s="1" t="s">
        <v>15</v>
      </c>
      <c r="N457" s="1" t="s">
        <v>1607</v>
      </c>
      <c r="O457" s="10">
        <v>43735</v>
      </c>
      <c r="P457" s="10">
        <v>44101</v>
      </c>
    </row>
    <row r="458" spans="1:17" x14ac:dyDescent="0.25">
      <c r="A458" s="1" t="s">
        <v>4182</v>
      </c>
      <c r="B458" s="4" t="s">
        <v>18</v>
      </c>
      <c r="C458" s="1" t="s">
        <v>1608</v>
      </c>
      <c r="D458" s="1" t="s">
        <v>36</v>
      </c>
      <c r="E458" s="1">
        <v>1680</v>
      </c>
      <c r="F458" s="1" t="s">
        <v>37</v>
      </c>
      <c r="G458" s="1">
        <v>13</v>
      </c>
      <c r="J458" s="1" t="s">
        <v>1609</v>
      </c>
      <c r="K458" s="1">
        <v>49634146</v>
      </c>
      <c r="M458" s="1" t="s">
        <v>15</v>
      </c>
      <c r="N458" s="1" t="s">
        <v>1610</v>
      </c>
      <c r="O458" s="10">
        <v>43731</v>
      </c>
      <c r="P458" s="10">
        <v>44097</v>
      </c>
      <c r="Q458" s="1" t="s">
        <v>17</v>
      </c>
    </row>
    <row r="459" spans="1:17" x14ac:dyDescent="0.25">
      <c r="A459" s="1" t="s">
        <v>4183</v>
      </c>
      <c r="B459" s="4" t="s">
        <v>18</v>
      </c>
      <c r="C459" s="1" t="s">
        <v>1611</v>
      </c>
      <c r="D459" s="1" t="s">
        <v>83</v>
      </c>
      <c r="E459" s="1">
        <v>6581</v>
      </c>
      <c r="F459" s="1" t="s">
        <v>18</v>
      </c>
      <c r="G459" s="1">
        <v>7</v>
      </c>
      <c r="J459" s="1" t="s">
        <v>1612</v>
      </c>
      <c r="K459" s="1">
        <v>1160598093</v>
      </c>
      <c r="M459" s="1" t="s">
        <v>15</v>
      </c>
      <c r="N459" s="1" t="s">
        <v>1422</v>
      </c>
      <c r="O459" s="10">
        <v>43530</v>
      </c>
      <c r="P459" s="10">
        <v>43896</v>
      </c>
    </row>
    <row r="460" spans="1:17" x14ac:dyDescent="0.25">
      <c r="A460" s="1" t="s">
        <v>4184</v>
      </c>
      <c r="B460" s="4" t="s">
        <v>18</v>
      </c>
      <c r="C460" s="1" t="s">
        <v>1613</v>
      </c>
      <c r="D460" s="1" t="s">
        <v>158</v>
      </c>
      <c r="E460" s="1">
        <v>2715</v>
      </c>
      <c r="F460" s="1" t="s">
        <v>31</v>
      </c>
      <c r="G460" s="1">
        <v>14</v>
      </c>
      <c r="J460" s="1" t="s">
        <v>1614</v>
      </c>
      <c r="K460" s="1">
        <v>1131945509</v>
      </c>
      <c r="M460" s="1" t="s">
        <v>17</v>
      </c>
      <c r="N460" s="1" t="s">
        <v>1615</v>
      </c>
      <c r="O460" s="10">
        <v>44414</v>
      </c>
      <c r="P460" s="10">
        <v>44779</v>
      </c>
      <c r="Q460" s="1" t="s">
        <v>2249</v>
      </c>
    </row>
    <row r="461" spans="1:17" x14ac:dyDescent="0.25">
      <c r="A461" s="1" t="s">
        <v>4092</v>
      </c>
      <c r="B461" s="4" t="s">
        <v>18</v>
      </c>
      <c r="C461" s="1" t="s">
        <v>1616</v>
      </c>
      <c r="D461" s="1" t="s">
        <v>78</v>
      </c>
      <c r="E461" s="1">
        <v>630</v>
      </c>
      <c r="F461" s="1" t="s">
        <v>79</v>
      </c>
      <c r="G461" s="1">
        <v>15</v>
      </c>
      <c r="J461" s="1" t="s">
        <v>1617</v>
      </c>
      <c r="K461" s="1">
        <v>44515356</v>
      </c>
      <c r="M461" s="1" t="s">
        <v>15</v>
      </c>
      <c r="O461" s="10"/>
      <c r="P461" s="10"/>
    </row>
    <row r="462" spans="1:17" x14ac:dyDescent="0.25">
      <c r="A462" s="1" t="s">
        <v>4185</v>
      </c>
      <c r="B462" s="4" t="s">
        <v>18</v>
      </c>
      <c r="C462" s="1" t="s">
        <v>1618</v>
      </c>
      <c r="D462" s="1" t="s">
        <v>944</v>
      </c>
      <c r="E462" s="1">
        <v>2337</v>
      </c>
      <c r="F462" s="1" t="s">
        <v>37</v>
      </c>
      <c r="G462" s="1">
        <v>13</v>
      </c>
      <c r="J462" s="1" t="s">
        <v>1620</v>
      </c>
      <c r="K462" s="1">
        <v>1157413472</v>
      </c>
      <c r="M462" s="1" t="s">
        <v>1528</v>
      </c>
      <c r="N462" s="1" t="s">
        <v>1621</v>
      </c>
      <c r="O462" s="10">
        <v>43105</v>
      </c>
      <c r="P462" s="10"/>
    </row>
    <row r="463" spans="1:17" x14ac:dyDescent="0.25">
      <c r="A463" s="1" t="s">
        <v>4186</v>
      </c>
      <c r="B463" s="4" t="s">
        <v>18</v>
      </c>
      <c r="C463" s="1" t="s">
        <v>1622</v>
      </c>
      <c r="D463" s="1" t="s">
        <v>278</v>
      </c>
      <c r="E463" s="1">
        <v>1020</v>
      </c>
      <c r="F463" s="1" t="s">
        <v>245</v>
      </c>
      <c r="G463" s="1">
        <v>5</v>
      </c>
      <c r="J463" s="1" t="s">
        <v>1623</v>
      </c>
      <c r="K463" s="1" t="s">
        <v>1624</v>
      </c>
      <c r="M463" s="1" t="s">
        <v>15</v>
      </c>
      <c r="O463" s="10"/>
      <c r="P463" s="10"/>
    </row>
    <row r="464" spans="1:17" x14ac:dyDescent="0.25">
      <c r="A464" s="1" t="s">
        <v>4187</v>
      </c>
      <c r="B464" s="4" t="s">
        <v>18</v>
      </c>
      <c r="C464" s="1" t="s">
        <v>1625</v>
      </c>
      <c r="D464" s="1" t="s">
        <v>1355</v>
      </c>
      <c r="E464" s="1">
        <v>2370</v>
      </c>
      <c r="F464" s="1" t="s">
        <v>37</v>
      </c>
      <c r="G464" s="1">
        <v>13</v>
      </c>
      <c r="J464" s="1" t="s">
        <v>1627</v>
      </c>
      <c r="K464" s="1">
        <v>115049625</v>
      </c>
      <c r="M464" s="1" t="s">
        <v>65</v>
      </c>
      <c r="N464" s="1" t="s">
        <v>1628</v>
      </c>
      <c r="O464" s="10">
        <v>44705</v>
      </c>
      <c r="P464" s="10">
        <v>45436</v>
      </c>
    </row>
    <row r="465" spans="1:17" x14ac:dyDescent="0.25">
      <c r="A465" s="1" t="s">
        <v>4188</v>
      </c>
      <c r="B465" s="4" t="s">
        <v>18</v>
      </c>
      <c r="C465" s="1" t="s">
        <v>1629</v>
      </c>
      <c r="D465" s="1" t="s">
        <v>1301</v>
      </c>
      <c r="E465" s="1">
        <v>1165</v>
      </c>
      <c r="F465" s="1" t="s">
        <v>31</v>
      </c>
      <c r="G465" s="1">
        <v>14</v>
      </c>
      <c r="J465" s="1" t="s">
        <v>1300</v>
      </c>
      <c r="K465" s="1">
        <v>1132178064</v>
      </c>
      <c r="M465" s="1" t="s">
        <v>17</v>
      </c>
      <c r="N465" s="1" t="s">
        <v>1630</v>
      </c>
      <c r="O465" s="10">
        <v>43343</v>
      </c>
      <c r="P465" s="10">
        <v>43708</v>
      </c>
      <c r="Q465" s="1" t="s">
        <v>17</v>
      </c>
    </row>
    <row r="466" spans="1:17" x14ac:dyDescent="0.25">
      <c r="A466" s="1" t="s">
        <v>4170</v>
      </c>
      <c r="B466" s="4" t="s">
        <v>18</v>
      </c>
      <c r="C466" s="1" t="s">
        <v>1631</v>
      </c>
      <c r="D466" s="1" t="s">
        <v>1559</v>
      </c>
      <c r="E466" s="1">
        <v>1620</v>
      </c>
      <c r="F466" s="1" t="s">
        <v>37</v>
      </c>
      <c r="G466" s="1">
        <v>13</v>
      </c>
      <c r="J466" s="1" t="s">
        <v>1558</v>
      </c>
      <c r="K466" s="1">
        <v>113340390</v>
      </c>
      <c r="M466" s="1" t="s">
        <v>15</v>
      </c>
      <c r="N466" s="1" t="s">
        <v>1632</v>
      </c>
      <c r="O466" s="10">
        <v>43301</v>
      </c>
      <c r="P466" s="10">
        <v>43666</v>
      </c>
      <c r="Q466" s="1" t="s">
        <v>17</v>
      </c>
    </row>
    <row r="467" spans="1:17" x14ac:dyDescent="0.25">
      <c r="A467" s="1" t="s">
        <v>3870</v>
      </c>
      <c r="B467" s="4" t="s">
        <v>18</v>
      </c>
      <c r="C467" s="1" t="s">
        <v>1633</v>
      </c>
      <c r="D467" s="1" t="s">
        <v>302</v>
      </c>
      <c r="E467" s="1">
        <v>795</v>
      </c>
      <c r="F467" s="1" t="s">
        <v>103</v>
      </c>
      <c r="G467" s="1">
        <v>6</v>
      </c>
      <c r="J467" s="1" t="s">
        <v>312</v>
      </c>
      <c r="K467" s="1">
        <v>1140441295</v>
      </c>
      <c r="M467" s="1" t="s">
        <v>15</v>
      </c>
      <c r="N467" s="1" t="s">
        <v>1634</v>
      </c>
      <c r="O467" s="10">
        <v>43348</v>
      </c>
      <c r="P467" s="10">
        <v>43713</v>
      </c>
      <c r="Q467" s="1" t="s">
        <v>17</v>
      </c>
    </row>
    <row r="468" spans="1:17" x14ac:dyDescent="0.25">
      <c r="A468" s="1" t="s">
        <v>3869</v>
      </c>
      <c r="B468" s="4" t="s">
        <v>18</v>
      </c>
      <c r="C468" s="1" t="s">
        <v>1635</v>
      </c>
      <c r="D468" s="1" t="s">
        <v>302</v>
      </c>
      <c r="E468" s="1">
        <v>380</v>
      </c>
      <c r="F468" s="1" t="s">
        <v>103</v>
      </c>
      <c r="G468" s="1">
        <v>6</v>
      </c>
      <c r="J468" s="1" t="s">
        <v>1636</v>
      </c>
      <c r="K468" s="1">
        <v>1149455554</v>
      </c>
      <c r="M468" s="1" t="s">
        <v>15</v>
      </c>
      <c r="N468" s="1" t="s">
        <v>1637</v>
      </c>
      <c r="O468" s="10">
        <v>43319</v>
      </c>
      <c r="P468" s="10">
        <v>43684</v>
      </c>
      <c r="Q468" s="1" t="s">
        <v>17</v>
      </c>
    </row>
    <row r="469" spans="1:17" x14ac:dyDescent="0.25">
      <c r="A469" s="1" t="s">
        <v>3849</v>
      </c>
      <c r="B469" s="4" t="s">
        <v>18</v>
      </c>
      <c r="C469" s="1" t="s">
        <v>1638</v>
      </c>
      <c r="D469" s="1" t="s">
        <v>228</v>
      </c>
      <c r="E469" s="1">
        <v>90</v>
      </c>
      <c r="F469" s="1" t="s">
        <v>18</v>
      </c>
      <c r="G469" s="1">
        <v>7</v>
      </c>
      <c r="J469" s="1" t="s">
        <v>227</v>
      </c>
      <c r="K469" s="1">
        <v>1528861812</v>
      </c>
      <c r="M469" s="1" t="s">
        <v>15</v>
      </c>
      <c r="N469" s="1" t="s">
        <v>1639</v>
      </c>
      <c r="O469" s="10">
        <v>43187</v>
      </c>
      <c r="P469" s="10">
        <v>43552</v>
      </c>
    </row>
    <row r="470" spans="1:17" x14ac:dyDescent="0.25">
      <c r="A470" s="1" t="s">
        <v>3867</v>
      </c>
      <c r="B470" s="4" t="s">
        <v>18</v>
      </c>
      <c r="C470" s="1" t="s">
        <v>1640</v>
      </c>
      <c r="D470" s="1" t="s">
        <v>302</v>
      </c>
      <c r="E470" s="1">
        <v>171</v>
      </c>
      <c r="F470" s="1" t="s">
        <v>103</v>
      </c>
      <c r="G470" s="1">
        <v>6</v>
      </c>
      <c r="J470" s="1" t="s">
        <v>301</v>
      </c>
      <c r="K470" s="1">
        <v>46358926</v>
      </c>
      <c r="M470" s="1" t="s">
        <v>15</v>
      </c>
      <c r="N470" s="1" t="s">
        <v>1641</v>
      </c>
      <c r="O470" s="10">
        <v>43319</v>
      </c>
      <c r="P470" s="10">
        <v>43684</v>
      </c>
      <c r="Q470" s="1" t="s">
        <v>17</v>
      </c>
    </row>
    <row r="471" spans="1:17" x14ac:dyDescent="0.25">
      <c r="A471" s="1" t="s">
        <v>4015</v>
      </c>
      <c r="B471" s="4" t="s">
        <v>18</v>
      </c>
      <c r="C471" s="1" t="s">
        <v>1642</v>
      </c>
      <c r="D471" s="1" t="s">
        <v>316</v>
      </c>
      <c r="E471" s="1">
        <v>5700</v>
      </c>
      <c r="F471" s="1" t="s">
        <v>868</v>
      </c>
      <c r="G471" s="1">
        <v>9</v>
      </c>
      <c r="J471" s="1" t="s">
        <v>1643</v>
      </c>
      <c r="K471" s="1">
        <v>20545180</v>
      </c>
      <c r="M471" s="1" t="s">
        <v>15</v>
      </c>
      <c r="O471" s="10"/>
      <c r="P471" s="10"/>
    </row>
    <row r="472" spans="1:17" x14ac:dyDescent="0.25">
      <c r="A472" s="1" t="s">
        <v>3871</v>
      </c>
      <c r="B472" s="4" t="s">
        <v>18</v>
      </c>
      <c r="C472" s="1" t="s">
        <v>1644</v>
      </c>
      <c r="D472" s="1" t="s">
        <v>316</v>
      </c>
      <c r="E472" s="1">
        <v>895</v>
      </c>
      <c r="F472" s="1" t="s">
        <v>103</v>
      </c>
      <c r="G472" s="1">
        <v>6</v>
      </c>
      <c r="J472" s="1" t="s">
        <v>315</v>
      </c>
      <c r="K472" s="1">
        <v>1161418969</v>
      </c>
      <c r="M472" s="1" t="s">
        <v>15</v>
      </c>
      <c r="N472" s="1" t="s">
        <v>1645</v>
      </c>
      <c r="O472" s="10">
        <v>43294</v>
      </c>
      <c r="P472" s="10">
        <v>43659</v>
      </c>
      <c r="Q472" s="1" t="s">
        <v>17</v>
      </c>
    </row>
    <row r="473" spans="1:17" x14ac:dyDescent="0.25">
      <c r="A473" s="1" t="s">
        <v>4014</v>
      </c>
      <c r="B473" s="4" t="s">
        <v>18</v>
      </c>
      <c r="C473" s="1" t="s">
        <v>1646</v>
      </c>
      <c r="D473" s="1" t="s">
        <v>316</v>
      </c>
      <c r="E473" s="1">
        <v>6113</v>
      </c>
      <c r="F473" s="1" t="s">
        <v>868</v>
      </c>
      <c r="G473" s="1">
        <v>9</v>
      </c>
      <c r="J473" s="1" t="s">
        <v>867</v>
      </c>
      <c r="K473" s="1">
        <v>46861632</v>
      </c>
      <c r="M473" s="1" t="s">
        <v>15</v>
      </c>
      <c r="N473" s="1" t="s">
        <v>1648</v>
      </c>
      <c r="O473" s="10">
        <v>43319</v>
      </c>
      <c r="P473" s="10">
        <v>43684</v>
      </c>
      <c r="Q473" s="1" t="s">
        <v>65</v>
      </c>
    </row>
    <row r="474" spans="1:17" x14ac:dyDescent="0.25">
      <c r="A474" s="1" t="s">
        <v>3894</v>
      </c>
      <c r="B474" s="4" t="s">
        <v>18</v>
      </c>
      <c r="C474" s="1" t="s">
        <v>1649</v>
      </c>
      <c r="D474" s="1" t="s">
        <v>402</v>
      </c>
      <c r="E474" s="1">
        <v>1307</v>
      </c>
      <c r="F474" s="1" t="s">
        <v>103</v>
      </c>
      <c r="G474" s="1">
        <v>6</v>
      </c>
      <c r="J474" s="1" t="s">
        <v>401</v>
      </c>
      <c r="K474" s="1">
        <v>1165399686</v>
      </c>
      <c r="M474" s="1" t="s">
        <v>15</v>
      </c>
      <c r="N474" s="1" t="s">
        <v>1650</v>
      </c>
      <c r="O474" s="10">
        <v>43161</v>
      </c>
      <c r="P474" s="10">
        <v>43526</v>
      </c>
      <c r="Q474" s="1" t="s">
        <v>17</v>
      </c>
    </row>
    <row r="475" spans="1:17" x14ac:dyDescent="0.25">
      <c r="A475" s="1" t="s">
        <v>4189</v>
      </c>
      <c r="B475" s="4" t="s">
        <v>18</v>
      </c>
      <c r="C475" s="1" t="s">
        <v>1651</v>
      </c>
      <c r="D475" s="1" t="s">
        <v>996</v>
      </c>
      <c r="E475" s="1">
        <v>294</v>
      </c>
      <c r="F475" s="1" t="s">
        <v>153</v>
      </c>
      <c r="G475" s="1">
        <v>15</v>
      </c>
      <c r="J475" s="1" t="s">
        <v>1652</v>
      </c>
      <c r="K475" s="1">
        <v>46338929</v>
      </c>
      <c r="M475" s="1" t="s">
        <v>15</v>
      </c>
      <c r="N475" s="1" t="s">
        <v>1653</v>
      </c>
      <c r="O475" s="10">
        <v>43266</v>
      </c>
      <c r="P475" s="10">
        <v>43631</v>
      </c>
      <c r="Q475" s="1" t="s">
        <v>17</v>
      </c>
    </row>
    <row r="476" spans="1:17" x14ac:dyDescent="0.25">
      <c r="A476" s="1" t="s">
        <v>4189</v>
      </c>
      <c r="B476" s="4" t="s">
        <v>18</v>
      </c>
      <c r="C476" s="1" t="s">
        <v>1654</v>
      </c>
      <c r="D476" s="1" t="s">
        <v>996</v>
      </c>
      <c r="E476" s="1">
        <v>294</v>
      </c>
      <c r="F476" s="1" t="s">
        <v>153</v>
      </c>
      <c r="G476" s="1">
        <v>15</v>
      </c>
      <c r="J476" s="1" t="s">
        <v>1652</v>
      </c>
      <c r="K476" s="1">
        <v>46338929</v>
      </c>
      <c r="M476" s="1" t="s">
        <v>1265</v>
      </c>
      <c r="O476" s="10"/>
      <c r="P476" s="10"/>
    </row>
    <row r="477" spans="1:17" x14ac:dyDescent="0.25">
      <c r="A477" s="1" t="s">
        <v>4082</v>
      </c>
      <c r="B477" s="4" t="s">
        <v>18</v>
      </c>
      <c r="C477" s="1" t="s">
        <v>1655</v>
      </c>
      <c r="D477" s="1" t="s">
        <v>1135</v>
      </c>
      <c r="E477" s="1">
        <v>1804</v>
      </c>
      <c r="F477" s="1" t="s">
        <v>31</v>
      </c>
      <c r="G477" s="1">
        <v>14</v>
      </c>
      <c r="J477" s="1" t="s">
        <v>1134</v>
      </c>
      <c r="K477" s="1">
        <v>1149467427</v>
      </c>
      <c r="M477" s="1" t="s">
        <v>15</v>
      </c>
      <c r="N477" s="1" t="s">
        <v>1656</v>
      </c>
      <c r="O477" s="10">
        <v>43348</v>
      </c>
      <c r="P477" s="10">
        <v>43713</v>
      </c>
      <c r="Q477" s="1" t="s">
        <v>17</v>
      </c>
    </row>
    <row r="478" spans="1:17" x14ac:dyDescent="0.25">
      <c r="A478" s="1" t="s">
        <v>4012</v>
      </c>
      <c r="B478" s="4" t="s">
        <v>18</v>
      </c>
      <c r="C478" s="1" t="s">
        <v>1657</v>
      </c>
      <c r="D478" s="1" t="s">
        <v>140</v>
      </c>
      <c r="E478" s="1">
        <v>5</v>
      </c>
      <c r="F478" s="1" t="s">
        <v>18</v>
      </c>
      <c r="G478" s="1">
        <v>7</v>
      </c>
      <c r="J478" s="1" t="s">
        <v>860</v>
      </c>
      <c r="K478" s="1">
        <v>44693404</v>
      </c>
      <c r="M478" s="1" t="s">
        <v>15</v>
      </c>
      <c r="N478" s="1" t="s">
        <v>1639</v>
      </c>
      <c r="O478" s="10">
        <v>43187</v>
      </c>
      <c r="P478" s="10">
        <v>43552</v>
      </c>
      <c r="Q478" s="1" t="s">
        <v>17</v>
      </c>
    </row>
    <row r="479" spans="1:17" x14ac:dyDescent="0.25">
      <c r="A479" s="1" t="s">
        <v>4169</v>
      </c>
      <c r="B479" s="4" t="s">
        <v>18</v>
      </c>
      <c r="C479" s="1" t="s">
        <v>1658</v>
      </c>
      <c r="D479" s="1" t="s">
        <v>140</v>
      </c>
      <c r="E479" s="1">
        <v>2160</v>
      </c>
      <c r="F479" s="1" t="s">
        <v>1555</v>
      </c>
      <c r="G479" s="1">
        <v>11</v>
      </c>
      <c r="J479" s="1" t="s">
        <v>1554</v>
      </c>
      <c r="K479" s="1">
        <v>1150010519</v>
      </c>
      <c r="M479" s="1" t="s">
        <v>15</v>
      </c>
      <c r="N479" s="1" t="s">
        <v>1660</v>
      </c>
      <c r="O479" s="10">
        <v>43262</v>
      </c>
      <c r="P479" s="10">
        <v>43627</v>
      </c>
      <c r="Q479" s="1" t="s">
        <v>17</v>
      </c>
    </row>
    <row r="480" spans="1:17" x14ac:dyDescent="0.25">
      <c r="A480" s="1" t="s">
        <v>4002</v>
      </c>
      <c r="B480" s="4" t="s">
        <v>18</v>
      </c>
      <c r="C480" s="1" t="s">
        <v>1661</v>
      </c>
      <c r="D480" s="1" t="s">
        <v>797</v>
      </c>
      <c r="E480" s="1">
        <v>713</v>
      </c>
      <c r="F480" s="1" t="s">
        <v>798</v>
      </c>
      <c r="G480" s="1">
        <v>7</v>
      </c>
      <c r="J480" s="1" t="s">
        <v>796</v>
      </c>
      <c r="K480" s="1">
        <v>1130815376</v>
      </c>
      <c r="M480" s="1" t="s">
        <v>15</v>
      </c>
      <c r="N480" s="1" t="s">
        <v>1662</v>
      </c>
      <c r="O480" s="10">
        <v>43263</v>
      </c>
      <c r="P480" s="10">
        <v>43628</v>
      </c>
      <c r="Q480" s="1" t="s">
        <v>17</v>
      </c>
    </row>
    <row r="481" spans="1:17" x14ac:dyDescent="0.25">
      <c r="A481" s="1" t="s">
        <v>4190</v>
      </c>
      <c r="B481" s="4" t="s">
        <v>18</v>
      </c>
      <c r="C481" s="1" t="s">
        <v>1663</v>
      </c>
      <c r="D481" s="1" t="s">
        <v>1664</v>
      </c>
      <c r="E481" s="1">
        <v>1425</v>
      </c>
      <c r="F481" s="1" t="s">
        <v>99</v>
      </c>
      <c r="G481" s="1">
        <v>1</v>
      </c>
      <c r="J481" s="1" t="s">
        <v>417</v>
      </c>
      <c r="M481" s="1" t="s">
        <v>15</v>
      </c>
      <c r="N481" s="1" t="s">
        <v>1665</v>
      </c>
      <c r="O481" s="10">
        <v>43161</v>
      </c>
      <c r="P481" s="10">
        <v>43526</v>
      </c>
    </row>
    <row r="482" spans="1:17" x14ac:dyDescent="0.25">
      <c r="A482" s="1" t="s">
        <v>4080</v>
      </c>
      <c r="B482" s="4" t="s">
        <v>18</v>
      </c>
      <c r="C482" s="1" t="s">
        <v>1666</v>
      </c>
      <c r="D482" s="1" t="s">
        <v>1001</v>
      </c>
      <c r="E482" s="1">
        <v>2778</v>
      </c>
      <c r="F482" s="1" t="s">
        <v>31</v>
      </c>
      <c r="G482" s="1">
        <v>14</v>
      </c>
      <c r="J482" s="1" t="s">
        <v>1128</v>
      </c>
      <c r="K482" s="1">
        <v>1122429297</v>
      </c>
      <c r="M482" s="1" t="s">
        <v>15</v>
      </c>
      <c r="N482" s="1" t="s">
        <v>1667</v>
      </c>
      <c r="O482" s="10">
        <v>43187</v>
      </c>
      <c r="P482" s="10">
        <v>43552</v>
      </c>
      <c r="Q482" s="1" t="s">
        <v>17</v>
      </c>
    </row>
    <row r="483" spans="1:17" x14ac:dyDescent="0.25">
      <c r="A483" s="1" t="s">
        <v>4173</v>
      </c>
      <c r="B483" s="4" t="s">
        <v>18</v>
      </c>
      <c r="C483" s="1" t="s">
        <v>1668</v>
      </c>
      <c r="D483" s="1" t="s">
        <v>1001</v>
      </c>
      <c r="E483" s="1">
        <v>1591</v>
      </c>
      <c r="F483" s="1" t="s">
        <v>14</v>
      </c>
      <c r="G483" s="1">
        <v>2</v>
      </c>
      <c r="J483" s="1" t="s">
        <v>1570</v>
      </c>
      <c r="K483" s="1">
        <v>1166854962</v>
      </c>
      <c r="M483" s="1" t="s">
        <v>17</v>
      </c>
      <c r="N483" s="1" t="s">
        <v>1669</v>
      </c>
      <c r="O483" s="10">
        <v>43187</v>
      </c>
      <c r="P483" s="10">
        <v>43552</v>
      </c>
      <c r="Q483" s="1" t="s">
        <v>65</v>
      </c>
    </row>
    <row r="484" spans="1:17" x14ac:dyDescent="0.25">
      <c r="A484" s="1" t="s">
        <v>4146</v>
      </c>
      <c r="B484" s="4" t="s">
        <v>18</v>
      </c>
      <c r="C484" s="1" t="s">
        <v>1670</v>
      </c>
      <c r="D484" s="1" t="s">
        <v>1001</v>
      </c>
      <c r="E484" s="1">
        <v>2211</v>
      </c>
      <c r="F484" s="1" t="s">
        <v>14</v>
      </c>
      <c r="G484" s="1">
        <v>2</v>
      </c>
      <c r="J484" s="1" t="s">
        <v>1472</v>
      </c>
      <c r="K484" s="1">
        <v>1544130691</v>
      </c>
      <c r="M484" s="1" t="s">
        <v>15</v>
      </c>
      <c r="N484" s="1" t="s">
        <v>1671</v>
      </c>
      <c r="O484" s="10">
        <v>43187</v>
      </c>
      <c r="P484" s="10">
        <v>43187</v>
      </c>
      <c r="Q484" s="1" t="s">
        <v>65</v>
      </c>
    </row>
    <row r="485" spans="1:17" x14ac:dyDescent="0.25">
      <c r="A485" s="1" t="s">
        <v>4083</v>
      </c>
      <c r="B485" s="4" t="s">
        <v>18</v>
      </c>
      <c r="C485" s="1" t="s">
        <v>1672</v>
      </c>
      <c r="D485" s="1" t="s">
        <v>1139</v>
      </c>
      <c r="E485" s="1">
        <v>4830</v>
      </c>
      <c r="F485" s="1" t="s">
        <v>79</v>
      </c>
      <c r="G485" s="1">
        <v>15</v>
      </c>
      <c r="J485" s="1" t="s">
        <v>1673</v>
      </c>
      <c r="K485" s="1">
        <v>46335346</v>
      </c>
      <c r="M485" s="1" t="s">
        <v>15</v>
      </c>
      <c r="N485" s="1" t="s">
        <v>1674</v>
      </c>
      <c r="O485" s="10">
        <v>43161</v>
      </c>
      <c r="P485" s="10">
        <v>43526</v>
      </c>
      <c r="Q485" s="1" t="s">
        <v>17</v>
      </c>
    </row>
    <row r="486" spans="1:17" x14ac:dyDescent="0.25">
      <c r="A486" s="1" t="s">
        <v>4050</v>
      </c>
      <c r="B486" s="4" t="s">
        <v>18</v>
      </c>
      <c r="C486" s="1" t="s">
        <v>1675</v>
      </c>
      <c r="D486" s="1" t="s">
        <v>1009</v>
      </c>
      <c r="E486" s="1">
        <v>14</v>
      </c>
      <c r="F486" s="1" t="s">
        <v>31</v>
      </c>
      <c r="G486" s="1">
        <v>14</v>
      </c>
      <c r="J486" s="1" t="s">
        <v>1008</v>
      </c>
      <c r="K486" s="1">
        <v>47766004</v>
      </c>
      <c r="M486" s="1" t="s">
        <v>15</v>
      </c>
      <c r="N486" s="1" t="s">
        <v>1676</v>
      </c>
      <c r="O486" s="10">
        <v>43283</v>
      </c>
      <c r="P486" s="10">
        <v>43648</v>
      </c>
      <c r="Q486" s="1" t="s">
        <v>17</v>
      </c>
    </row>
    <row r="487" spans="1:17" x14ac:dyDescent="0.25">
      <c r="A487" s="1" t="s">
        <v>4191</v>
      </c>
      <c r="B487" s="4" t="s">
        <v>18</v>
      </c>
      <c r="C487" s="1" t="s">
        <v>1677</v>
      </c>
      <c r="D487" s="1" t="s">
        <v>273</v>
      </c>
      <c r="E487" s="1">
        <v>300</v>
      </c>
      <c r="F487" s="1" t="s">
        <v>256</v>
      </c>
      <c r="G487" s="1">
        <v>5</v>
      </c>
      <c r="J487" s="1" t="s">
        <v>1678</v>
      </c>
      <c r="K487" s="1">
        <v>1166744089</v>
      </c>
      <c r="M487" s="1" t="s">
        <v>2890</v>
      </c>
      <c r="O487" s="10"/>
      <c r="P487" s="10"/>
    </row>
    <row r="488" spans="1:17" x14ac:dyDescent="0.25">
      <c r="A488" s="1" t="s">
        <v>3823</v>
      </c>
      <c r="B488" s="4" t="s">
        <v>18</v>
      </c>
      <c r="C488" s="1" t="s">
        <v>1679</v>
      </c>
      <c r="D488" s="1" t="s">
        <v>107</v>
      </c>
      <c r="E488" s="1">
        <v>840</v>
      </c>
      <c r="F488" s="1" t="s">
        <v>14</v>
      </c>
      <c r="G488" s="1">
        <v>2</v>
      </c>
      <c r="J488" s="1" t="s">
        <v>106</v>
      </c>
      <c r="K488" s="1">
        <v>1151392802</v>
      </c>
      <c r="M488" s="1" t="s">
        <v>15</v>
      </c>
      <c r="O488" s="10"/>
      <c r="P488" s="10"/>
    </row>
    <row r="489" spans="1:17" x14ac:dyDescent="0.25">
      <c r="A489" s="1" t="s">
        <v>3850</v>
      </c>
      <c r="B489" s="4" t="s">
        <v>18</v>
      </c>
      <c r="C489" s="1" t="s">
        <v>1680</v>
      </c>
      <c r="D489" s="1" t="s">
        <v>232</v>
      </c>
      <c r="E489" s="1">
        <v>2700</v>
      </c>
      <c r="F489" s="1" t="s">
        <v>18</v>
      </c>
      <c r="G489" s="1">
        <v>7</v>
      </c>
      <c r="J489" s="1" t="s">
        <v>803</v>
      </c>
      <c r="K489" s="1">
        <v>1136079039</v>
      </c>
      <c r="M489" s="1" t="s">
        <v>15</v>
      </c>
      <c r="N489" s="1" t="s">
        <v>1681</v>
      </c>
      <c r="O489" s="10">
        <v>43334</v>
      </c>
      <c r="P489" s="10">
        <v>43699</v>
      </c>
      <c r="Q489" s="1" t="s">
        <v>17</v>
      </c>
    </row>
    <row r="490" spans="1:17" x14ac:dyDescent="0.25">
      <c r="A490" s="1" t="s">
        <v>3850</v>
      </c>
      <c r="B490" s="4" t="s">
        <v>18</v>
      </c>
      <c r="C490" s="1" t="s">
        <v>1682</v>
      </c>
      <c r="D490" s="1" t="s">
        <v>232</v>
      </c>
      <c r="E490" s="1">
        <v>2700</v>
      </c>
      <c r="F490" s="1" t="s">
        <v>18</v>
      </c>
      <c r="G490" s="1">
        <v>7</v>
      </c>
      <c r="J490" s="1" t="s">
        <v>806</v>
      </c>
      <c r="K490" s="1">
        <v>1136089039</v>
      </c>
      <c r="M490" s="1" t="s">
        <v>15</v>
      </c>
      <c r="N490" s="1" t="s">
        <v>1683</v>
      </c>
      <c r="O490" s="10">
        <v>43643</v>
      </c>
      <c r="P490" s="10">
        <v>44009</v>
      </c>
      <c r="Q490" s="1" t="s">
        <v>17</v>
      </c>
    </row>
    <row r="491" spans="1:17" x14ac:dyDescent="0.25">
      <c r="A491" s="1" t="s">
        <v>3921</v>
      </c>
      <c r="B491" s="4" t="s">
        <v>18</v>
      </c>
      <c r="C491" s="1" t="s">
        <v>1684</v>
      </c>
      <c r="D491" s="1" t="s">
        <v>298</v>
      </c>
      <c r="E491" s="1">
        <v>398</v>
      </c>
      <c r="F491" s="1" t="s">
        <v>122</v>
      </c>
      <c r="G491" s="1">
        <v>1</v>
      </c>
      <c r="J491" s="1" t="s">
        <v>205</v>
      </c>
      <c r="K491" s="1" t="s">
        <v>1685</v>
      </c>
      <c r="M491" s="1" t="s">
        <v>15</v>
      </c>
      <c r="O491" s="10"/>
      <c r="P491" s="10"/>
    </row>
    <row r="492" spans="1:17" x14ac:dyDescent="0.25">
      <c r="A492" s="1" t="s">
        <v>3872</v>
      </c>
      <c r="B492" s="4" t="s">
        <v>18</v>
      </c>
      <c r="C492" s="1" t="s">
        <v>1686</v>
      </c>
      <c r="D492" s="1" t="s">
        <v>320</v>
      </c>
      <c r="E492" s="1">
        <v>790</v>
      </c>
      <c r="F492" s="1" t="s">
        <v>103</v>
      </c>
      <c r="G492" s="1">
        <v>6</v>
      </c>
      <c r="J492" s="1" t="s">
        <v>1687</v>
      </c>
      <c r="K492" s="1">
        <v>20501438</v>
      </c>
      <c r="M492" s="1" t="s">
        <v>15</v>
      </c>
      <c r="N492" s="1" t="s">
        <v>1688</v>
      </c>
      <c r="O492" s="10">
        <v>43319</v>
      </c>
      <c r="P492" s="10">
        <v>43684</v>
      </c>
      <c r="Q492" s="1" t="s">
        <v>17</v>
      </c>
    </row>
    <row r="493" spans="1:17" x14ac:dyDescent="0.25">
      <c r="A493" s="1" t="s">
        <v>3975</v>
      </c>
      <c r="B493" s="4" t="s">
        <v>18</v>
      </c>
      <c r="C493" s="1" t="s">
        <v>1689</v>
      </c>
      <c r="D493" s="1" t="s">
        <v>692</v>
      </c>
      <c r="E493" s="1">
        <v>1786</v>
      </c>
      <c r="F493" s="1" t="s">
        <v>51</v>
      </c>
      <c r="G493" s="1">
        <v>1</v>
      </c>
      <c r="J493" s="1" t="s">
        <v>691</v>
      </c>
      <c r="K493" s="1">
        <v>1167322867</v>
      </c>
      <c r="M493" s="1" t="s">
        <v>15</v>
      </c>
      <c r="N493" s="1" t="s">
        <v>1690</v>
      </c>
      <c r="O493" s="10">
        <v>43318</v>
      </c>
      <c r="P493" s="10">
        <v>43683</v>
      </c>
    </row>
    <row r="494" spans="1:17" x14ac:dyDescent="0.25">
      <c r="A494" s="1" t="s">
        <v>3976</v>
      </c>
      <c r="B494" s="4" t="s">
        <v>18</v>
      </c>
      <c r="C494" s="1" t="s">
        <v>1691</v>
      </c>
      <c r="D494" s="1" t="s">
        <v>692</v>
      </c>
      <c r="E494" s="1">
        <v>1919</v>
      </c>
      <c r="F494" s="1" t="s">
        <v>84</v>
      </c>
      <c r="G494" s="1">
        <v>3</v>
      </c>
      <c r="J494" s="1" t="s">
        <v>695</v>
      </c>
      <c r="K494" s="1">
        <v>49038851</v>
      </c>
      <c r="M494" s="1" t="s">
        <v>15</v>
      </c>
      <c r="N494" s="1" t="s">
        <v>1692</v>
      </c>
      <c r="O494" s="10">
        <v>43348</v>
      </c>
      <c r="P494" s="10">
        <v>43713</v>
      </c>
      <c r="Q494" s="1" t="s">
        <v>17</v>
      </c>
    </row>
    <row r="495" spans="1:17" x14ac:dyDescent="0.25">
      <c r="A495" s="1" t="s">
        <v>3855</v>
      </c>
      <c r="B495" s="4" t="s">
        <v>18</v>
      </c>
      <c r="C495" s="1" t="s">
        <v>1693</v>
      </c>
      <c r="D495" s="1" t="s">
        <v>244</v>
      </c>
      <c r="E495" s="1">
        <v>292</v>
      </c>
      <c r="F495" s="1" t="s">
        <v>256</v>
      </c>
      <c r="G495" s="1">
        <v>5</v>
      </c>
      <c r="J495" s="1" t="s">
        <v>255</v>
      </c>
      <c r="K495" s="1">
        <v>44530893</v>
      </c>
      <c r="M495" s="1" t="s">
        <v>15</v>
      </c>
      <c r="N495" s="1" t="s">
        <v>1694</v>
      </c>
      <c r="O495" s="10">
        <v>43276</v>
      </c>
      <c r="P495" s="10">
        <v>43641</v>
      </c>
      <c r="Q495" s="1" t="s">
        <v>65</v>
      </c>
    </row>
    <row r="496" spans="1:17" x14ac:dyDescent="0.25">
      <c r="A496" s="1" t="s">
        <v>4051</v>
      </c>
      <c r="B496" s="4" t="s">
        <v>18</v>
      </c>
      <c r="C496" s="1" t="s">
        <v>1695</v>
      </c>
      <c r="D496" s="1" t="s">
        <v>1015</v>
      </c>
      <c r="E496" s="1">
        <v>1895</v>
      </c>
      <c r="F496" s="1" t="s">
        <v>31</v>
      </c>
      <c r="G496" s="1">
        <v>14</v>
      </c>
      <c r="J496" s="1" t="s">
        <v>1014</v>
      </c>
      <c r="K496" s="1">
        <v>48659575</v>
      </c>
      <c r="M496" s="1" t="s">
        <v>15</v>
      </c>
      <c r="N496" s="1" t="s">
        <v>1696</v>
      </c>
      <c r="O496" s="10">
        <v>43263</v>
      </c>
      <c r="P496" s="10">
        <v>43628</v>
      </c>
      <c r="Q496" s="1" t="s">
        <v>17</v>
      </c>
    </row>
    <row r="497" spans="1:17" x14ac:dyDescent="0.25">
      <c r="A497" s="1" t="s">
        <v>4192</v>
      </c>
      <c r="B497" s="4" t="s">
        <v>18</v>
      </c>
      <c r="C497" s="1" t="s">
        <v>1697</v>
      </c>
      <c r="D497" s="1" t="s">
        <v>1015</v>
      </c>
      <c r="E497" s="1">
        <v>2595</v>
      </c>
      <c r="F497" s="1" t="s">
        <v>31</v>
      </c>
      <c r="G497" s="1">
        <v>14</v>
      </c>
      <c r="J497" s="1" t="s">
        <v>1698</v>
      </c>
      <c r="K497" s="1">
        <v>1157154592</v>
      </c>
      <c r="M497" s="1" t="s">
        <v>15</v>
      </c>
      <c r="N497" s="1" t="s">
        <v>1699</v>
      </c>
      <c r="O497" s="10">
        <v>43187</v>
      </c>
      <c r="P497" s="10">
        <v>43552</v>
      </c>
      <c r="Q497" s="1" t="s">
        <v>17</v>
      </c>
    </row>
    <row r="498" spans="1:17" x14ac:dyDescent="0.25">
      <c r="A498" s="1" t="s">
        <v>4176</v>
      </c>
      <c r="B498" s="4" t="s">
        <v>18</v>
      </c>
      <c r="C498" s="1" t="s">
        <v>1700</v>
      </c>
      <c r="D498" s="1" t="s">
        <v>1015</v>
      </c>
      <c r="E498" s="1">
        <v>1792</v>
      </c>
      <c r="F498" s="1" t="s">
        <v>31</v>
      </c>
      <c r="G498" s="1">
        <v>14</v>
      </c>
      <c r="J498" s="1" t="s">
        <v>1580</v>
      </c>
      <c r="K498" s="1">
        <v>43072335</v>
      </c>
      <c r="M498" s="1" t="s">
        <v>15</v>
      </c>
      <c r="N498" s="1" t="s">
        <v>1701</v>
      </c>
      <c r="O498" s="10">
        <v>43334</v>
      </c>
      <c r="P498" s="10">
        <v>43699</v>
      </c>
      <c r="Q498" s="1" t="s">
        <v>17</v>
      </c>
    </row>
    <row r="499" spans="1:17" x14ac:dyDescent="0.25">
      <c r="A499" s="1" t="s">
        <v>4193</v>
      </c>
      <c r="B499" s="4" t="s">
        <v>18</v>
      </c>
      <c r="C499" s="1" t="s">
        <v>1702</v>
      </c>
      <c r="D499" s="1" t="s">
        <v>1704</v>
      </c>
      <c r="E499" s="1">
        <v>3700</v>
      </c>
      <c r="F499" s="1" t="s">
        <v>31</v>
      </c>
      <c r="G499" s="1">
        <v>14</v>
      </c>
      <c r="J499" s="1" t="s">
        <v>1703</v>
      </c>
      <c r="K499" s="1">
        <v>1133580462</v>
      </c>
      <c r="M499" s="1" t="s">
        <v>15</v>
      </c>
      <c r="N499" s="1" t="s">
        <v>1705</v>
      </c>
      <c r="O499" s="10">
        <v>43263</v>
      </c>
      <c r="P499" s="10">
        <v>43628</v>
      </c>
      <c r="Q499" s="1" t="s">
        <v>17</v>
      </c>
    </row>
    <row r="500" spans="1:17" x14ac:dyDescent="0.25">
      <c r="A500" s="1" t="s">
        <v>4159</v>
      </c>
      <c r="B500" s="4" t="s">
        <v>18</v>
      </c>
      <c r="C500" s="1" t="s">
        <v>1706</v>
      </c>
      <c r="D500" s="1" t="s">
        <v>36</v>
      </c>
      <c r="E500" s="1">
        <v>1965</v>
      </c>
      <c r="F500" s="1" t="s">
        <v>37</v>
      </c>
      <c r="G500" s="1">
        <v>13</v>
      </c>
      <c r="J500" s="1" t="s">
        <v>1517</v>
      </c>
      <c r="K500" s="1">
        <v>4651211</v>
      </c>
      <c r="M500" s="1" t="s">
        <v>15</v>
      </c>
      <c r="N500" s="1" t="s">
        <v>1708</v>
      </c>
      <c r="O500" s="10">
        <v>43318</v>
      </c>
      <c r="P500" s="10">
        <v>43683</v>
      </c>
      <c r="Q500" s="1" t="s">
        <v>17</v>
      </c>
    </row>
    <row r="501" spans="1:17" x14ac:dyDescent="0.25">
      <c r="A501" s="1" t="s">
        <v>4182</v>
      </c>
      <c r="B501" s="4" t="s">
        <v>18</v>
      </c>
      <c r="C501" s="1" t="s">
        <v>1709</v>
      </c>
      <c r="D501" s="1" t="s">
        <v>36</v>
      </c>
      <c r="E501" s="1">
        <v>1680</v>
      </c>
      <c r="F501" s="1" t="s">
        <v>37</v>
      </c>
      <c r="G501" s="1">
        <v>13</v>
      </c>
      <c r="J501" s="1" t="s">
        <v>1609</v>
      </c>
      <c r="K501" s="1">
        <v>49634149</v>
      </c>
      <c r="M501" s="1" t="s">
        <v>15</v>
      </c>
      <c r="N501" s="1" t="s">
        <v>1710</v>
      </c>
      <c r="O501" s="10">
        <v>43301</v>
      </c>
      <c r="P501" s="10">
        <v>43666</v>
      </c>
      <c r="Q501" s="1" t="s">
        <v>17</v>
      </c>
    </row>
    <row r="502" spans="1:17" x14ac:dyDescent="0.25">
      <c r="A502" s="1" t="s">
        <v>4160</v>
      </c>
      <c r="B502" s="4" t="s">
        <v>18</v>
      </c>
      <c r="C502" s="1" t="s">
        <v>1711</v>
      </c>
      <c r="D502" s="1" t="s">
        <v>36</v>
      </c>
      <c r="E502" s="1">
        <v>1602</v>
      </c>
      <c r="F502" s="1" t="s">
        <v>37</v>
      </c>
      <c r="G502" s="1">
        <v>13</v>
      </c>
      <c r="J502" s="1" t="s">
        <v>1522</v>
      </c>
      <c r="K502" s="1">
        <v>47719588</v>
      </c>
      <c r="M502" s="1" t="s">
        <v>15</v>
      </c>
      <c r="N502" s="1" t="s">
        <v>1712</v>
      </c>
      <c r="O502" s="10">
        <v>43319</v>
      </c>
      <c r="P502" s="10">
        <v>43684</v>
      </c>
      <c r="Q502" s="1" t="s">
        <v>17</v>
      </c>
    </row>
    <row r="503" spans="1:17" x14ac:dyDescent="0.25">
      <c r="A503" s="1" t="s">
        <v>4142</v>
      </c>
      <c r="B503" s="4" t="s">
        <v>18</v>
      </c>
      <c r="C503" s="1" t="s">
        <v>1713</v>
      </c>
      <c r="D503" s="1" t="s">
        <v>36</v>
      </c>
      <c r="E503" s="1">
        <v>2231</v>
      </c>
      <c r="F503" s="1" t="s">
        <v>37</v>
      </c>
      <c r="G503" s="1">
        <v>13</v>
      </c>
      <c r="J503" s="1" t="s">
        <v>1456</v>
      </c>
      <c r="K503" s="1">
        <v>1125951590</v>
      </c>
      <c r="M503" s="1" t="s">
        <v>15</v>
      </c>
      <c r="N503" s="1" t="s">
        <v>1714</v>
      </c>
      <c r="O503" s="10">
        <v>43312</v>
      </c>
      <c r="P503" s="10">
        <v>43677</v>
      </c>
      <c r="Q503" s="1" t="s">
        <v>17</v>
      </c>
    </row>
    <row r="504" spans="1:17" x14ac:dyDescent="0.25">
      <c r="A504" s="1" t="s">
        <v>4143</v>
      </c>
      <c r="B504" s="4" t="s">
        <v>18</v>
      </c>
      <c r="C504" s="1" t="s">
        <v>1715</v>
      </c>
      <c r="D504" s="1" t="s">
        <v>36</v>
      </c>
      <c r="E504" s="1">
        <v>2240</v>
      </c>
      <c r="F504" s="1" t="s">
        <v>37</v>
      </c>
      <c r="G504" s="1">
        <v>13</v>
      </c>
      <c r="J504" s="1" t="s">
        <v>1459</v>
      </c>
      <c r="K504" s="1">
        <v>1167013715</v>
      </c>
      <c r="M504" s="1" t="s">
        <v>15</v>
      </c>
      <c r="N504" s="1" t="s">
        <v>1716</v>
      </c>
      <c r="O504" s="10">
        <v>43312</v>
      </c>
      <c r="P504" s="10">
        <v>43677</v>
      </c>
      <c r="Q504" s="1" t="s">
        <v>17</v>
      </c>
    </row>
    <row r="505" spans="1:17" x14ac:dyDescent="0.25">
      <c r="A505" s="1" t="s">
        <v>4024</v>
      </c>
      <c r="B505" s="4" t="s">
        <v>18</v>
      </c>
      <c r="C505" s="1" t="s">
        <v>1717</v>
      </c>
      <c r="D505" s="1" t="s">
        <v>36</v>
      </c>
      <c r="E505" s="1">
        <v>3812</v>
      </c>
      <c r="F505" s="1" t="s">
        <v>904</v>
      </c>
      <c r="G505" s="1">
        <v>12</v>
      </c>
      <c r="J505" s="1" t="s">
        <v>908</v>
      </c>
      <c r="K505" s="1">
        <v>1136633788</v>
      </c>
      <c r="M505" s="1" t="s">
        <v>15</v>
      </c>
      <c r="N505" s="1" t="s">
        <v>1718</v>
      </c>
      <c r="O505" s="10">
        <v>43312</v>
      </c>
      <c r="P505" s="10">
        <v>43677</v>
      </c>
      <c r="Q505" s="1" t="s">
        <v>65</v>
      </c>
    </row>
    <row r="506" spans="1:17" x14ac:dyDescent="0.25">
      <c r="A506" s="1" t="s">
        <v>4125</v>
      </c>
      <c r="B506" s="4" t="s">
        <v>18</v>
      </c>
      <c r="C506" s="1" t="s">
        <v>1719</v>
      </c>
      <c r="D506" s="1" t="s">
        <v>36</v>
      </c>
      <c r="E506" s="1">
        <v>2488</v>
      </c>
      <c r="F506" s="1" t="s">
        <v>37</v>
      </c>
      <c r="G506" s="1">
        <v>13</v>
      </c>
      <c r="J506" s="1" t="s">
        <v>1370</v>
      </c>
      <c r="K506" s="1">
        <v>1126465675</v>
      </c>
      <c r="M506" s="1" t="s">
        <v>15</v>
      </c>
      <c r="N506" s="1" t="s">
        <v>1720</v>
      </c>
      <c r="O506" s="10">
        <v>43326</v>
      </c>
      <c r="P506" s="10">
        <v>43691</v>
      </c>
      <c r="Q506" s="1" t="s">
        <v>17</v>
      </c>
    </row>
    <row r="507" spans="1:17" x14ac:dyDescent="0.25">
      <c r="A507" s="1" t="s">
        <v>4046</v>
      </c>
      <c r="B507" s="4" t="s">
        <v>18</v>
      </c>
      <c r="C507" s="1" t="s">
        <v>1721</v>
      </c>
      <c r="D507" s="1" t="s">
        <v>36</v>
      </c>
      <c r="E507" s="1">
        <v>1589</v>
      </c>
      <c r="F507" s="1" t="s">
        <v>37</v>
      </c>
      <c r="G507" s="1">
        <v>13</v>
      </c>
      <c r="J507" s="1" t="s">
        <v>993</v>
      </c>
      <c r="K507" s="1">
        <v>1159367973</v>
      </c>
      <c r="M507" s="1" t="s">
        <v>15</v>
      </c>
      <c r="N507" s="1" t="s">
        <v>1722</v>
      </c>
      <c r="O507" s="10">
        <v>43599</v>
      </c>
      <c r="P507" s="10">
        <v>43965</v>
      </c>
      <c r="Q507" s="1" t="s">
        <v>17</v>
      </c>
    </row>
    <row r="508" spans="1:17" x14ac:dyDescent="0.25">
      <c r="A508" s="1" t="s">
        <v>4156</v>
      </c>
      <c r="B508" s="4" t="s">
        <v>18</v>
      </c>
      <c r="C508" s="1" t="s">
        <v>1723</v>
      </c>
      <c r="D508" s="1" t="s">
        <v>36</v>
      </c>
      <c r="E508" s="1">
        <v>2896</v>
      </c>
      <c r="F508" s="1" t="s">
        <v>37</v>
      </c>
      <c r="G508" s="1">
        <v>13</v>
      </c>
      <c r="J508" s="1" t="s">
        <v>1507</v>
      </c>
      <c r="K508" s="1">
        <v>1167503352</v>
      </c>
      <c r="M508" s="1" t="s">
        <v>15</v>
      </c>
      <c r="N508" s="1" t="s">
        <v>1724</v>
      </c>
      <c r="O508" s="10">
        <v>43348</v>
      </c>
      <c r="P508" s="10">
        <v>43713</v>
      </c>
      <c r="Q508" s="1" t="s">
        <v>17</v>
      </c>
    </row>
    <row r="509" spans="1:17" x14ac:dyDescent="0.25">
      <c r="A509" s="1" t="s">
        <v>4025</v>
      </c>
      <c r="B509" s="4" t="s">
        <v>18</v>
      </c>
      <c r="C509" s="1" t="s">
        <v>1725</v>
      </c>
      <c r="D509" s="1" t="s">
        <v>36</v>
      </c>
      <c r="E509" s="1" t="s">
        <v>912</v>
      </c>
      <c r="F509" s="1" t="s">
        <v>904</v>
      </c>
      <c r="G509" s="1">
        <v>12</v>
      </c>
      <c r="J509" s="1" t="s">
        <v>911</v>
      </c>
      <c r="K509" s="1">
        <v>47013695</v>
      </c>
      <c r="M509" s="1" t="s">
        <v>15</v>
      </c>
      <c r="N509" s="1" t="s">
        <v>1726</v>
      </c>
      <c r="O509" s="10">
        <v>43341</v>
      </c>
      <c r="P509" s="10">
        <v>43706</v>
      </c>
      <c r="Q509" s="1" t="s">
        <v>65</v>
      </c>
    </row>
    <row r="510" spans="1:17" x14ac:dyDescent="0.25">
      <c r="A510" s="1" t="s">
        <v>3842</v>
      </c>
      <c r="B510" s="4" t="s">
        <v>18</v>
      </c>
      <c r="C510" s="1" t="s">
        <v>1727</v>
      </c>
      <c r="D510" s="1" t="s">
        <v>36</v>
      </c>
      <c r="E510" s="1">
        <v>2055</v>
      </c>
      <c r="F510" s="1" t="s">
        <v>37</v>
      </c>
      <c r="G510" s="1">
        <v>13</v>
      </c>
      <c r="J510" s="1" t="s">
        <v>195</v>
      </c>
      <c r="K510" s="1">
        <v>1162671341</v>
      </c>
      <c r="M510" s="1" t="s">
        <v>15</v>
      </c>
      <c r="N510" s="1" t="s">
        <v>1728</v>
      </c>
      <c r="O510" s="10">
        <v>43348</v>
      </c>
      <c r="P510" s="10">
        <v>43713</v>
      </c>
      <c r="Q510" s="1" t="s">
        <v>17</v>
      </c>
    </row>
    <row r="511" spans="1:17" x14ac:dyDescent="0.25">
      <c r="A511" s="1" t="s">
        <v>4194</v>
      </c>
      <c r="B511" s="4" t="s">
        <v>18</v>
      </c>
      <c r="C511" s="1" t="s">
        <v>1729</v>
      </c>
      <c r="D511" s="1" t="s">
        <v>36</v>
      </c>
      <c r="E511" s="1">
        <v>3166</v>
      </c>
      <c r="F511" s="1" t="s">
        <v>1419</v>
      </c>
      <c r="G511" s="1">
        <v>13</v>
      </c>
      <c r="J511" s="1" t="s">
        <v>1730</v>
      </c>
      <c r="K511" s="1">
        <v>1530102147</v>
      </c>
      <c r="M511" s="1" t="s">
        <v>2890</v>
      </c>
      <c r="O511" s="10"/>
      <c r="P511" s="10"/>
    </row>
    <row r="512" spans="1:17" x14ac:dyDescent="0.25">
      <c r="A512" s="1" t="s">
        <v>4195</v>
      </c>
      <c r="B512" s="4" t="s">
        <v>18</v>
      </c>
      <c r="C512" s="1" t="s">
        <v>1731</v>
      </c>
      <c r="D512" s="1" t="s">
        <v>36</v>
      </c>
      <c r="E512" s="1">
        <v>2980</v>
      </c>
      <c r="F512" s="1" t="s">
        <v>1419</v>
      </c>
      <c r="G512" s="1">
        <v>13</v>
      </c>
      <c r="J512" s="1" t="s">
        <v>1732</v>
      </c>
      <c r="K512" s="1">
        <v>1164688021</v>
      </c>
      <c r="M512" s="1" t="s">
        <v>17</v>
      </c>
      <c r="N512" s="1" t="s">
        <v>1733</v>
      </c>
      <c r="O512" s="10">
        <v>43075</v>
      </c>
      <c r="P512" s="10">
        <v>43440</v>
      </c>
      <c r="Q512" s="1" t="s">
        <v>17</v>
      </c>
    </row>
    <row r="513" spans="1:17" x14ac:dyDescent="0.25">
      <c r="A513" s="1" t="s">
        <v>4196</v>
      </c>
      <c r="B513" s="4" t="s">
        <v>18</v>
      </c>
      <c r="C513" s="1" t="s">
        <v>1734</v>
      </c>
      <c r="D513" s="1" t="s">
        <v>36</v>
      </c>
      <c r="E513" s="1">
        <v>1105</v>
      </c>
      <c r="F513" s="1" t="s">
        <v>31</v>
      </c>
      <c r="G513" s="1">
        <v>14</v>
      </c>
      <c r="J513" s="1" t="s">
        <v>533</v>
      </c>
      <c r="K513" s="1">
        <v>1135921982</v>
      </c>
      <c r="M513" s="1" t="s">
        <v>17</v>
      </c>
      <c r="N513" s="1" t="s">
        <v>1735</v>
      </c>
      <c r="O513" s="10">
        <v>43319</v>
      </c>
      <c r="P513" s="10">
        <v>43684</v>
      </c>
      <c r="Q513" s="1" t="s">
        <v>17</v>
      </c>
    </row>
    <row r="514" spans="1:17" x14ac:dyDescent="0.25">
      <c r="A514" s="1" t="s">
        <v>4197</v>
      </c>
      <c r="B514" s="4" t="s">
        <v>18</v>
      </c>
      <c r="C514" s="1" t="s">
        <v>1736</v>
      </c>
      <c r="D514" s="1" t="s">
        <v>36</v>
      </c>
      <c r="E514" s="1">
        <v>20</v>
      </c>
      <c r="F514" s="1" t="s">
        <v>31</v>
      </c>
      <c r="G514" s="1">
        <v>14</v>
      </c>
      <c r="J514" s="1" t="s">
        <v>699</v>
      </c>
      <c r="K514" s="1">
        <v>1153362945</v>
      </c>
      <c r="M514" s="1" t="s">
        <v>17</v>
      </c>
      <c r="N514" s="1" t="s">
        <v>1737</v>
      </c>
      <c r="O514" s="10">
        <v>43326</v>
      </c>
      <c r="P514" s="10">
        <v>43691</v>
      </c>
      <c r="Q514" s="1" t="s">
        <v>17</v>
      </c>
    </row>
    <row r="515" spans="1:17" x14ac:dyDescent="0.25">
      <c r="A515" s="1" t="s">
        <v>3934</v>
      </c>
      <c r="B515" s="4" t="s">
        <v>18</v>
      </c>
      <c r="C515" s="1" t="s">
        <v>1738</v>
      </c>
      <c r="D515" s="1" t="s">
        <v>162</v>
      </c>
      <c r="E515" s="1">
        <v>1593</v>
      </c>
      <c r="F515" s="1" t="s">
        <v>14</v>
      </c>
      <c r="G515" s="1">
        <v>2</v>
      </c>
      <c r="J515" s="1" t="s">
        <v>543</v>
      </c>
      <c r="K515" s="1">
        <v>1135505746</v>
      </c>
      <c r="M515" s="1" t="s">
        <v>15</v>
      </c>
      <c r="N515" s="1" t="s">
        <v>1739</v>
      </c>
      <c r="O515" s="10">
        <v>43390</v>
      </c>
      <c r="P515" s="10">
        <v>43755</v>
      </c>
      <c r="Q515" s="1" t="s">
        <v>65</v>
      </c>
    </row>
    <row r="516" spans="1:17" x14ac:dyDescent="0.25">
      <c r="A516" s="1" t="s">
        <v>3899</v>
      </c>
      <c r="B516" s="4" t="s">
        <v>18</v>
      </c>
      <c r="C516" s="1" t="s">
        <v>1740</v>
      </c>
      <c r="D516" s="1" t="s">
        <v>422</v>
      </c>
      <c r="E516" s="1">
        <v>348</v>
      </c>
      <c r="F516" s="1" t="s">
        <v>22</v>
      </c>
      <c r="G516" s="1">
        <v>1</v>
      </c>
      <c r="J516" s="1" t="s">
        <v>421</v>
      </c>
      <c r="K516" s="1">
        <v>1557278289</v>
      </c>
      <c r="M516" s="1" t="s">
        <v>15</v>
      </c>
      <c r="N516" s="1" t="s">
        <v>1520</v>
      </c>
      <c r="O516" s="10">
        <v>43707</v>
      </c>
      <c r="P516" s="10">
        <v>44073</v>
      </c>
    </row>
    <row r="517" spans="1:17" x14ac:dyDescent="0.25">
      <c r="A517" s="1" t="s">
        <v>4081</v>
      </c>
      <c r="B517" s="4" t="s">
        <v>18</v>
      </c>
      <c r="C517" s="1" t="s">
        <v>1741</v>
      </c>
      <c r="D517" s="1" t="s">
        <v>1022</v>
      </c>
      <c r="E517" s="1">
        <v>4653</v>
      </c>
      <c r="F517" s="1" t="s">
        <v>31</v>
      </c>
      <c r="G517" s="1">
        <v>14</v>
      </c>
      <c r="J517" s="1" t="s">
        <v>1131</v>
      </c>
      <c r="K517" s="1">
        <v>43072335</v>
      </c>
      <c r="M517" s="1" t="s">
        <v>15</v>
      </c>
      <c r="N517" s="1" t="s">
        <v>1742</v>
      </c>
      <c r="O517" s="10">
        <v>43150</v>
      </c>
      <c r="P517" s="10">
        <v>43515</v>
      </c>
      <c r="Q517" s="1" t="s">
        <v>17</v>
      </c>
    </row>
    <row r="518" spans="1:17" x14ac:dyDescent="0.25">
      <c r="A518" s="1" t="s">
        <v>4198</v>
      </c>
      <c r="B518" s="4" t="s">
        <v>18</v>
      </c>
      <c r="C518" s="1" t="s">
        <v>1743</v>
      </c>
      <c r="D518" s="1" t="s">
        <v>1745</v>
      </c>
      <c r="E518" s="1">
        <v>6603</v>
      </c>
      <c r="F518" s="1" t="s">
        <v>1746</v>
      </c>
      <c r="G518" s="1">
        <v>8</v>
      </c>
      <c r="J518" s="1" t="s">
        <v>1744</v>
      </c>
      <c r="K518" s="1">
        <v>43221512</v>
      </c>
      <c r="M518" s="1" t="s">
        <v>17</v>
      </c>
      <c r="N518" s="1" t="s">
        <v>1747</v>
      </c>
      <c r="O518" s="10">
        <v>43175</v>
      </c>
      <c r="P518" s="10">
        <v>43540</v>
      </c>
      <c r="Q518" s="1" t="s">
        <v>65</v>
      </c>
    </row>
    <row r="519" spans="1:17" x14ac:dyDescent="0.25">
      <c r="A519" s="1" t="s">
        <v>4199</v>
      </c>
      <c r="B519" s="4" t="s">
        <v>18</v>
      </c>
      <c r="C519" s="1" t="s">
        <v>1748</v>
      </c>
      <c r="D519" s="1" t="s">
        <v>1750</v>
      </c>
      <c r="E519" s="1">
        <v>2423</v>
      </c>
      <c r="F519" s="1" t="s">
        <v>37</v>
      </c>
      <c r="G519" s="1">
        <v>13</v>
      </c>
      <c r="J519" s="1" t="s">
        <v>1749</v>
      </c>
      <c r="K519" s="1">
        <v>45426802</v>
      </c>
      <c r="M519" s="1" t="s">
        <v>15</v>
      </c>
      <c r="N519" s="1" t="s">
        <v>1751</v>
      </c>
      <c r="O519" s="10">
        <v>43318</v>
      </c>
      <c r="P519" s="10">
        <v>43683</v>
      </c>
      <c r="Q519" s="1" t="s">
        <v>17</v>
      </c>
    </row>
    <row r="520" spans="1:17" x14ac:dyDescent="0.25">
      <c r="A520" s="1" t="s">
        <v>4199</v>
      </c>
      <c r="B520" s="4" t="s">
        <v>18</v>
      </c>
      <c r="C520" s="1" t="s">
        <v>1752</v>
      </c>
      <c r="D520" s="1" t="s">
        <v>1750</v>
      </c>
      <c r="E520" s="1">
        <v>2423</v>
      </c>
      <c r="F520" s="1" t="s">
        <v>37</v>
      </c>
      <c r="G520" s="1">
        <v>13</v>
      </c>
      <c r="J520" s="1" t="s">
        <v>1749</v>
      </c>
      <c r="K520" s="1">
        <v>45426802</v>
      </c>
      <c r="M520" s="1" t="s">
        <v>15</v>
      </c>
      <c r="N520" s="1" t="s">
        <v>1753</v>
      </c>
      <c r="O520" s="10">
        <v>43734</v>
      </c>
      <c r="P520" s="10">
        <v>44100</v>
      </c>
      <c r="Q520" s="1" t="s">
        <v>17</v>
      </c>
    </row>
    <row r="521" spans="1:17" x14ac:dyDescent="0.25">
      <c r="A521" s="1" t="s">
        <v>3928</v>
      </c>
      <c r="B521" s="4" t="s">
        <v>18</v>
      </c>
      <c r="C521" s="1" t="s">
        <v>1754</v>
      </c>
      <c r="D521" s="1" t="s">
        <v>523</v>
      </c>
      <c r="E521" s="1">
        <v>1602</v>
      </c>
      <c r="F521" s="1" t="s">
        <v>22</v>
      </c>
      <c r="G521" s="1">
        <v>1</v>
      </c>
      <c r="J521" s="1" t="s">
        <v>522</v>
      </c>
      <c r="K521" s="1">
        <v>49516066</v>
      </c>
      <c r="M521" s="1" t="s">
        <v>15</v>
      </c>
      <c r="N521" s="1" t="s">
        <v>1755</v>
      </c>
      <c r="O521" s="10">
        <v>43161</v>
      </c>
      <c r="P521" s="10">
        <v>43526</v>
      </c>
    </row>
    <row r="522" spans="1:17" x14ac:dyDescent="0.25">
      <c r="A522" s="1" t="s">
        <v>4200</v>
      </c>
      <c r="B522" s="4" t="s">
        <v>18</v>
      </c>
      <c r="C522" s="1" t="s">
        <v>1756</v>
      </c>
      <c r="D522" s="1" t="s">
        <v>523</v>
      </c>
      <c r="E522" s="1">
        <v>2533</v>
      </c>
      <c r="F522" s="1" t="s">
        <v>14</v>
      </c>
      <c r="G522" s="1">
        <v>2</v>
      </c>
      <c r="J522" s="1" t="s">
        <v>1757</v>
      </c>
      <c r="K522" s="1">
        <v>43221056</v>
      </c>
      <c r="M522" s="1" t="s">
        <v>17</v>
      </c>
      <c r="N522" s="1" t="s">
        <v>1758</v>
      </c>
      <c r="O522" s="10">
        <v>43319</v>
      </c>
      <c r="P522" s="10">
        <v>43684</v>
      </c>
      <c r="Q522" s="1" t="s">
        <v>65</v>
      </c>
    </row>
    <row r="523" spans="1:17" x14ac:dyDescent="0.25">
      <c r="A523" s="1" t="s">
        <v>4201</v>
      </c>
      <c r="B523" s="4" t="s">
        <v>18</v>
      </c>
      <c r="C523" s="1" t="s">
        <v>1759</v>
      </c>
      <c r="D523" s="1" t="s">
        <v>523</v>
      </c>
      <c r="E523" s="1" t="s">
        <v>4202</v>
      </c>
      <c r="F523" s="1" t="s">
        <v>14</v>
      </c>
      <c r="G523" s="1">
        <v>2</v>
      </c>
      <c r="J523" s="1" t="s">
        <v>546</v>
      </c>
      <c r="K523" s="1">
        <v>1161801517</v>
      </c>
      <c r="M523" s="1" t="s">
        <v>15</v>
      </c>
      <c r="N523" s="1" t="s">
        <v>1760</v>
      </c>
      <c r="O523" s="10">
        <v>43341</v>
      </c>
      <c r="P523" s="10">
        <v>43706</v>
      </c>
      <c r="Q523" s="1" t="s">
        <v>65</v>
      </c>
    </row>
    <row r="524" spans="1:17" x14ac:dyDescent="0.25">
      <c r="A524" s="1" t="s">
        <v>4203</v>
      </c>
      <c r="B524" s="4" t="s">
        <v>18</v>
      </c>
      <c r="C524" s="1" t="s">
        <v>1761</v>
      </c>
      <c r="D524" s="1" t="s">
        <v>523</v>
      </c>
      <c r="E524" s="1">
        <v>2351</v>
      </c>
      <c r="F524" s="1" t="s">
        <v>14</v>
      </c>
      <c r="G524" s="1">
        <v>2</v>
      </c>
      <c r="J524" s="1" t="s">
        <v>1762</v>
      </c>
      <c r="K524" s="1">
        <v>45018246</v>
      </c>
      <c r="M524" s="1" t="s">
        <v>15</v>
      </c>
      <c r="N524" s="1" t="s">
        <v>1763</v>
      </c>
      <c r="O524" s="10">
        <v>43412</v>
      </c>
      <c r="P524" s="10">
        <v>43777</v>
      </c>
      <c r="Q524" s="1" t="s">
        <v>65</v>
      </c>
    </row>
    <row r="525" spans="1:17" x14ac:dyDescent="0.25">
      <c r="A525" s="1" t="s">
        <v>3904</v>
      </c>
      <c r="B525" s="4" t="s">
        <v>18</v>
      </c>
      <c r="C525" s="1" t="s">
        <v>1764</v>
      </c>
      <c r="D525" s="1" t="s">
        <v>56</v>
      </c>
      <c r="E525" s="1">
        <v>1188</v>
      </c>
      <c r="F525" s="1" t="s">
        <v>22</v>
      </c>
      <c r="G525" s="1">
        <v>1</v>
      </c>
      <c r="J525" s="1" t="s">
        <v>438</v>
      </c>
      <c r="K525" s="1">
        <v>1128861791</v>
      </c>
      <c r="M525" s="1" t="s">
        <v>15</v>
      </c>
      <c r="O525" s="10"/>
      <c r="P525" s="10"/>
    </row>
    <row r="526" spans="1:17" x14ac:dyDescent="0.25">
      <c r="A526" s="1" t="s">
        <v>4134</v>
      </c>
      <c r="B526" s="4" t="s">
        <v>18</v>
      </c>
      <c r="C526" s="1" t="s">
        <v>1765</v>
      </c>
      <c r="D526" s="1" t="s">
        <v>56</v>
      </c>
      <c r="E526" s="1">
        <v>4705</v>
      </c>
      <c r="F526" s="1" t="s">
        <v>153</v>
      </c>
      <c r="G526" s="1">
        <v>15</v>
      </c>
      <c r="J526" s="1" t="s">
        <v>1425</v>
      </c>
      <c r="K526" s="1">
        <v>1155680874</v>
      </c>
      <c r="M526" s="1" t="s">
        <v>15</v>
      </c>
      <c r="N526" s="1" t="s">
        <v>1766</v>
      </c>
      <c r="O526" s="10">
        <v>43161</v>
      </c>
      <c r="P526" s="10">
        <v>43526</v>
      </c>
      <c r="Q526" s="1" t="s">
        <v>17</v>
      </c>
    </row>
    <row r="527" spans="1:17" x14ac:dyDescent="0.25">
      <c r="A527" s="1" t="s">
        <v>3901</v>
      </c>
      <c r="B527" s="4" t="s">
        <v>18</v>
      </c>
      <c r="C527" s="1" t="s">
        <v>1767</v>
      </c>
      <c r="D527" s="1" t="s">
        <v>56</v>
      </c>
      <c r="E527" s="1">
        <v>1566</v>
      </c>
      <c r="F527" s="1" t="s">
        <v>22</v>
      </c>
      <c r="G527" s="1">
        <v>1</v>
      </c>
      <c r="J527" s="1" t="s">
        <v>429</v>
      </c>
      <c r="K527" s="1">
        <v>1153831914</v>
      </c>
      <c r="M527" s="1" t="s">
        <v>15</v>
      </c>
      <c r="N527" s="1" t="s">
        <v>1768</v>
      </c>
      <c r="O527" s="10">
        <v>43263</v>
      </c>
      <c r="P527" s="10">
        <v>43628</v>
      </c>
    </row>
    <row r="528" spans="1:17" x14ac:dyDescent="0.25">
      <c r="A528" s="1" t="s">
        <v>3859</v>
      </c>
      <c r="B528" s="4" t="s">
        <v>18</v>
      </c>
      <c r="C528" s="1" t="s">
        <v>1769</v>
      </c>
      <c r="D528" s="1" t="s">
        <v>56</v>
      </c>
      <c r="E528" s="1">
        <v>4185</v>
      </c>
      <c r="F528" s="1" t="s">
        <v>256</v>
      </c>
      <c r="G528" s="1">
        <v>5</v>
      </c>
      <c r="J528" s="1" t="s">
        <v>269</v>
      </c>
      <c r="K528" s="1">
        <v>48612611</v>
      </c>
      <c r="M528" s="1" t="s">
        <v>15</v>
      </c>
      <c r="N528" s="1" t="s">
        <v>1770</v>
      </c>
      <c r="O528" s="10">
        <v>43263</v>
      </c>
      <c r="P528" s="10">
        <v>43628</v>
      </c>
      <c r="Q528" s="1" t="s">
        <v>65</v>
      </c>
    </row>
    <row r="529" spans="1:17" x14ac:dyDescent="0.25">
      <c r="A529" s="1" t="s">
        <v>1772</v>
      </c>
      <c r="B529" s="4" t="s">
        <v>18</v>
      </c>
      <c r="C529" s="1" t="s">
        <v>1771</v>
      </c>
      <c r="D529" s="1" t="s">
        <v>56</v>
      </c>
      <c r="E529" s="1">
        <v>1245</v>
      </c>
      <c r="F529" s="1" t="s">
        <v>22</v>
      </c>
      <c r="G529" s="1">
        <v>1</v>
      </c>
      <c r="J529" s="1" t="s">
        <v>1347</v>
      </c>
      <c r="K529" s="1">
        <v>1166846821</v>
      </c>
      <c r="M529" s="1" t="s">
        <v>17</v>
      </c>
      <c r="N529" s="1" t="s">
        <v>1773</v>
      </c>
      <c r="O529" s="10">
        <v>43326</v>
      </c>
      <c r="P529" s="10">
        <v>43691</v>
      </c>
    </row>
    <row r="530" spans="1:17" x14ac:dyDescent="0.25">
      <c r="A530" s="1" t="s">
        <v>4086</v>
      </c>
      <c r="B530" s="4" t="s">
        <v>18</v>
      </c>
      <c r="C530" s="1" t="s">
        <v>1774</v>
      </c>
      <c r="D530" s="1" t="s">
        <v>56</v>
      </c>
      <c r="E530" s="1">
        <v>6801</v>
      </c>
      <c r="F530" s="1" t="s">
        <v>79</v>
      </c>
      <c r="G530" s="1">
        <v>15</v>
      </c>
      <c r="J530" s="1" t="s">
        <v>1153</v>
      </c>
      <c r="K530" s="1">
        <v>47693810</v>
      </c>
      <c r="M530" s="1" t="s">
        <v>15</v>
      </c>
      <c r="N530" s="1" t="s">
        <v>1775</v>
      </c>
      <c r="O530" s="10">
        <v>43318</v>
      </c>
      <c r="P530" s="10">
        <v>43683</v>
      </c>
      <c r="Q530" s="1" t="s">
        <v>17</v>
      </c>
    </row>
    <row r="531" spans="1:17" x14ac:dyDescent="0.25">
      <c r="A531" s="1" t="s">
        <v>3858</v>
      </c>
      <c r="B531" s="4" t="s">
        <v>18</v>
      </c>
      <c r="C531" s="1" t="s">
        <v>1776</v>
      </c>
      <c r="D531" s="1" t="s">
        <v>56</v>
      </c>
      <c r="E531" s="1">
        <v>4634</v>
      </c>
      <c r="F531" s="1" t="s">
        <v>256</v>
      </c>
      <c r="G531" s="1">
        <v>5</v>
      </c>
      <c r="J531" s="1" t="s">
        <v>266</v>
      </c>
      <c r="K531" s="1">
        <v>1152577804</v>
      </c>
      <c r="M531" s="1" t="s">
        <v>15</v>
      </c>
      <c r="N531" s="1" t="s">
        <v>1777</v>
      </c>
      <c r="O531" s="10">
        <v>43319</v>
      </c>
      <c r="P531" s="10">
        <v>43684</v>
      </c>
      <c r="Q531" s="1" t="s">
        <v>65</v>
      </c>
    </row>
    <row r="532" spans="1:17" x14ac:dyDescent="0.25">
      <c r="A532" s="1" t="s">
        <v>4084</v>
      </c>
      <c r="B532" s="4" t="s">
        <v>18</v>
      </c>
      <c r="C532" s="1" t="s">
        <v>1778</v>
      </c>
      <c r="D532" s="1" t="s">
        <v>56</v>
      </c>
      <c r="E532" s="1">
        <v>5594</v>
      </c>
      <c r="F532" s="1" t="s">
        <v>153</v>
      </c>
      <c r="G532" s="1">
        <v>15</v>
      </c>
      <c r="J532" s="1" t="s">
        <v>1143</v>
      </c>
      <c r="K532" s="1">
        <v>46023977</v>
      </c>
      <c r="M532" s="1" t="s">
        <v>15</v>
      </c>
      <c r="N532" s="1" t="s">
        <v>1779</v>
      </c>
      <c r="O532" s="10">
        <v>43318</v>
      </c>
      <c r="P532" s="10">
        <v>43683</v>
      </c>
      <c r="Q532" s="1" t="s">
        <v>17</v>
      </c>
    </row>
    <row r="533" spans="1:17" x14ac:dyDescent="0.25">
      <c r="A533" s="1" t="s">
        <v>3900</v>
      </c>
      <c r="B533" s="4" t="s">
        <v>18</v>
      </c>
      <c r="C533" s="1" t="s">
        <v>1780</v>
      </c>
      <c r="D533" s="1" t="s">
        <v>56</v>
      </c>
      <c r="E533" s="1">
        <v>1356</v>
      </c>
      <c r="F533" s="1" t="s">
        <v>22</v>
      </c>
      <c r="G533" s="1">
        <v>1</v>
      </c>
      <c r="J533" s="1" t="s">
        <v>425</v>
      </c>
      <c r="K533" s="1">
        <v>1163916709</v>
      </c>
      <c r="M533" s="1" t="s">
        <v>15</v>
      </c>
      <c r="N533" s="1" t="s">
        <v>1781</v>
      </c>
      <c r="O533" s="10">
        <v>43312</v>
      </c>
      <c r="P533" s="10">
        <v>43312</v>
      </c>
    </row>
    <row r="534" spans="1:17" x14ac:dyDescent="0.25">
      <c r="A534" s="1" t="s">
        <v>3904</v>
      </c>
      <c r="B534" s="4" t="s">
        <v>18</v>
      </c>
      <c r="C534" s="1" t="s">
        <v>1782</v>
      </c>
      <c r="D534" s="1" t="s">
        <v>56</v>
      </c>
      <c r="E534" s="1">
        <v>1188</v>
      </c>
      <c r="F534" s="1" t="s">
        <v>22</v>
      </c>
      <c r="G534" s="1">
        <v>1</v>
      </c>
      <c r="J534" s="1" t="s">
        <v>438</v>
      </c>
      <c r="K534" s="1">
        <v>1128861791</v>
      </c>
      <c r="M534" s="1" t="s">
        <v>15</v>
      </c>
      <c r="N534" s="1" t="s">
        <v>439</v>
      </c>
      <c r="O534" s="10">
        <v>43501</v>
      </c>
      <c r="P534" s="10">
        <v>43866</v>
      </c>
    </row>
    <row r="535" spans="1:17" x14ac:dyDescent="0.25">
      <c r="A535" s="1" t="s">
        <v>3904</v>
      </c>
      <c r="B535" s="4" t="s">
        <v>18</v>
      </c>
      <c r="C535" s="1" t="s">
        <v>1783</v>
      </c>
      <c r="D535" s="1" t="s">
        <v>56</v>
      </c>
      <c r="E535" s="1">
        <v>1188</v>
      </c>
      <c r="F535" s="1" t="s">
        <v>22</v>
      </c>
      <c r="G535" s="1">
        <v>1</v>
      </c>
      <c r="J535" s="1" t="s">
        <v>438</v>
      </c>
      <c r="K535" s="1">
        <v>1128861791</v>
      </c>
      <c r="M535" s="1" t="s">
        <v>15</v>
      </c>
      <c r="N535" s="1" t="s">
        <v>439</v>
      </c>
      <c r="O535" s="10">
        <v>43501</v>
      </c>
      <c r="P535" s="10">
        <v>43866</v>
      </c>
    </row>
    <row r="536" spans="1:17" x14ac:dyDescent="0.25">
      <c r="A536" s="1" t="s">
        <v>3904</v>
      </c>
      <c r="B536" s="4" t="s">
        <v>18</v>
      </c>
      <c r="C536" s="1" t="s">
        <v>1784</v>
      </c>
      <c r="D536" s="1" t="s">
        <v>56</v>
      </c>
      <c r="E536" s="1">
        <v>1188</v>
      </c>
      <c r="F536" s="1" t="s">
        <v>22</v>
      </c>
      <c r="G536" s="1">
        <v>1</v>
      </c>
      <c r="J536" s="1" t="s">
        <v>438</v>
      </c>
      <c r="K536" s="1">
        <v>1128861791</v>
      </c>
      <c r="M536" s="1" t="s">
        <v>15</v>
      </c>
      <c r="O536" s="10"/>
      <c r="P536" s="10"/>
    </row>
    <row r="537" spans="1:17" x14ac:dyDescent="0.25">
      <c r="A537" s="1" t="s">
        <v>4204</v>
      </c>
      <c r="B537" s="4" t="s">
        <v>18</v>
      </c>
      <c r="C537" s="1" t="s">
        <v>1785</v>
      </c>
      <c r="D537" s="1" t="s">
        <v>1355</v>
      </c>
      <c r="E537" s="1">
        <v>2094</v>
      </c>
      <c r="F537" s="1" t="s">
        <v>1419</v>
      </c>
      <c r="G537" s="1">
        <v>13</v>
      </c>
      <c r="J537" s="1" t="s">
        <v>1418</v>
      </c>
      <c r="K537" s="1">
        <v>1136429422</v>
      </c>
      <c r="M537" s="1" t="s">
        <v>17</v>
      </c>
      <c r="N537" s="1" t="s">
        <v>1786</v>
      </c>
      <c r="O537" s="10">
        <v>43119</v>
      </c>
      <c r="P537" s="10">
        <v>43484</v>
      </c>
      <c r="Q537" s="1" t="s">
        <v>17</v>
      </c>
    </row>
    <row r="538" spans="1:17" x14ac:dyDescent="0.25">
      <c r="A538" s="1" t="s">
        <v>4175</v>
      </c>
      <c r="B538" s="4" t="s">
        <v>18</v>
      </c>
      <c r="C538" s="1" t="s">
        <v>1787</v>
      </c>
      <c r="D538" s="1" t="s">
        <v>1355</v>
      </c>
      <c r="E538" s="1">
        <v>2101</v>
      </c>
      <c r="F538" s="1" t="s">
        <v>1419</v>
      </c>
      <c r="G538" s="1">
        <v>13</v>
      </c>
      <c r="J538" s="1" t="s">
        <v>1788</v>
      </c>
      <c r="K538" s="1">
        <v>1126465676</v>
      </c>
      <c r="M538" s="1" t="s">
        <v>15</v>
      </c>
      <c r="N538" s="1" t="s">
        <v>1789</v>
      </c>
      <c r="O538" s="10">
        <v>43263</v>
      </c>
      <c r="P538" s="10">
        <v>43628</v>
      </c>
      <c r="Q538" s="1" t="s">
        <v>17</v>
      </c>
    </row>
    <row r="539" spans="1:17" x14ac:dyDescent="0.25">
      <c r="A539" s="1" t="s">
        <v>4122</v>
      </c>
      <c r="B539" s="4" t="s">
        <v>18</v>
      </c>
      <c r="C539" s="1" t="s">
        <v>1790</v>
      </c>
      <c r="D539" s="1" t="s">
        <v>1355</v>
      </c>
      <c r="E539" s="1">
        <v>1785</v>
      </c>
      <c r="F539" s="1" t="s">
        <v>37</v>
      </c>
      <c r="G539" s="1">
        <v>13</v>
      </c>
      <c r="J539" s="1" t="s">
        <v>1354</v>
      </c>
      <c r="K539" s="1">
        <v>1134918872</v>
      </c>
      <c r="M539" s="1" t="s">
        <v>15</v>
      </c>
      <c r="N539" s="1" t="s">
        <v>1791</v>
      </c>
      <c r="O539" s="10">
        <v>43319</v>
      </c>
      <c r="P539" s="10">
        <v>43684</v>
      </c>
      <c r="Q539" s="1" t="s">
        <v>17</v>
      </c>
    </row>
    <row r="540" spans="1:17" x14ac:dyDescent="0.25">
      <c r="A540" s="1" t="s">
        <v>4052</v>
      </c>
      <c r="B540" s="4" t="s">
        <v>18</v>
      </c>
      <c r="C540" s="1" t="s">
        <v>1792</v>
      </c>
      <c r="D540" s="1" t="s">
        <v>36</v>
      </c>
      <c r="E540" s="1">
        <v>1237</v>
      </c>
      <c r="F540" s="1" t="s">
        <v>31</v>
      </c>
      <c r="G540" s="1">
        <v>14</v>
      </c>
      <c r="J540" s="1" t="s">
        <v>1018</v>
      </c>
      <c r="K540" s="1">
        <v>1138230693</v>
      </c>
      <c r="M540" s="1" t="s">
        <v>15</v>
      </c>
      <c r="N540" s="1" t="s">
        <v>1793</v>
      </c>
      <c r="O540" s="10">
        <v>43318</v>
      </c>
      <c r="P540" s="10">
        <v>43683</v>
      </c>
      <c r="Q540" s="1" t="s">
        <v>17</v>
      </c>
    </row>
    <row r="541" spans="1:17" x14ac:dyDescent="0.25">
      <c r="A541" s="1" t="s">
        <v>4121</v>
      </c>
      <c r="B541" s="4" t="s">
        <v>18</v>
      </c>
      <c r="C541" s="1" t="s">
        <v>1794</v>
      </c>
      <c r="D541" s="1" t="s">
        <v>1351</v>
      </c>
      <c r="E541" s="1">
        <v>3049</v>
      </c>
      <c r="F541" s="1" t="s">
        <v>127</v>
      </c>
      <c r="G541" s="1">
        <v>11</v>
      </c>
      <c r="J541" s="1" t="s">
        <v>1350</v>
      </c>
      <c r="K541" s="1">
        <v>47550863</v>
      </c>
      <c r="M541" s="1" t="s">
        <v>15</v>
      </c>
      <c r="O541" s="10"/>
      <c r="P541" s="10"/>
    </row>
    <row r="542" spans="1:17" x14ac:dyDescent="0.25">
      <c r="A542" s="1" t="s">
        <v>4144</v>
      </c>
      <c r="B542" s="4" t="s">
        <v>18</v>
      </c>
      <c r="C542" s="1" t="s">
        <v>1795</v>
      </c>
      <c r="D542" s="1" t="s">
        <v>1351</v>
      </c>
      <c r="E542" s="1">
        <v>3496</v>
      </c>
      <c r="F542" s="1" t="s">
        <v>127</v>
      </c>
      <c r="G542" s="1">
        <v>11</v>
      </c>
      <c r="J542" s="1" t="s">
        <v>1466</v>
      </c>
      <c r="K542" s="1">
        <v>45032335</v>
      </c>
      <c r="M542" s="1" t="s">
        <v>15</v>
      </c>
      <c r="N542" s="1" t="s">
        <v>1796</v>
      </c>
      <c r="O542" s="10">
        <v>43318</v>
      </c>
      <c r="P542" s="10">
        <v>43683</v>
      </c>
      <c r="Q542" s="1" t="s">
        <v>17</v>
      </c>
    </row>
    <row r="543" spans="1:17" x14ac:dyDescent="0.25">
      <c r="A543" s="1" t="s">
        <v>4168</v>
      </c>
      <c r="B543" s="4" t="s">
        <v>18</v>
      </c>
      <c r="C543" s="1" t="s">
        <v>1797</v>
      </c>
      <c r="D543" s="1" t="s">
        <v>1157</v>
      </c>
      <c r="E543" s="1">
        <v>3390</v>
      </c>
      <c r="F543" s="1" t="s">
        <v>1163</v>
      </c>
      <c r="G543" s="1">
        <v>13</v>
      </c>
      <c r="J543" s="1" t="s">
        <v>1551</v>
      </c>
      <c r="K543" s="1">
        <v>1144016422</v>
      </c>
      <c r="M543" s="1" t="s">
        <v>15</v>
      </c>
      <c r="N543" s="1" t="s">
        <v>1798</v>
      </c>
      <c r="O543" s="10">
        <v>43318</v>
      </c>
      <c r="P543" s="10">
        <v>43683</v>
      </c>
      <c r="Q543" s="1" t="s">
        <v>17</v>
      </c>
    </row>
    <row r="544" spans="1:17" x14ac:dyDescent="0.25">
      <c r="A544" s="1" t="s">
        <v>4174</v>
      </c>
      <c r="B544" s="4" t="s">
        <v>18</v>
      </c>
      <c r="C544" s="1" t="s">
        <v>1799</v>
      </c>
      <c r="D544" s="1" t="s">
        <v>50</v>
      </c>
      <c r="E544" s="1">
        <v>570</v>
      </c>
      <c r="F544" s="1" t="s">
        <v>51</v>
      </c>
      <c r="G544" s="1">
        <v>1</v>
      </c>
      <c r="J544" s="1" t="s">
        <v>1573</v>
      </c>
      <c r="K544" s="1">
        <v>48628672</v>
      </c>
      <c r="M544" s="1" t="s">
        <v>15</v>
      </c>
      <c r="N544" s="1" t="s">
        <v>1800</v>
      </c>
      <c r="O544" s="10">
        <v>43301</v>
      </c>
      <c r="P544" s="10">
        <v>43666</v>
      </c>
    </row>
    <row r="545" spans="1:17" x14ac:dyDescent="0.25">
      <c r="A545" s="1" t="s">
        <v>3828</v>
      </c>
      <c r="B545" s="4" t="s">
        <v>18</v>
      </c>
      <c r="C545" s="1" t="s">
        <v>1801</v>
      </c>
      <c r="D545" s="1" t="s">
        <v>50</v>
      </c>
      <c r="E545" s="1">
        <v>801</v>
      </c>
      <c r="F545" s="1" t="s">
        <v>51</v>
      </c>
      <c r="G545" s="1">
        <v>1</v>
      </c>
      <c r="J545" s="1" t="s">
        <v>1802</v>
      </c>
      <c r="K545" s="1">
        <v>49327831</v>
      </c>
      <c r="M545" s="1" t="s">
        <v>15</v>
      </c>
      <c r="N545" s="1" t="s">
        <v>1803</v>
      </c>
      <c r="O545" s="10">
        <v>43326</v>
      </c>
      <c r="P545" s="10">
        <v>43326</v>
      </c>
    </row>
    <row r="546" spans="1:17" x14ac:dyDescent="0.25">
      <c r="A546" s="1" t="s">
        <v>4205</v>
      </c>
      <c r="B546" s="4" t="s">
        <v>18</v>
      </c>
      <c r="C546" s="1" t="s">
        <v>1804</v>
      </c>
      <c r="D546" s="1" t="s">
        <v>50</v>
      </c>
      <c r="E546" s="1">
        <v>663</v>
      </c>
      <c r="F546" s="1" t="s">
        <v>51</v>
      </c>
      <c r="G546" s="1">
        <v>1</v>
      </c>
      <c r="J546" s="1" t="s">
        <v>1382</v>
      </c>
      <c r="K546" s="1">
        <v>1136421889</v>
      </c>
      <c r="M546" s="1" t="s">
        <v>15</v>
      </c>
      <c r="N546" s="1" t="s">
        <v>1805</v>
      </c>
      <c r="O546" s="10"/>
      <c r="P546" s="10"/>
    </row>
    <row r="547" spans="1:17" x14ac:dyDescent="0.25">
      <c r="A547" s="1" t="s">
        <v>3897</v>
      </c>
      <c r="B547" s="4" t="s">
        <v>18</v>
      </c>
      <c r="C547" s="1" t="s">
        <v>1806</v>
      </c>
      <c r="D547" s="1" t="s">
        <v>414</v>
      </c>
      <c r="E547" s="1">
        <v>5008</v>
      </c>
      <c r="F547" s="1" t="s">
        <v>103</v>
      </c>
      <c r="G547" s="1">
        <v>6</v>
      </c>
      <c r="J547" s="1" t="s">
        <v>413</v>
      </c>
      <c r="M547" s="1" t="s">
        <v>15</v>
      </c>
      <c r="N547" s="1" t="s">
        <v>1805</v>
      </c>
      <c r="O547" s="10">
        <v>43187</v>
      </c>
      <c r="P547" s="10">
        <v>43552</v>
      </c>
      <c r="Q547" s="1" t="s">
        <v>17</v>
      </c>
    </row>
    <row r="548" spans="1:17" x14ac:dyDescent="0.25">
      <c r="A548" s="1" t="s">
        <v>4206</v>
      </c>
      <c r="B548" s="4" t="s">
        <v>18</v>
      </c>
      <c r="C548" s="1" t="s">
        <v>1807</v>
      </c>
      <c r="D548" s="1" t="s">
        <v>1268</v>
      </c>
      <c r="E548" s="1">
        <v>1935</v>
      </c>
      <c r="F548" s="1" t="s">
        <v>922</v>
      </c>
      <c r="G548" s="1">
        <v>12</v>
      </c>
      <c r="J548" s="1" t="s">
        <v>239</v>
      </c>
      <c r="K548" s="1">
        <v>35355197</v>
      </c>
      <c r="M548" s="1" t="s">
        <v>15</v>
      </c>
      <c r="N548" s="1" t="s">
        <v>1809</v>
      </c>
      <c r="O548" s="10">
        <v>43341</v>
      </c>
      <c r="P548" s="10">
        <v>43706</v>
      </c>
    </row>
    <row r="549" spans="1:17" x14ac:dyDescent="0.25">
      <c r="A549" s="1" t="s">
        <v>4088</v>
      </c>
      <c r="B549" s="4" t="s">
        <v>18</v>
      </c>
      <c r="C549" s="1" t="s">
        <v>1810</v>
      </c>
      <c r="D549" s="1" t="s">
        <v>1162</v>
      </c>
      <c r="E549" s="1">
        <v>3176</v>
      </c>
      <c r="F549" s="1" t="s">
        <v>1163</v>
      </c>
      <c r="G549" s="1">
        <v>13</v>
      </c>
      <c r="J549" s="1" t="s">
        <v>1161</v>
      </c>
      <c r="K549" s="1">
        <v>1154004726</v>
      </c>
      <c r="M549" s="1" t="s">
        <v>15</v>
      </c>
      <c r="N549" s="1" t="s">
        <v>1811</v>
      </c>
      <c r="O549" s="10">
        <v>43318</v>
      </c>
      <c r="P549" s="10">
        <v>43683</v>
      </c>
      <c r="Q549" s="1" t="s">
        <v>17</v>
      </c>
    </row>
    <row r="550" spans="1:17" x14ac:dyDescent="0.25">
      <c r="A550" s="1" t="s">
        <v>3908</v>
      </c>
      <c r="B550" s="4" t="s">
        <v>18</v>
      </c>
      <c r="C550" s="1" t="s">
        <v>1812</v>
      </c>
      <c r="D550" s="1" t="s">
        <v>451</v>
      </c>
      <c r="E550" s="1">
        <v>1079</v>
      </c>
      <c r="F550" s="1" t="s">
        <v>172</v>
      </c>
      <c r="G550" s="1">
        <v>3</v>
      </c>
      <c r="J550" s="1" t="s">
        <v>450</v>
      </c>
      <c r="K550" s="1">
        <v>122106202</v>
      </c>
      <c r="M550" s="1" t="s">
        <v>15</v>
      </c>
      <c r="N550" s="1" t="s">
        <v>1813</v>
      </c>
      <c r="O550" s="10">
        <v>43263</v>
      </c>
      <c r="P550" s="10">
        <v>43628</v>
      </c>
      <c r="Q550" s="1" t="s">
        <v>17</v>
      </c>
    </row>
    <row r="551" spans="1:17" x14ac:dyDescent="0.25">
      <c r="A551" s="1" t="s">
        <v>4207</v>
      </c>
      <c r="B551" s="4" t="s">
        <v>18</v>
      </c>
      <c r="C551" s="1" t="s">
        <v>1814</v>
      </c>
      <c r="D551" s="1" t="s">
        <v>1816</v>
      </c>
      <c r="E551" s="1">
        <v>7191</v>
      </c>
      <c r="F551" s="1" t="s">
        <v>115</v>
      </c>
      <c r="G551" s="1">
        <v>9</v>
      </c>
      <c r="J551" s="1" t="s">
        <v>1815</v>
      </c>
      <c r="K551" s="1">
        <v>1150554588</v>
      </c>
      <c r="M551" s="1" t="s">
        <v>17</v>
      </c>
      <c r="N551" s="1" t="s">
        <v>1817</v>
      </c>
      <c r="O551" s="10">
        <v>43318</v>
      </c>
      <c r="P551" s="10">
        <v>43683</v>
      </c>
      <c r="Q551" s="1" t="s">
        <v>65</v>
      </c>
    </row>
    <row r="552" spans="1:17" x14ac:dyDescent="0.25">
      <c r="A552" s="1" t="s">
        <v>4089</v>
      </c>
      <c r="B552" s="4" t="s">
        <v>18</v>
      </c>
      <c r="C552" s="1" t="s">
        <v>1818</v>
      </c>
      <c r="D552" s="1" t="s">
        <v>30</v>
      </c>
      <c r="E552" s="1">
        <v>4191</v>
      </c>
      <c r="F552" s="1" t="s">
        <v>79</v>
      </c>
      <c r="G552" s="1">
        <v>15</v>
      </c>
      <c r="J552" s="1" t="s">
        <v>1166</v>
      </c>
      <c r="K552" s="1">
        <v>1151805384</v>
      </c>
      <c r="M552" s="1" t="s">
        <v>15</v>
      </c>
      <c r="N552" s="1" t="s">
        <v>1819</v>
      </c>
      <c r="O552" s="10">
        <v>43348</v>
      </c>
      <c r="P552" s="10">
        <v>43713</v>
      </c>
      <c r="Q552" s="1" t="s">
        <v>17</v>
      </c>
    </row>
    <row r="553" spans="1:17" x14ac:dyDescent="0.25">
      <c r="A553" s="1" t="s">
        <v>4123</v>
      </c>
      <c r="B553" s="4" t="s">
        <v>18</v>
      </c>
      <c r="C553" s="1" t="s">
        <v>1820</v>
      </c>
      <c r="D553" s="1" t="s">
        <v>1362</v>
      </c>
      <c r="E553" s="1">
        <v>3966</v>
      </c>
      <c r="F553" s="1" t="s">
        <v>1253</v>
      </c>
      <c r="G553" s="1">
        <v>11</v>
      </c>
      <c r="J553" s="1" t="s">
        <v>1361</v>
      </c>
      <c r="K553" s="1">
        <v>45027003</v>
      </c>
      <c r="M553" s="1" t="s">
        <v>15</v>
      </c>
      <c r="N553" s="1" t="s">
        <v>1821</v>
      </c>
      <c r="O553" s="10">
        <v>43348</v>
      </c>
      <c r="P553" s="10">
        <v>43713</v>
      </c>
      <c r="Q553" s="1" t="s">
        <v>17</v>
      </c>
    </row>
    <row r="554" spans="1:17" x14ac:dyDescent="0.25">
      <c r="A554" s="1" t="s">
        <v>3910</v>
      </c>
      <c r="B554" s="4" t="s">
        <v>18</v>
      </c>
      <c r="C554" s="1" t="s">
        <v>1822</v>
      </c>
      <c r="D554" s="1" t="s">
        <v>21</v>
      </c>
      <c r="E554" s="1">
        <v>898</v>
      </c>
      <c r="F554" s="1" t="s">
        <v>1823</v>
      </c>
      <c r="G554" s="1">
        <v>1</v>
      </c>
      <c r="J554" s="1" t="s">
        <v>460</v>
      </c>
      <c r="K554" s="1">
        <v>49434889</v>
      </c>
      <c r="M554" s="1" t="s">
        <v>15</v>
      </c>
      <c r="N554" s="1" t="s">
        <v>1824</v>
      </c>
      <c r="O554" s="10">
        <v>43266</v>
      </c>
      <c r="P554" s="10">
        <v>43631</v>
      </c>
    </row>
    <row r="555" spans="1:17" x14ac:dyDescent="0.25">
      <c r="A555" s="1" t="s">
        <v>3808</v>
      </c>
      <c r="B555" s="4" t="s">
        <v>18</v>
      </c>
      <c r="C555" s="1" t="s">
        <v>1825</v>
      </c>
      <c r="D555" s="1" t="s">
        <v>21</v>
      </c>
      <c r="E555" s="1">
        <v>395</v>
      </c>
      <c r="F555" s="1" t="s">
        <v>51</v>
      </c>
      <c r="G555" s="1">
        <v>1</v>
      </c>
      <c r="J555" s="1" t="s">
        <v>40</v>
      </c>
      <c r="K555" s="1">
        <v>43072335</v>
      </c>
      <c r="M555" s="1" t="s">
        <v>15</v>
      </c>
      <c r="N555" s="1" t="s">
        <v>1826</v>
      </c>
      <c r="O555" s="10">
        <v>43497</v>
      </c>
      <c r="P555" s="10">
        <v>43862</v>
      </c>
    </row>
    <row r="556" spans="1:17" x14ac:dyDescent="0.25">
      <c r="A556" s="1" t="s">
        <v>4090</v>
      </c>
      <c r="B556" s="4" t="s">
        <v>18</v>
      </c>
      <c r="C556" s="1" t="s">
        <v>1828</v>
      </c>
      <c r="D556" s="1" t="s">
        <v>1171</v>
      </c>
      <c r="E556" s="1">
        <v>707</v>
      </c>
      <c r="F556" s="1" t="s">
        <v>153</v>
      </c>
      <c r="G556" s="1">
        <v>15</v>
      </c>
      <c r="J556" s="1" t="s">
        <v>1170</v>
      </c>
      <c r="K556" s="1">
        <v>1153125492</v>
      </c>
      <c r="M556" s="1" t="s">
        <v>15</v>
      </c>
      <c r="N556" s="1" t="s">
        <v>1829</v>
      </c>
      <c r="O556" s="10">
        <v>43319</v>
      </c>
      <c r="P556" s="10">
        <v>43684</v>
      </c>
      <c r="Q556" s="1" t="s">
        <v>17</v>
      </c>
    </row>
    <row r="557" spans="1:17" x14ac:dyDescent="0.25">
      <c r="A557" s="1" t="s">
        <v>3860</v>
      </c>
      <c r="B557" s="4" t="s">
        <v>18</v>
      </c>
      <c r="C557" s="1" t="s">
        <v>1830</v>
      </c>
      <c r="D557" s="1" t="s">
        <v>273</v>
      </c>
      <c r="E557" s="1">
        <v>526</v>
      </c>
      <c r="F557" s="1" t="s">
        <v>256</v>
      </c>
      <c r="G557" s="1">
        <v>5</v>
      </c>
      <c r="J557" s="1" t="s">
        <v>272</v>
      </c>
      <c r="K557" s="1">
        <v>1161542531</v>
      </c>
      <c r="M557" s="1" t="s">
        <v>15</v>
      </c>
      <c r="N557" s="1" t="s">
        <v>1831</v>
      </c>
      <c r="O557" s="10">
        <v>43161</v>
      </c>
      <c r="P557" s="10">
        <v>43526</v>
      </c>
      <c r="Q557" s="1" t="s">
        <v>65</v>
      </c>
    </row>
    <row r="558" spans="1:17" x14ac:dyDescent="0.25">
      <c r="A558" s="1" t="s">
        <v>4208</v>
      </c>
      <c r="B558" s="4" t="s">
        <v>18</v>
      </c>
      <c r="C558" s="1" t="s">
        <v>1832</v>
      </c>
      <c r="D558" s="1" t="s">
        <v>273</v>
      </c>
      <c r="E558" s="1">
        <v>1601</v>
      </c>
      <c r="F558" s="1" t="s">
        <v>14</v>
      </c>
      <c r="G558" s="1">
        <v>2</v>
      </c>
      <c r="J558" s="1" t="s">
        <v>1833</v>
      </c>
      <c r="K558" s="1">
        <v>1559368964</v>
      </c>
      <c r="M558" s="1" t="s">
        <v>15</v>
      </c>
      <c r="N558" s="1" t="s">
        <v>1834</v>
      </c>
      <c r="O558" s="10">
        <v>43710</v>
      </c>
      <c r="P558" s="10">
        <v>44076</v>
      </c>
      <c r="Q558" s="1" t="s">
        <v>65</v>
      </c>
    </row>
    <row r="559" spans="1:17" x14ac:dyDescent="0.25">
      <c r="A559" s="1" t="s">
        <v>4180</v>
      </c>
      <c r="B559" s="4" t="s">
        <v>18</v>
      </c>
      <c r="C559" s="1" t="s">
        <v>1835</v>
      </c>
      <c r="D559" s="1" t="s">
        <v>1602</v>
      </c>
      <c r="E559" s="1">
        <v>2897</v>
      </c>
      <c r="F559" s="1" t="s">
        <v>166</v>
      </c>
      <c r="G559" s="1">
        <v>11</v>
      </c>
      <c r="J559" s="1" t="s">
        <v>1836</v>
      </c>
      <c r="K559" s="1">
        <v>45033254</v>
      </c>
      <c r="M559" s="1" t="s">
        <v>15</v>
      </c>
      <c r="N559" s="1" t="s">
        <v>1837</v>
      </c>
      <c r="O559" s="10">
        <v>43187</v>
      </c>
      <c r="P559" s="10">
        <v>43552</v>
      </c>
      <c r="Q559" s="1" t="s">
        <v>17</v>
      </c>
    </row>
    <row r="560" spans="1:17" x14ac:dyDescent="0.25">
      <c r="A560" s="1" t="s">
        <v>3874</v>
      </c>
      <c r="B560" s="4" t="s">
        <v>18</v>
      </c>
      <c r="C560" s="1" t="s">
        <v>1838</v>
      </c>
      <c r="D560" s="1" t="s">
        <v>328</v>
      </c>
      <c r="E560" s="1">
        <v>195</v>
      </c>
      <c r="F560" s="1" t="s">
        <v>103</v>
      </c>
      <c r="G560" s="1">
        <v>6</v>
      </c>
      <c r="J560" s="1" t="s">
        <v>327</v>
      </c>
      <c r="K560" s="1">
        <v>1567482289</v>
      </c>
      <c r="M560" s="1" t="s">
        <v>15</v>
      </c>
      <c r="N560" s="1" t="s">
        <v>1839</v>
      </c>
      <c r="O560" s="10">
        <v>43319</v>
      </c>
      <c r="P560" s="10">
        <v>43684</v>
      </c>
      <c r="Q560" s="1" t="s">
        <v>17</v>
      </c>
    </row>
    <row r="561" spans="1:17" x14ac:dyDescent="0.25">
      <c r="A561" s="1" t="s">
        <v>4092</v>
      </c>
      <c r="B561" s="4" t="s">
        <v>18</v>
      </c>
      <c r="C561" s="1" t="s">
        <v>1840</v>
      </c>
      <c r="D561" s="1" t="s">
        <v>78</v>
      </c>
      <c r="E561" s="1">
        <v>630</v>
      </c>
      <c r="F561" s="1" t="s">
        <v>79</v>
      </c>
      <c r="G561" s="1">
        <v>15</v>
      </c>
      <c r="J561" s="1" t="s">
        <v>1178</v>
      </c>
      <c r="K561" s="1">
        <v>1558173236</v>
      </c>
      <c r="M561" s="1" t="s">
        <v>17</v>
      </c>
      <c r="N561" s="1" t="s">
        <v>1841</v>
      </c>
      <c r="O561" s="10">
        <v>43294</v>
      </c>
      <c r="P561" s="10">
        <v>43659</v>
      </c>
      <c r="Q561" s="1" t="s">
        <v>17</v>
      </c>
    </row>
    <row r="562" spans="1:17" x14ac:dyDescent="0.25">
      <c r="A562" s="1" t="s">
        <v>4092</v>
      </c>
      <c r="B562" s="4" t="s">
        <v>18</v>
      </c>
      <c r="C562" s="1" t="s">
        <v>1842</v>
      </c>
      <c r="D562" s="1" t="s">
        <v>78</v>
      </c>
      <c r="E562" s="1">
        <v>630</v>
      </c>
      <c r="F562" s="1" t="s">
        <v>79</v>
      </c>
      <c r="G562" s="1">
        <v>15</v>
      </c>
      <c r="J562" s="1" t="s">
        <v>1617</v>
      </c>
      <c r="K562" s="1">
        <v>44515356</v>
      </c>
      <c r="M562" s="1" t="s">
        <v>17</v>
      </c>
      <c r="N562" s="1" t="s">
        <v>1843</v>
      </c>
      <c r="O562" s="10">
        <v>43348</v>
      </c>
      <c r="P562" s="10">
        <v>43713</v>
      </c>
      <c r="Q562" s="1" t="s">
        <v>17</v>
      </c>
    </row>
    <row r="563" spans="1:17" x14ac:dyDescent="0.25">
      <c r="A563" s="1" t="s">
        <v>4091</v>
      </c>
      <c r="B563" s="4" t="s">
        <v>18</v>
      </c>
      <c r="C563" s="1" t="s">
        <v>1844</v>
      </c>
      <c r="D563" s="1" t="s">
        <v>78</v>
      </c>
      <c r="E563" s="1">
        <v>840</v>
      </c>
      <c r="F563" s="1" t="s">
        <v>79</v>
      </c>
      <c r="G563" s="1">
        <v>15</v>
      </c>
      <c r="J563" s="1" t="s">
        <v>1174</v>
      </c>
      <c r="K563" s="1">
        <v>48563575</v>
      </c>
      <c r="M563" s="1" t="s">
        <v>17</v>
      </c>
      <c r="N563" s="1" t="s">
        <v>1845</v>
      </c>
      <c r="O563" s="10">
        <v>43341</v>
      </c>
      <c r="P563" s="10">
        <v>43706</v>
      </c>
      <c r="Q563" s="1" t="s">
        <v>17</v>
      </c>
    </row>
    <row r="564" spans="1:17" x14ac:dyDescent="0.25">
      <c r="A564" s="1" t="s">
        <v>1848</v>
      </c>
      <c r="B564" s="4" t="s">
        <v>18</v>
      </c>
      <c r="C564" s="1" t="s">
        <v>1846</v>
      </c>
      <c r="D564" s="1" t="s">
        <v>1316</v>
      </c>
      <c r="E564" s="1">
        <v>2110</v>
      </c>
      <c r="F564" s="1" t="s">
        <v>37</v>
      </c>
      <c r="G564" s="1">
        <v>13</v>
      </c>
      <c r="J564" s="1" t="s">
        <v>1847</v>
      </c>
      <c r="K564" s="1">
        <v>1535669136</v>
      </c>
      <c r="M564" s="1" t="s">
        <v>15</v>
      </c>
      <c r="N564" s="1" t="s">
        <v>1849</v>
      </c>
      <c r="O564" s="10">
        <v>43293</v>
      </c>
      <c r="P564" s="10">
        <v>43658</v>
      </c>
      <c r="Q564" s="1" t="s">
        <v>17</v>
      </c>
    </row>
    <row r="565" spans="1:17" x14ac:dyDescent="0.25">
      <c r="A565" s="1" t="s">
        <v>4116</v>
      </c>
      <c r="B565" s="4" t="s">
        <v>18</v>
      </c>
      <c r="C565" s="1" t="s">
        <v>1850</v>
      </c>
      <c r="D565" s="1" t="s">
        <v>1316</v>
      </c>
      <c r="E565" s="1">
        <v>1901</v>
      </c>
      <c r="F565" s="1" t="s">
        <v>37</v>
      </c>
      <c r="G565" s="1">
        <v>13</v>
      </c>
      <c r="J565" s="1" t="s">
        <v>1315</v>
      </c>
      <c r="K565" s="1">
        <v>1544946724</v>
      </c>
      <c r="M565" s="1" t="s">
        <v>15</v>
      </c>
      <c r="N565" s="1" t="s">
        <v>1851</v>
      </c>
      <c r="O565" s="10">
        <v>43283</v>
      </c>
      <c r="P565" s="10">
        <v>43648</v>
      </c>
      <c r="Q565" s="1" t="s">
        <v>17</v>
      </c>
    </row>
    <row r="566" spans="1:17" x14ac:dyDescent="0.25">
      <c r="A566" s="1" t="s">
        <v>3839</v>
      </c>
      <c r="B566" s="4" t="s">
        <v>18</v>
      </c>
      <c r="C566" s="1" t="s">
        <v>1852</v>
      </c>
      <c r="D566" s="1" t="s">
        <v>30</v>
      </c>
      <c r="E566" s="1">
        <v>4200</v>
      </c>
      <c r="F566" s="1" t="s">
        <v>79</v>
      </c>
      <c r="G566" s="1">
        <v>15</v>
      </c>
      <c r="J566" s="1" t="s">
        <v>77</v>
      </c>
      <c r="K566" s="1">
        <v>1151497430</v>
      </c>
      <c r="M566" s="1" t="s">
        <v>15</v>
      </c>
      <c r="O566" s="10"/>
      <c r="P566" s="10"/>
    </row>
    <row r="567" spans="1:17" x14ac:dyDescent="0.25">
      <c r="A567" s="1" t="s">
        <v>4209</v>
      </c>
      <c r="B567" s="4" t="s">
        <v>18</v>
      </c>
      <c r="C567" s="1" t="s">
        <v>1853</v>
      </c>
      <c r="D567" s="1" t="s">
        <v>1257</v>
      </c>
      <c r="E567" s="1">
        <v>2706</v>
      </c>
      <c r="F567" s="1" t="s">
        <v>172</v>
      </c>
      <c r="G567" s="1">
        <v>3</v>
      </c>
      <c r="J567" s="1" t="s">
        <v>1855</v>
      </c>
      <c r="K567" s="1">
        <v>1144719703</v>
      </c>
      <c r="M567" s="1" t="s">
        <v>65</v>
      </c>
      <c r="N567" s="1" t="s">
        <v>1856</v>
      </c>
      <c r="O567" s="10">
        <v>44445</v>
      </c>
      <c r="P567" s="10">
        <v>45175</v>
      </c>
      <c r="Q567" s="1" t="s">
        <v>65</v>
      </c>
    </row>
    <row r="568" spans="1:17" x14ac:dyDescent="0.25">
      <c r="A568" s="1" t="s">
        <v>4132</v>
      </c>
      <c r="B568" s="4" t="s">
        <v>18</v>
      </c>
      <c r="C568" s="1" t="s">
        <v>1857</v>
      </c>
      <c r="D568" s="1" t="s">
        <v>1415</v>
      </c>
      <c r="E568" s="1">
        <v>420</v>
      </c>
      <c r="F568" s="1" t="s">
        <v>51</v>
      </c>
      <c r="G568" s="1">
        <v>1</v>
      </c>
      <c r="J568" s="1" t="s">
        <v>1414</v>
      </c>
      <c r="K568" s="1">
        <v>1566887614</v>
      </c>
      <c r="M568" s="1" t="s">
        <v>17</v>
      </c>
      <c r="N568" s="1" t="s">
        <v>1416</v>
      </c>
      <c r="O568" s="10">
        <v>43543</v>
      </c>
      <c r="P568" s="10">
        <v>43909</v>
      </c>
      <c r="Q568" s="1" t="s">
        <v>17</v>
      </c>
    </row>
    <row r="569" spans="1:17" x14ac:dyDescent="0.25">
      <c r="A569" s="1" t="s">
        <v>3851</v>
      </c>
      <c r="B569" s="4" t="s">
        <v>18</v>
      </c>
      <c r="C569" s="1" t="s">
        <v>1859</v>
      </c>
      <c r="D569" s="1" t="s">
        <v>236</v>
      </c>
      <c r="E569" s="1">
        <v>998</v>
      </c>
      <c r="F569" s="1" t="s">
        <v>14</v>
      </c>
      <c r="G569" s="1">
        <v>2</v>
      </c>
      <c r="J569" s="1" t="s">
        <v>235</v>
      </c>
      <c r="K569" s="1">
        <v>1562125261</v>
      </c>
      <c r="M569" s="1" t="s">
        <v>15</v>
      </c>
      <c r="N569" s="1" t="s">
        <v>1860</v>
      </c>
      <c r="O569" s="10">
        <v>43319</v>
      </c>
      <c r="P569" s="10">
        <v>43684</v>
      </c>
      <c r="Q569" s="1" t="s">
        <v>65</v>
      </c>
    </row>
    <row r="570" spans="1:17" x14ac:dyDescent="0.25">
      <c r="A570" s="1" t="s">
        <v>4210</v>
      </c>
      <c r="B570" s="4" t="s">
        <v>18</v>
      </c>
      <c r="C570" s="1" t="s">
        <v>1861</v>
      </c>
      <c r="D570" s="1" t="s">
        <v>1863</v>
      </c>
      <c r="E570" s="1">
        <v>1694</v>
      </c>
      <c r="F570" s="1" t="s">
        <v>37</v>
      </c>
      <c r="G570" s="1">
        <v>13</v>
      </c>
      <c r="J570" s="1" t="s">
        <v>1862</v>
      </c>
      <c r="K570" s="1">
        <v>1567241124</v>
      </c>
      <c r="M570" s="1" t="s">
        <v>15</v>
      </c>
      <c r="O570" s="10"/>
      <c r="P570" s="10"/>
    </row>
    <row r="571" spans="1:17" x14ac:dyDescent="0.25">
      <c r="A571" s="1" t="s">
        <v>4211</v>
      </c>
      <c r="B571" s="4" t="s">
        <v>18</v>
      </c>
      <c r="C571" s="1" t="s">
        <v>1864</v>
      </c>
      <c r="D571" s="1" t="s">
        <v>1863</v>
      </c>
      <c r="E571" s="1">
        <v>2568</v>
      </c>
      <c r="F571" s="1" t="s">
        <v>37</v>
      </c>
      <c r="G571" s="1">
        <v>13</v>
      </c>
      <c r="J571" s="1" t="s">
        <v>1865</v>
      </c>
      <c r="K571" s="1">
        <v>47870001</v>
      </c>
      <c r="M571" s="1" t="s">
        <v>17</v>
      </c>
      <c r="N571" s="1" t="s">
        <v>1866</v>
      </c>
      <c r="O571" s="10">
        <v>43348</v>
      </c>
      <c r="P571" s="10">
        <v>43713</v>
      </c>
      <c r="Q571" s="1" t="s">
        <v>17</v>
      </c>
    </row>
    <row r="572" spans="1:17" x14ac:dyDescent="0.25">
      <c r="A572" s="1" t="s">
        <v>4212</v>
      </c>
      <c r="B572" s="4" t="s">
        <v>18</v>
      </c>
      <c r="C572" s="1" t="s">
        <v>1867</v>
      </c>
      <c r="D572" s="1" t="s">
        <v>1863</v>
      </c>
      <c r="E572" s="1">
        <v>2300</v>
      </c>
      <c r="F572" s="1" t="s">
        <v>37</v>
      </c>
      <c r="G572" s="1">
        <v>13</v>
      </c>
      <c r="J572" s="1" t="s">
        <v>951</v>
      </c>
      <c r="K572" s="1">
        <v>1132430277</v>
      </c>
      <c r="M572" s="1" t="s">
        <v>15</v>
      </c>
      <c r="N572" s="1" t="s">
        <v>1868</v>
      </c>
      <c r="O572" s="10">
        <v>43294</v>
      </c>
      <c r="P572" s="10">
        <v>43659</v>
      </c>
      <c r="Q572" s="1" t="s">
        <v>17</v>
      </c>
    </row>
    <row r="573" spans="1:17" x14ac:dyDescent="0.25">
      <c r="A573" s="1" t="s">
        <v>4213</v>
      </c>
      <c r="B573" s="4" t="s">
        <v>18</v>
      </c>
      <c r="C573" s="1" t="s">
        <v>1869</v>
      </c>
      <c r="D573" s="1" t="s">
        <v>1863</v>
      </c>
      <c r="E573" s="1">
        <v>2009</v>
      </c>
      <c r="F573" s="1" t="s">
        <v>37</v>
      </c>
      <c r="G573" s="1">
        <v>13</v>
      </c>
      <c r="J573" s="1" t="s">
        <v>943</v>
      </c>
      <c r="K573" s="1">
        <v>1557501097</v>
      </c>
      <c r="M573" s="1" t="s">
        <v>15</v>
      </c>
      <c r="N573" s="1" t="s">
        <v>1870</v>
      </c>
      <c r="O573" s="10">
        <v>43318</v>
      </c>
      <c r="P573" s="10">
        <v>43683</v>
      </c>
      <c r="Q573" s="1" t="s">
        <v>17</v>
      </c>
    </row>
    <row r="574" spans="1:17" x14ac:dyDescent="0.25">
      <c r="A574" s="1" t="s">
        <v>4214</v>
      </c>
      <c r="B574" s="4" t="s">
        <v>18</v>
      </c>
      <c r="C574" s="1" t="s">
        <v>1871</v>
      </c>
      <c r="D574" s="1" t="s">
        <v>1863</v>
      </c>
      <c r="E574" s="1">
        <v>1709</v>
      </c>
      <c r="F574" s="1" t="s">
        <v>37</v>
      </c>
      <c r="G574" s="1">
        <v>13</v>
      </c>
      <c r="J574" s="1" t="s">
        <v>957</v>
      </c>
      <c r="K574" s="1" t="s">
        <v>1872</v>
      </c>
      <c r="M574" s="1" t="s">
        <v>17</v>
      </c>
      <c r="N574" s="1" t="s">
        <v>1873</v>
      </c>
      <c r="O574" s="10">
        <v>43348</v>
      </c>
      <c r="P574" s="10">
        <v>43713</v>
      </c>
      <c r="Q574" s="1" t="s">
        <v>17</v>
      </c>
    </row>
    <row r="575" spans="1:17" x14ac:dyDescent="0.25">
      <c r="A575" s="1" t="s">
        <v>2555</v>
      </c>
      <c r="B575" s="4" t="s">
        <v>18</v>
      </c>
      <c r="C575" s="1" t="s">
        <v>1874</v>
      </c>
      <c r="D575" s="1" t="s">
        <v>1863</v>
      </c>
      <c r="E575" s="1">
        <v>2151</v>
      </c>
      <c r="F575" s="1" t="s">
        <v>37</v>
      </c>
      <c r="G575" s="1">
        <v>13</v>
      </c>
      <c r="J575" s="1" t="s">
        <v>960</v>
      </c>
      <c r="K575" s="1">
        <v>47614281</v>
      </c>
      <c r="M575" s="1" t="s">
        <v>15</v>
      </c>
      <c r="N575" s="1" t="s">
        <v>1875</v>
      </c>
      <c r="O575" s="10">
        <v>43341</v>
      </c>
      <c r="P575" s="10">
        <v>43706</v>
      </c>
      <c r="Q575" s="1" t="s">
        <v>17</v>
      </c>
    </row>
    <row r="576" spans="1:17" x14ac:dyDescent="0.25">
      <c r="A576" s="1" t="s">
        <v>4215</v>
      </c>
      <c r="B576" s="4" t="s">
        <v>18</v>
      </c>
      <c r="C576" s="1" t="s">
        <v>1876</v>
      </c>
      <c r="D576" s="1" t="s">
        <v>1863</v>
      </c>
      <c r="E576" s="1">
        <v>2337</v>
      </c>
      <c r="F576" s="1" t="s">
        <v>37</v>
      </c>
      <c r="G576" s="1">
        <v>13</v>
      </c>
      <c r="J576" s="1" t="s">
        <v>1620</v>
      </c>
      <c r="K576" s="1">
        <v>1557413482</v>
      </c>
      <c r="M576" s="1" t="s">
        <v>15</v>
      </c>
      <c r="O576" s="10"/>
      <c r="P576" s="10"/>
    </row>
    <row r="577" spans="1:17" x14ac:dyDescent="0.25">
      <c r="A577" s="1" t="s">
        <v>4055</v>
      </c>
      <c r="B577" s="4" t="s">
        <v>18</v>
      </c>
      <c r="C577" s="1" t="s">
        <v>1877</v>
      </c>
      <c r="D577" s="1" t="s">
        <v>1032</v>
      </c>
      <c r="E577" s="1">
        <v>965</v>
      </c>
      <c r="F577" s="1" t="s">
        <v>31</v>
      </c>
      <c r="G577" s="1">
        <v>14</v>
      </c>
      <c r="J577" s="1" t="s">
        <v>1031</v>
      </c>
      <c r="K577" s="1" t="s">
        <v>1878</v>
      </c>
      <c r="M577" s="1" t="s">
        <v>15</v>
      </c>
      <c r="N577" s="1" t="s">
        <v>1879</v>
      </c>
      <c r="O577" s="10">
        <v>43263</v>
      </c>
      <c r="P577" s="10">
        <v>43628</v>
      </c>
      <c r="Q577" s="1" t="s">
        <v>17</v>
      </c>
    </row>
    <row r="578" spans="1:17" x14ac:dyDescent="0.25">
      <c r="A578" s="1" t="s">
        <v>3895</v>
      </c>
      <c r="B578" s="4" t="s">
        <v>18</v>
      </c>
      <c r="C578" s="1" t="s">
        <v>1880</v>
      </c>
      <c r="D578" s="1" t="s">
        <v>4216</v>
      </c>
      <c r="E578" s="1">
        <v>180</v>
      </c>
      <c r="F578" s="1" t="s">
        <v>103</v>
      </c>
      <c r="G578" s="1">
        <v>6</v>
      </c>
      <c r="J578" s="1" t="s">
        <v>406</v>
      </c>
      <c r="K578" s="1" t="s">
        <v>1881</v>
      </c>
      <c r="M578" s="1" t="s">
        <v>17</v>
      </c>
      <c r="N578" s="1" t="s">
        <v>1882</v>
      </c>
      <c r="O578" s="10">
        <v>43413</v>
      </c>
      <c r="P578" s="10">
        <v>43778</v>
      </c>
      <c r="Q578" s="1" t="s">
        <v>17</v>
      </c>
    </row>
    <row r="579" spans="1:17" x14ac:dyDescent="0.25">
      <c r="A579" s="1" t="s">
        <v>4217</v>
      </c>
      <c r="B579" s="4" t="s">
        <v>18</v>
      </c>
      <c r="C579" s="1" t="s">
        <v>1883</v>
      </c>
      <c r="D579" s="1" t="s">
        <v>759</v>
      </c>
      <c r="E579" s="1">
        <v>2157</v>
      </c>
      <c r="F579" s="1" t="s">
        <v>760</v>
      </c>
      <c r="G579" s="1">
        <v>4</v>
      </c>
      <c r="J579" s="1" t="s">
        <v>758</v>
      </c>
      <c r="K579" s="1">
        <v>49416233</v>
      </c>
      <c r="M579" s="1" t="s">
        <v>15</v>
      </c>
      <c r="N579" s="1" t="s">
        <v>1884</v>
      </c>
      <c r="O579" s="10">
        <v>43326</v>
      </c>
      <c r="P579" s="10">
        <v>43691</v>
      </c>
      <c r="Q579" s="1" t="s">
        <v>65</v>
      </c>
    </row>
    <row r="580" spans="1:17" x14ac:dyDescent="0.25">
      <c r="A580" s="1" t="s">
        <v>4056</v>
      </c>
      <c r="B580" s="4" t="s">
        <v>18</v>
      </c>
      <c r="C580" s="1" t="s">
        <v>1885</v>
      </c>
      <c r="D580" s="1" t="s">
        <v>1036</v>
      </c>
      <c r="E580" s="1">
        <v>3189</v>
      </c>
      <c r="F580" s="1" t="s">
        <v>31</v>
      </c>
      <c r="G580" s="1">
        <v>14</v>
      </c>
      <c r="J580" s="1" t="s">
        <v>1035</v>
      </c>
      <c r="K580" s="1">
        <v>1544069443</v>
      </c>
      <c r="M580" s="1" t="s">
        <v>15</v>
      </c>
      <c r="N580" s="1" t="s">
        <v>1886</v>
      </c>
      <c r="O580" s="10">
        <v>43146</v>
      </c>
      <c r="P580" s="10">
        <v>43511</v>
      </c>
      <c r="Q580" s="1" t="s">
        <v>17</v>
      </c>
    </row>
    <row r="581" spans="1:17" x14ac:dyDescent="0.25">
      <c r="A581" s="1" t="s">
        <v>3937</v>
      </c>
      <c r="B581" s="4" t="s">
        <v>18</v>
      </c>
      <c r="C581" s="1" t="s">
        <v>1887</v>
      </c>
      <c r="D581" s="1" t="s">
        <v>554</v>
      </c>
      <c r="E581" s="1">
        <v>1917</v>
      </c>
      <c r="F581" s="1" t="s">
        <v>14</v>
      </c>
      <c r="G581" s="1">
        <v>2</v>
      </c>
      <c r="J581" s="1" t="s">
        <v>553</v>
      </c>
      <c r="K581" s="1">
        <v>1558051595</v>
      </c>
      <c r="M581" s="1" t="s">
        <v>15</v>
      </c>
      <c r="N581" s="1" t="s">
        <v>1888</v>
      </c>
      <c r="O581" s="10">
        <v>43334</v>
      </c>
      <c r="P581" s="10">
        <v>43334</v>
      </c>
      <c r="Q581" s="1" t="s">
        <v>65</v>
      </c>
    </row>
    <row r="582" spans="1:17" x14ac:dyDescent="0.25">
      <c r="A582" s="1" t="s">
        <v>3993</v>
      </c>
      <c r="B582" s="4" t="s">
        <v>18</v>
      </c>
      <c r="C582" s="1" t="s">
        <v>1889</v>
      </c>
      <c r="D582" s="1" t="s">
        <v>158</v>
      </c>
      <c r="E582" s="1">
        <v>3777</v>
      </c>
      <c r="F582" s="1" t="s">
        <v>31</v>
      </c>
      <c r="G582" s="1">
        <v>14</v>
      </c>
      <c r="J582" s="1" t="s">
        <v>763</v>
      </c>
      <c r="K582" s="1">
        <v>1567896148</v>
      </c>
      <c r="M582" s="1" t="s">
        <v>15</v>
      </c>
      <c r="N582" s="1" t="s">
        <v>731</v>
      </c>
      <c r="O582" s="10">
        <v>43187</v>
      </c>
      <c r="P582" s="10">
        <v>43552</v>
      </c>
      <c r="Q582" s="1" t="s">
        <v>17</v>
      </c>
    </row>
    <row r="583" spans="1:17" x14ac:dyDescent="0.25">
      <c r="A583" s="1" t="s">
        <v>4057</v>
      </c>
      <c r="B583" s="4" t="s">
        <v>18</v>
      </c>
      <c r="C583" s="1" t="s">
        <v>1890</v>
      </c>
      <c r="D583" s="1" t="s">
        <v>158</v>
      </c>
      <c r="E583" s="1">
        <v>3591</v>
      </c>
      <c r="F583" s="1" t="s">
        <v>31</v>
      </c>
      <c r="G583" s="1">
        <v>14</v>
      </c>
      <c r="J583" s="1" t="s">
        <v>1039</v>
      </c>
      <c r="K583" s="1">
        <v>1569991228</v>
      </c>
      <c r="M583" s="1" t="s">
        <v>15</v>
      </c>
      <c r="N583" s="1" t="s">
        <v>1891</v>
      </c>
      <c r="O583" s="10">
        <v>43263</v>
      </c>
      <c r="P583" s="10">
        <v>43628</v>
      </c>
      <c r="Q583" s="1" t="s">
        <v>17</v>
      </c>
    </row>
    <row r="584" spans="1:17" x14ac:dyDescent="0.25">
      <c r="A584" s="1" t="s">
        <v>4058</v>
      </c>
      <c r="B584" s="4" t="s">
        <v>18</v>
      </c>
      <c r="C584" s="1" t="s">
        <v>1892</v>
      </c>
      <c r="D584" s="1" t="s">
        <v>158</v>
      </c>
      <c r="E584" s="1">
        <v>3887</v>
      </c>
      <c r="F584" s="1" t="s">
        <v>31</v>
      </c>
      <c r="G584" s="1">
        <v>14</v>
      </c>
      <c r="J584" s="1" t="s">
        <v>1893</v>
      </c>
      <c r="K584" s="1">
        <v>20517255</v>
      </c>
      <c r="M584" s="1" t="s">
        <v>15</v>
      </c>
      <c r="N584" s="1" t="s">
        <v>1894</v>
      </c>
      <c r="O584" s="10">
        <v>43318</v>
      </c>
      <c r="P584" s="10">
        <v>43683</v>
      </c>
      <c r="Q584" s="1" t="s">
        <v>17</v>
      </c>
    </row>
    <row r="585" spans="1:17" x14ac:dyDescent="0.25">
      <c r="A585" s="1" t="s">
        <v>3833</v>
      </c>
      <c r="B585" s="4" t="s">
        <v>18</v>
      </c>
      <c r="C585" s="1" t="s">
        <v>1895</v>
      </c>
      <c r="D585" s="1" t="s">
        <v>158</v>
      </c>
      <c r="E585" s="1">
        <v>1809</v>
      </c>
      <c r="F585" s="1" t="s">
        <v>14</v>
      </c>
      <c r="G585" s="1">
        <v>2</v>
      </c>
      <c r="J585" s="1" t="s">
        <v>157</v>
      </c>
      <c r="K585" s="1">
        <v>43072335</v>
      </c>
      <c r="M585" s="1" t="s">
        <v>15</v>
      </c>
      <c r="N585" s="1" t="s">
        <v>1896</v>
      </c>
      <c r="O585" s="10">
        <v>43319</v>
      </c>
      <c r="P585" s="10">
        <v>43684</v>
      </c>
      <c r="Q585" s="1" t="s">
        <v>65</v>
      </c>
    </row>
    <row r="586" spans="1:17" x14ac:dyDescent="0.25">
      <c r="A586" s="1" t="s">
        <v>3912</v>
      </c>
      <c r="B586" s="4" t="s">
        <v>18</v>
      </c>
      <c r="C586" s="1" t="s">
        <v>1897</v>
      </c>
      <c r="D586" s="1" t="s">
        <v>467</v>
      </c>
      <c r="E586" s="1">
        <v>1790</v>
      </c>
      <c r="F586" s="1" t="s">
        <v>22</v>
      </c>
      <c r="G586" s="1">
        <v>1</v>
      </c>
      <c r="J586" s="1" t="s">
        <v>466</v>
      </c>
      <c r="K586" s="1">
        <v>1169812313</v>
      </c>
      <c r="M586" s="1" t="s">
        <v>15</v>
      </c>
      <c r="N586" s="1" t="s">
        <v>1827</v>
      </c>
      <c r="O586" s="10">
        <v>43410</v>
      </c>
      <c r="P586" s="10">
        <v>43775</v>
      </c>
    </row>
    <row r="587" spans="1:17" x14ac:dyDescent="0.25">
      <c r="A587" s="1" t="s">
        <v>183</v>
      </c>
      <c r="B587" s="4" t="s">
        <v>18</v>
      </c>
      <c r="C587" s="1" t="s">
        <v>1898</v>
      </c>
      <c r="D587" s="1" t="s">
        <v>179</v>
      </c>
      <c r="E587" s="1">
        <v>875</v>
      </c>
      <c r="F587" s="1" t="s">
        <v>180</v>
      </c>
      <c r="G587" s="1">
        <v>1</v>
      </c>
      <c r="J587" s="1" t="s">
        <v>178</v>
      </c>
      <c r="K587" s="1">
        <v>1131951312</v>
      </c>
      <c r="M587" s="1" t="s">
        <v>15</v>
      </c>
      <c r="O587" s="10"/>
      <c r="P587" s="10"/>
    </row>
    <row r="588" spans="1:17" x14ac:dyDescent="0.25">
      <c r="A588" s="1" t="s">
        <v>3942</v>
      </c>
      <c r="B588" s="4" t="s">
        <v>18</v>
      </c>
      <c r="C588" s="1" t="s">
        <v>1899</v>
      </c>
      <c r="D588" s="1" t="s">
        <v>3943</v>
      </c>
      <c r="E588" s="1">
        <v>2288</v>
      </c>
      <c r="F588" s="1" t="s">
        <v>14</v>
      </c>
      <c r="G588" s="1">
        <v>2</v>
      </c>
      <c r="J588" s="1" t="s">
        <v>571</v>
      </c>
      <c r="K588" s="1">
        <v>49319938</v>
      </c>
      <c r="M588" s="1" t="s">
        <v>15</v>
      </c>
      <c r="N588" s="1" t="s">
        <v>1900</v>
      </c>
      <c r="O588" s="10">
        <v>43299</v>
      </c>
      <c r="P588" s="10">
        <v>43664</v>
      </c>
      <c r="Q588" s="1" t="s">
        <v>65</v>
      </c>
    </row>
    <row r="589" spans="1:17" x14ac:dyDescent="0.25">
      <c r="A589" s="1" t="s">
        <v>3826</v>
      </c>
      <c r="B589" s="4" t="s">
        <v>18</v>
      </c>
      <c r="C589" s="1" t="s">
        <v>1901</v>
      </c>
      <c r="D589" s="1" t="s">
        <v>126</v>
      </c>
      <c r="E589" s="1">
        <v>3156</v>
      </c>
      <c r="F589" s="1" t="s">
        <v>127</v>
      </c>
      <c r="G589" s="1">
        <v>11</v>
      </c>
      <c r="J589" s="1" t="s">
        <v>125</v>
      </c>
      <c r="K589" s="1">
        <v>1145638757</v>
      </c>
      <c r="M589" s="1" t="s">
        <v>15</v>
      </c>
      <c r="N589" s="1" t="s">
        <v>1902</v>
      </c>
      <c r="O589" s="10">
        <v>43488</v>
      </c>
      <c r="P589" s="10">
        <v>43853</v>
      </c>
      <c r="Q589" s="1" t="s">
        <v>17</v>
      </c>
    </row>
    <row r="590" spans="1:17" x14ac:dyDescent="0.25">
      <c r="A590" s="1" t="s">
        <v>4059</v>
      </c>
      <c r="B590" s="4" t="s">
        <v>18</v>
      </c>
      <c r="C590" s="1" t="s">
        <v>1903</v>
      </c>
      <c r="D590" s="1" t="s">
        <v>1046</v>
      </c>
      <c r="E590" s="1">
        <v>1705</v>
      </c>
      <c r="F590" s="1" t="s">
        <v>31</v>
      </c>
      <c r="G590" s="1">
        <v>14</v>
      </c>
      <c r="J590" s="1" t="s">
        <v>1045</v>
      </c>
      <c r="K590" s="1">
        <v>1162217736</v>
      </c>
      <c r="M590" s="1" t="s">
        <v>15</v>
      </c>
      <c r="O590" s="10"/>
      <c r="P590" s="10"/>
    </row>
    <row r="591" spans="1:17" x14ac:dyDescent="0.25">
      <c r="A591" s="1" t="s">
        <v>3981</v>
      </c>
      <c r="B591" s="4" t="s">
        <v>18</v>
      </c>
      <c r="C591" s="1" t="s">
        <v>1904</v>
      </c>
      <c r="D591" s="1" t="s">
        <v>713</v>
      </c>
      <c r="E591" s="1">
        <v>2851</v>
      </c>
      <c r="F591" s="1" t="s">
        <v>84</v>
      </c>
      <c r="G591" s="1">
        <v>3</v>
      </c>
      <c r="J591" s="1" t="s">
        <v>1905</v>
      </c>
      <c r="K591" s="1">
        <v>1167016734</v>
      </c>
      <c r="M591" s="1" t="s">
        <v>15</v>
      </c>
      <c r="N591" s="1" t="s">
        <v>1906</v>
      </c>
      <c r="O591" s="10">
        <v>43266</v>
      </c>
      <c r="P591" s="10">
        <v>43631</v>
      </c>
      <c r="Q591" s="1" t="s">
        <v>17</v>
      </c>
    </row>
    <row r="592" spans="1:17" x14ac:dyDescent="0.25">
      <c r="A592" s="1" t="s">
        <v>4031</v>
      </c>
      <c r="B592" s="4" t="s">
        <v>18</v>
      </c>
      <c r="C592" s="1" t="s">
        <v>1907</v>
      </c>
      <c r="D592" s="1" t="s">
        <v>936</v>
      </c>
      <c r="E592" s="1">
        <v>5055</v>
      </c>
      <c r="F592" s="1" t="s">
        <v>922</v>
      </c>
      <c r="G592" s="1">
        <v>12</v>
      </c>
      <c r="J592" s="1" t="s">
        <v>935</v>
      </c>
      <c r="K592" s="1">
        <v>1169124136</v>
      </c>
      <c r="M592" s="1" t="s">
        <v>15</v>
      </c>
      <c r="N592" s="1" t="s">
        <v>1908</v>
      </c>
      <c r="O592" s="10">
        <v>43187</v>
      </c>
      <c r="P592" s="10">
        <v>43552</v>
      </c>
      <c r="Q592" s="1" t="s">
        <v>65</v>
      </c>
    </row>
    <row r="593" spans="1:17" x14ac:dyDescent="0.25">
      <c r="A593" s="1" t="s">
        <v>4000</v>
      </c>
      <c r="B593" s="4" t="s">
        <v>18</v>
      </c>
      <c r="C593" s="1" t="s">
        <v>1909</v>
      </c>
      <c r="D593" s="1" t="s">
        <v>768</v>
      </c>
      <c r="E593" s="1">
        <v>1688</v>
      </c>
      <c r="F593" s="1" t="s">
        <v>46</v>
      </c>
      <c r="G593" s="1">
        <v>4</v>
      </c>
      <c r="J593" s="1" t="s">
        <v>790</v>
      </c>
      <c r="K593" s="1">
        <v>43012522</v>
      </c>
      <c r="M593" s="1" t="s">
        <v>15</v>
      </c>
      <c r="N593" s="1" t="s">
        <v>1910</v>
      </c>
      <c r="O593" s="10">
        <v>43161</v>
      </c>
      <c r="P593" s="10">
        <v>43526</v>
      </c>
      <c r="Q593" s="1" t="s">
        <v>65</v>
      </c>
    </row>
    <row r="594" spans="1:17" x14ac:dyDescent="0.25">
      <c r="A594" s="1" t="s">
        <v>3994</v>
      </c>
      <c r="B594" s="4" t="s">
        <v>18</v>
      </c>
      <c r="C594" s="1" t="s">
        <v>1911</v>
      </c>
      <c r="D594" s="1" t="s">
        <v>768</v>
      </c>
      <c r="E594" s="1">
        <v>700</v>
      </c>
      <c r="F594" s="1" t="s">
        <v>46</v>
      </c>
      <c r="G594" s="1">
        <v>4</v>
      </c>
      <c r="J594" s="1" t="s">
        <v>767</v>
      </c>
      <c r="K594" s="1">
        <v>43008048</v>
      </c>
      <c r="M594" s="1" t="s">
        <v>15</v>
      </c>
      <c r="N594" s="1" t="s">
        <v>1912</v>
      </c>
      <c r="O594" s="10">
        <v>43301</v>
      </c>
      <c r="P594" s="10">
        <v>43666</v>
      </c>
      <c r="Q594" s="1" t="s">
        <v>65</v>
      </c>
    </row>
    <row r="595" spans="1:17" x14ac:dyDescent="0.25">
      <c r="A595" s="1" t="s">
        <v>4218</v>
      </c>
      <c r="B595" s="4" t="s">
        <v>18</v>
      </c>
      <c r="C595" s="1" t="s">
        <v>1913</v>
      </c>
      <c r="D595" s="1" t="s">
        <v>768</v>
      </c>
      <c r="E595" s="1" t="s">
        <v>1914</v>
      </c>
      <c r="F595" s="1" t="s">
        <v>46</v>
      </c>
      <c r="G595" s="1">
        <v>4</v>
      </c>
      <c r="J595" s="1" t="s">
        <v>1410</v>
      </c>
      <c r="K595" s="1">
        <v>1131551922</v>
      </c>
      <c r="M595" s="1" t="s">
        <v>17</v>
      </c>
      <c r="N595" s="1" t="s">
        <v>1915</v>
      </c>
      <c r="O595" s="10">
        <v>43521</v>
      </c>
      <c r="P595" s="10">
        <v>43886</v>
      </c>
      <c r="Q595" s="1" t="s">
        <v>65</v>
      </c>
    </row>
    <row r="596" spans="1:17" x14ac:dyDescent="0.25">
      <c r="A596" s="1" t="s">
        <v>579</v>
      </c>
      <c r="B596" s="4" t="s">
        <v>18</v>
      </c>
      <c r="C596" s="1" t="s">
        <v>1916</v>
      </c>
      <c r="D596" s="1" t="s">
        <v>580</v>
      </c>
      <c r="E596" s="1">
        <v>1306</v>
      </c>
      <c r="F596" s="1" t="s">
        <v>14</v>
      </c>
      <c r="G596" s="1">
        <v>2</v>
      </c>
      <c r="J596" s="1" t="s">
        <v>578</v>
      </c>
      <c r="K596" s="1">
        <v>1124983177</v>
      </c>
      <c r="M596" s="1" t="s">
        <v>15</v>
      </c>
      <c r="N596" s="1" t="s">
        <v>1917</v>
      </c>
      <c r="O596" s="10">
        <v>43326</v>
      </c>
      <c r="P596" s="10">
        <v>43691</v>
      </c>
      <c r="Q596" s="1" t="s">
        <v>65</v>
      </c>
    </row>
    <row r="597" spans="1:17" x14ac:dyDescent="0.25">
      <c r="A597" s="1" t="s">
        <v>3896</v>
      </c>
      <c r="B597" s="4" t="s">
        <v>18</v>
      </c>
      <c r="C597" s="1" t="s">
        <v>1918</v>
      </c>
      <c r="D597" s="1" t="s">
        <v>336</v>
      </c>
      <c r="E597" s="1">
        <v>613</v>
      </c>
      <c r="F597" s="1" t="s">
        <v>103</v>
      </c>
      <c r="G597" s="1">
        <v>6</v>
      </c>
      <c r="J597" s="1" t="s">
        <v>409</v>
      </c>
      <c r="K597" s="1">
        <v>1159143648</v>
      </c>
      <c r="M597" s="1" t="s">
        <v>15</v>
      </c>
      <c r="N597" s="1" t="s">
        <v>1920</v>
      </c>
      <c r="O597" s="10">
        <v>43161</v>
      </c>
      <c r="P597" s="10">
        <v>43526</v>
      </c>
      <c r="Q597" s="1" t="s">
        <v>17</v>
      </c>
    </row>
    <row r="598" spans="1:17" x14ac:dyDescent="0.25">
      <c r="A598" s="1" t="s">
        <v>3877</v>
      </c>
      <c r="B598" s="4" t="s">
        <v>18</v>
      </c>
      <c r="C598" s="1" t="s">
        <v>1921</v>
      </c>
      <c r="D598" s="1" t="s">
        <v>336</v>
      </c>
      <c r="E598" s="1">
        <v>354</v>
      </c>
      <c r="F598" s="1" t="s">
        <v>103</v>
      </c>
      <c r="G598" s="1">
        <v>6</v>
      </c>
      <c r="J598" s="1" t="s">
        <v>340</v>
      </c>
      <c r="K598" s="1">
        <v>49012196</v>
      </c>
      <c r="M598" s="1" t="s">
        <v>15</v>
      </c>
      <c r="N598" s="1" t="s">
        <v>1922</v>
      </c>
      <c r="O598" s="10">
        <v>43319</v>
      </c>
      <c r="P598" s="10">
        <v>43684</v>
      </c>
      <c r="Q598" s="1" t="s">
        <v>17</v>
      </c>
    </row>
    <row r="599" spans="1:17" x14ac:dyDescent="0.25">
      <c r="A599" s="1" t="s">
        <v>3876</v>
      </c>
      <c r="B599" s="4" t="s">
        <v>18</v>
      </c>
      <c r="C599" s="1" t="s">
        <v>1923</v>
      </c>
      <c r="D599" s="1" t="s">
        <v>336</v>
      </c>
      <c r="E599" s="1">
        <v>462</v>
      </c>
      <c r="F599" s="1" t="s">
        <v>103</v>
      </c>
      <c r="G599" s="1">
        <v>6</v>
      </c>
      <c r="J599" s="1" t="s">
        <v>335</v>
      </c>
      <c r="K599" s="1">
        <v>49029322</v>
      </c>
      <c r="M599" s="1" t="s">
        <v>15</v>
      </c>
      <c r="N599" s="1" t="s">
        <v>1924</v>
      </c>
      <c r="O599" s="10">
        <v>43319</v>
      </c>
      <c r="P599" s="10">
        <v>43684</v>
      </c>
      <c r="Q599" s="1" t="s">
        <v>17</v>
      </c>
    </row>
    <row r="600" spans="1:17" x14ac:dyDescent="0.25">
      <c r="A600" s="1" t="s">
        <v>3895</v>
      </c>
      <c r="B600" s="4" t="s">
        <v>18</v>
      </c>
      <c r="C600" s="1" t="s">
        <v>1925</v>
      </c>
      <c r="D600" s="1" t="s">
        <v>336</v>
      </c>
      <c r="E600" s="1">
        <v>180</v>
      </c>
      <c r="F600" s="1" t="s">
        <v>103</v>
      </c>
      <c r="G600" s="1">
        <v>6</v>
      </c>
      <c r="J600" s="1" t="s">
        <v>406</v>
      </c>
      <c r="K600" s="1">
        <v>1160453111</v>
      </c>
      <c r="M600" s="1" t="s">
        <v>15</v>
      </c>
      <c r="N600" s="1" t="s">
        <v>1882</v>
      </c>
      <c r="O600" s="10">
        <v>43413</v>
      </c>
      <c r="P600" s="10">
        <v>43778</v>
      </c>
      <c r="Q600" s="1" t="s">
        <v>17</v>
      </c>
    </row>
    <row r="601" spans="1:17" x14ac:dyDescent="0.25">
      <c r="A601" s="1" t="s">
        <v>4094</v>
      </c>
      <c r="B601" s="4" t="s">
        <v>18</v>
      </c>
      <c r="C601" s="1" t="s">
        <v>1926</v>
      </c>
      <c r="D601" s="1" t="s">
        <v>1215</v>
      </c>
      <c r="E601" s="1">
        <v>4550</v>
      </c>
      <c r="F601" s="1" t="s">
        <v>79</v>
      </c>
      <c r="G601" s="1">
        <v>15</v>
      </c>
      <c r="J601" s="1" t="s">
        <v>1214</v>
      </c>
      <c r="K601" s="1">
        <v>1162598209</v>
      </c>
      <c r="M601" s="1" t="s">
        <v>15</v>
      </c>
      <c r="N601" s="1" t="s">
        <v>1927</v>
      </c>
      <c r="O601" s="10">
        <v>43326</v>
      </c>
      <c r="P601" s="10">
        <v>43691</v>
      </c>
      <c r="Q601" s="1" t="s">
        <v>17</v>
      </c>
    </row>
    <row r="602" spans="1:17" x14ac:dyDescent="0.25">
      <c r="A602" s="1" t="s">
        <v>4094</v>
      </c>
      <c r="B602" s="4" t="s">
        <v>18</v>
      </c>
      <c r="C602" s="1" t="s">
        <v>1928</v>
      </c>
      <c r="D602" s="1" t="s">
        <v>1215</v>
      </c>
      <c r="E602" s="1">
        <v>4550</v>
      </c>
      <c r="F602" s="1" t="s">
        <v>79</v>
      </c>
      <c r="G602" s="1">
        <v>15</v>
      </c>
      <c r="J602" s="1" t="s">
        <v>1929</v>
      </c>
      <c r="K602" s="1">
        <v>45668208</v>
      </c>
      <c r="M602" s="1" t="s">
        <v>15</v>
      </c>
      <c r="N602" s="1" t="s">
        <v>1930</v>
      </c>
      <c r="O602" s="10">
        <v>43150</v>
      </c>
      <c r="P602" s="10">
        <v>43515</v>
      </c>
      <c r="Q602" s="1" t="s">
        <v>17</v>
      </c>
    </row>
    <row r="603" spans="1:17" x14ac:dyDescent="0.25">
      <c r="A603" s="1" t="s">
        <v>4094</v>
      </c>
      <c r="B603" s="4" t="s">
        <v>18</v>
      </c>
      <c r="C603" s="1" t="s">
        <v>1931</v>
      </c>
      <c r="D603" s="1" t="s">
        <v>1215</v>
      </c>
      <c r="E603" s="1">
        <v>4550</v>
      </c>
      <c r="F603" s="1" t="s">
        <v>79</v>
      </c>
      <c r="G603" s="1">
        <v>15</v>
      </c>
      <c r="J603" s="1" t="s">
        <v>1223</v>
      </c>
      <c r="K603" s="1">
        <v>1151851652</v>
      </c>
      <c r="M603" s="1" t="s">
        <v>15</v>
      </c>
      <c r="N603" s="1" t="s">
        <v>1932</v>
      </c>
      <c r="O603" s="10">
        <v>43319</v>
      </c>
      <c r="P603" s="10">
        <v>43684</v>
      </c>
      <c r="Q603" s="1" t="s">
        <v>17</v>
      </c>
    </row>
    <row r="604" spans="1:17" x14ac:dyDescent="0.25">
      <c r="A604" s="1" t="s">
        <v>4127</v>
      </c>
      <c r="B604" s="4" t="s">
        <v>18</v>
      </c>
      <c r="C604" s="1" t="s">
        <v>1933</v>
      </c>
      <c r="D604" s="1" t="s">
        <v>1379</v>
      </c>
      <c r="E604" s="1">
        <v>3990</v>
      </c>
      <c r="F604" s="1" t="s">
        <v>1253</v>
      </c>
      <c r="G604" s="1">
        <v>11</v>
      </c>
      <c r="J604" s="1" t="s">
        <v>1378</v>
      </c>
      <c r="K604" s="1">
        <v>46480148</v>
      </c>
      <c r="M604" s="1" t="s">
        <v>15</v>
      </c>
      <c r="N604" s="1" t="s">
        <v>1934</v>
      </c>
      <c r="O604" s="10">
        <v>43326</v>
      </c>
      <c r="P604" s="10">
        <v>43691</v>
      </c>
      <c r="Q604" s="1" t="s">
        <v>17</v>
      </c>
    </row>
    <row r="605" spans="1:17" x14ac:dyDescent="0.25">
      <c r="A605" s="1" t="s">
        <v>4219</v>
      </c>
      <c r="B605" s="4" t="s">
        <v>18</v>
      </c>
      <c r="C605" s="1" t="s">
        <v>1935</v>
      </c>
      <c r="D605" s="1" t="s">
        <v>1937</v>
      </c>
      <c r="E605" s="1">
        <v>3201</v>
      </c>
      <c r="F605" s="1" t="s">
        <v>46</v>
      </c>
      <c r="G605" s="1">
        <v>4</v>
      </c>
      <c r="J605" s="1" t="s">
        <v>1936</v>
      </c>
      <c r="K605" s="1">
        <v>48656430</v>
      </c>
      <c r="M605" s="1" t="s">
        <v>15</v>
      </c>
      <c r="O605" s="10"/>
      <c r="P605" s="10"/>
    </row>
    <row r="606" spans="1:17" x14ac:dyDescent="0.25">
      <c r="A606" s="1" t="s">
        <v>4028</v>
      </c>
      <c r="B606" s="4" t="s">
        <v>18</v>
      </c>
      <c r="C606" s="1" t="s">
        <v>1938</v>
      </c>
      <c r="D606" s="1" t="s">
        <v>921</v>
      </c>
      <c r="E606" s="1">
        <v>5336</v>
      </c>
      <c r="F606" s="1" t="s">
        <v>922</v>
      </c>
      <c r="G606" s="1">
        <v>12</v>
      </c>
      <c r="J606" s="1" t="s">
        <v>925</v>
      </c>
      <c r="K606" s="1">
        <v>1131415655</v>
      </c>
      <c r="M606" s="1" t="s">
        <v>15</v>
      </c>
      <c r="N606" s="1" t="s">
        <v>1940</v>
      </c>
      <c r="O606" s="10">
        <v>43326</v>
      </c>
      <c r="P606" s="10">
        <v>43691</v>
      </c>
      <c r="Q606" s="1" t="s">
        <v>65</v>
      </c>
    </row>
    <row r="607" spans="1:17" x14ac:dyDescent="0.25">
      <c r="A607" s="1" t="s">
        <v>4029</v>
      </c>
      <c r="B607" s="4" t="s">
        <v>18</v>
      </c>
      <c r="C607" s="1" t="s">
        <v>1941</v>
      </c>
      <c r="D607" s="1" t="s">
        <v>921</v>
      </c>
      <c r="E607" s="1">
        <v>5109</v>
      </c>
      <c r="F607" s="1" t="s">
        <v>922</v>
      </c>
      <c r="G607" s="1">
        <v>12</v>
      </c>
      <c r="J607" s="1" t="s">
        <v>928</v>
      </c>
      <c r="K607" s="1">
        <v>1168006377</v>
      </c>
      <c r="M607" s="1" t="s">
        <v>15</v>
      </c>
      <c r="N607" s="1" t="s">
        <v>1943</v>
      </c>
      <c r="O607" s="10">
        <v>43348</v>
      </c>
      <c r="P607" s="10">
        <v>43713</v>
      </c>
      <c r="Q607" s="1" t="s">
        <v>65</v>
      </c>
    </row>
    <row r="608" spans="1:17" x14ac:dyDescent="0.25">
      <c r="A608" s="1" t="s">
        <v>4027</v>
      </c>
      <c r="B608" s="4" t="s">
        <v>18</v>
      </c>
      <c r="C608" s="1" t="s">
        <v>1944</v>
      </c>
      <c r="D608" s="1" t="s">
        <v>921</v>
      </c>
      <c r="E608" s="1">
        <v>4882</v>
      </c>
      <c r="F608" s="1" t="s">
        <v>922</v>
      </c>
      <c r="G608" s="1">
        <v>12</v>
      </c>
      <c r="J608" s="1" t="s">
        <v>920</v>
      </c>
      <c r="K608" s="1">
        <v>45515927</v>
      </c>
      <c r="M608" s="1" t="s">
        <v>15</v>
      </c>
      <c r="N608" s="1" t="s">
        <v>1945</v>
      </c>
      <c r="O608" s="10">
        <v>43341</v>
      </c>
      <c r="P608" s="10">
        <v>43706</v>
      </c>
      <c r="Q608" s="1" t="s">
        <v>65</v>
      </c>
    </row>
    <row r="609" spans="1:17" x14ac:dyDescent="0.25">
      <c r="A609" s="1" t="s">
        <v>4077</v>
      </c>
      <c r="B609" s="4" t="s">
        <v>18</v>
      </c>
      <c r="C609" s="1" t="s">
        <v>1946</v>
      </c>
      <c r="D609" s="1" t="s">
        <v>527</v>
      </c>
      <c r="E609" s="1">
        <v>4302</v>
      </c>
      <c r="F609" s="1" t="s">
        <v>31</v>
      </c>
      <c r="G609" s="1">
        <v>14</v>
      </c>
      <c r="J609" s="1" t="s">
        <v>1115</v>
      </c>
      <c r="K609" s="1">
        <v>1144391950</v>
      </c>
      <c r="M609" s="1" t="s">
        <v>15</v>
      </c>
      <c r="N609" s="1" t="s">
        <v>1947</v>
      </c>
      <c r="O609" s="10">
        <v>43187</v>
      </c>
      <c r="P609" s="10">
        <v>43552</v>
      </c>
      <c r="Q609" s="1" t="s">
        <v>17</v>
      </c>
    </row>
    <row r="610" spans="1:17" x14ac:dyDescent="0.25">
      <c r="A610" s="1" t="s">
        <v>3929</v>
      </c>
      <c r="B610" s="4" t="s">
        <v>18</v>
      </c>
      <c r="C610" s="1" t="s">
        <v>1948</v>
      </c>
      <c r="D610" s="1" t="s">
        <v>527</v>
      </c>
      <c r="E610" s="1">
        <v>1308</v>
      </c>
      <c r="F610" s="1" t="s">
        <v>99</v>
      </c>
      <c r="G610" s="1">
        <v>1</v>
      </c>
      <c r="J610" s="1" t="s">
        <v>526</v>
      </c>
      <c r="K610" s="1">
        <v>1562552216</v>
      </c>
      <c r="M610" s="1" t="s">
        <v>15</v>
      </c>
      <c r="N610" s="1" t="s">
        <v>1950</v>
      </c>
      <c r="O610" s="10">
        <v>43187</v>
      </c>
      <c r="P610" s="10">
        <v>43552</v>
      </c>
    </row>
    <row r="611" spans="1:17" x14ac:dyDescent="0.25">
      <c r="A611" s="1" t="s">
        <v>3879</v>
      </c>
      <c r="B611" s="4" t="s">
        <v>18</v>
      </c>
      <c r="C611" s="1" t="s">
        <v>1951</v>
      </c>
      <c r="D611" s="1" t="s">
        <v>348</v>
      </c>
      <c r="E611" s="1">
        <v>400</v>
      </c>
      <c r="F611" s="1" t="s">
        <v>103</v>
      </c>
      <c r="G611" s="1">
        <v>6</v>
      </c>
      <c r="J611" s="1" t="s">
        <v>1952</v>
      </c>
      <c r="K611" s="1">
        <v>47730562</v>
      </c>
      <c r="M611" s="1" t="s">
        <v>17</v>
      </c>
      <c r="N611" s="1" t="s">
        <v>1953</v>
      </c>
      <c r="O611" s="10">
        <v>43733</v>
      </c>
      <c r="P611" s="10">
        <v>44099</v>
      </c>
      <c r="Q611" s="1" t="s">
        <v>17</v>
      </c>
    </row>
    <row r="612" spans="1:17" x14ac:dyDescent="0.25">
      <c r="A612" s="1" t="s">
        <v>3879</v>
      </c>
      <c r="B612" s="4" t="s">
        <v>18</v>
      </c>
      <c r="C612" s="1" t="s">
        <v>1954</v>
      </c>
      <c r="D612" s="1" t="s">
        <v>348</v>
      </c>
      <c r="E612" s="1">
        <v>400</v>
      </c>
      <c r="F612" s="1" t="s">
        <v>103</v>
      </c>
      <c r="G612" s="1">
        <v>6</v>
      </c>
      <c r="J612" s="1" t="s">
        <v>1952</v>
      </c>
      <c r="K612" s="1">
        <v>47730562</v>
      </c>
      <c r="M612" s="1" t="s">
        <v>15</v>
      </c>
      <c r="N612" s="1" t="s">
        <v>1955</v>
      </c>
      <c r="O612" s="10">
        <v>43334</v>
      </c>
      <c r="P612" s="10">
        <v>43699</v>
      </c>
      <c r="Q612" s="1" t="s">
        <v>17</v>
      </c>
    </row>
    <row r="613" spans="1:17" x14ac:dyDescent="0.25">
      <c r="A613" s="1" t="s">
        <v>4021</v>
      </c>
      <c r="B613" s="4" t="s">
        <v>18</v>
      </c>
      <c r="C613" s="1" t="s">
        <v>1956</v>
      </c>
      <c r="D613" s="1" t="s">
        <v>893</v>
      </c>
      <c r="E613" s="1">
        <v>4750</v>
      </c>
      <c r="F613" s="1" t="s">
        <v>894</v>
      </c>
      <c r="G613" s="1">
        <v>9</v>
      </c>
      <c r="J613" s="1" t="s">
        <v>892</v>
      </c>
      <c r="K613" s="1">
        <v>20702771</v>
      </c>
      <c r="M613" s="1" t="s">
        <v>15</v>
      </c>
      <c r="N613" s="1" t="s">
        <v>1957</v>
      </c>
      <c r="O613" s="10">
        <v>43187</v>
      </c>
      <c r="P613" s="10">
        <v>43552</v>
      </c>
      <c r="Q613" s="1" t="s">
        <v>65</v>
      </c>
    </row>
    <row r="614" spans="1:17" x14ac:dyDescent="0.25">
      <c r="A614" s="1" t="s">
        <v>3982</v>
      </c>
      <c r="B614" s="4" t="s">
        <v>18</v>
      </c>
      <c r="C614" s="1" t="s">
        <v>1958</v>
      </c>
      <c r="D614" s="1" t="s">
        <v>1961</v>
      </c>
      <c r="E614" s="1">
        <v>707</v>
      </c>
      <c r="F614" s="1" t="s">
        <v>84</v>
      </c>
      <c r="G614" s="1">
        <v>3</v>
      </c>
      <c r="J614" s="1" t="s">
        <v>719</v>
      </c>
      <c r="K614" s="1">
        <v>1156917643</v>
      </c>
      <c r="M614" s="1" t="s">
        <v>15</v>
      </c>
      <c r="N614" s="1" t="s">
        <v>1959</v>
      </c>
      <c r="O614" s="10">
        <v>43262</v>
      </c>
      <c r="P614" s="10">
        <v>43627</v>
      </c>
      <c r="Q614" s="1" t="s">
        <v>17</v>
      </c>
    </row>
    <row r="615" spans="1:17" x14ac:dyDescent="0.25">
      <c r="A615" s="1" t="s">
        <v>3949</v>
      </c>
      <c r="B615" s="4" t="s">
        <v>18</v>
      </c>
      <c r="C615" s="1" t="s">
        <v>1960</v>
      </c>
      <c r="D615" s="1" t="s">
        <v>1961</v>
      </c>
      <c r="E615" s="1">
        <v>1404</v>
      </c>
      <c r="F615" s="1" t="s">
        <v>14</v>
      </c>
      <c r="G615" s="1">
        <v>2</v>
      </c>
      <c r="J615" s="1" t="s">
        <v>601</v>
      </c>
      <c r="K615" s="1">
        <v>1557154592</v>
      </c>
      <c r="M615" s="1" t="s">
        <v>15</v>
      </c>
      <c r="N615" s="1" t="s">
        <v>1962</v>
      </c>
      <c r="O615" s="10">
        <v>43294</v>
      </c>
      <c r="P615" s="10">
        <v>43659</v>
      </c>
      <c r="Q615" s="1" t="s">
        <v>65</v>
      </c>
    </row>
    <row r="616" spans="1:17" x14ac:dyDescent="0.25">
      <c r="A616" s="1" t="s">
        <v>3956</v>
      </c>
      <c r="B616" s="4" t="s">
        <v>18</v>
      </c>
      <c r="C616" s="1" t="s">
        <v>1963</v>
      </c>
      <c r="D616" s="1" t="s">
        <v>1961</v>
      </c>
      <c r="E616" s="1">
        <v>2223</v>
      </c>
      <c r="F616" s="1" t="s">
        <v>14</v>
      </c>
      <c r="G616" s="1">
        <v>2</v>
      </c>
      <c r="J616" s="1" t="s">
        <v>622</v>
      </c>
      <c r="K616" s="1">
        <v>48229904</v>
      </c>
      <c r="M616" s="1" t="s">
        <v>15</v>
      </c>
      <c r="N616" s="1" t="s">
        <v>1964</v>
      </c>
      <c r="O616" s="10">
        <v>43318</v>
      </c>
      <c r="P616" s="10">
        <v>43683</v>
      </c>
      <c r="Q616" s="1" t="s">
        <v>65</v>
      </c>
    </row>
    <row r="617" spans="1:17" x14ac:dyDescent="0.25">
      <c r="A617" s="1" t="s">
        <v>4220</v>
      </c>
      <c r="B617" s="4" t="s">
        <v>18</v>
      </c>
      <c r="C617" s="1" t="s">
        <v>1965</v>
      </c>
      <c r="D617" s="1" t="s">
        <v>1351</v>
      </c>
      <c r="E617" s="1">
        <v>3100</v>
      </c>
      <c r="F617" s="1" t="s">
        <v>127</v>
      </c>
      <c r="G617" s="1">
        <v>11</v>
      </c>
      <c r="J617" s="1" t="s">
        <v>1966</v>
      </c>
      <c r="K617" s="1">
        <v>45688125</v>
      </c>
      <c r="M617" s="1" t="s">
        <v>17</v>
      </c>
      <c r="N617" s="1" t="s">
        <v>1967</v>
      </c>
      <c r="O617" s="10">
        <v>43319</v>
      </c>
      <c r="P617" s="10">
        <v>43684</v>
      </c>
      <c r="Q617" s="1" t="s">
        <v>17</v>
      </c>
    </row>
    <row r="618" spans="1:17" x14ac:dyDescent="0.25">
      <c r="A618" s="1" t="s">
        <v>4165</v>
      </c>
      <c r="B618" s="4" t="s">
        <v>18</v>
      </c>
      <c r="C618" s="1" t="s">
        <v>1968</v>
      </c>
      <c r="D618" s="1" t="s">
        <v>273</v>
      </c>
      <c r="E618" s="1">
        <v>398</v>
      </c>
      <c r="F618" s="1" t="s">
        <v>256</v>
      </c>
      <c r="G618" s="1">
        <v>5</v>
      </c>
      <c r="J618" s="1" t="s">
        <v>1541</v>
      </c>
      <c r="K618" s="1">
        <v>43072335</v>
      </c>
      <c r="M618" s="1" t="s">
        <v>15</v>
      </c>
      <c r="O618" s="10"/>
      <c r="P618" s="10"/>
    </row>
    <row r="619" spans="1:17" x14ac:dyDescent="0.25">
      <c r="A619" s="1" t="s">
        <v>4221</v>
      </c>
      <c r="B619" s="4" t="s">
        <v>18</v>
      </c>
      <c r="C619" s="1" t="s">
        <v>1969</v>
      </c>
      <c r="D619" s="1" t="s">
        <v>1971</v>
      </c>
      <c r="E619" s="1">
        <v>251</v>
      </c>
      <c r="F619" s="1" t="s">
        <v>46</v>
      </c>
      <c r="G619" s="1">
        <v>4</v>
      </c>
      <c r="J619" s="1" t="s">
        <v>1970</v>
      </c>
      <c r="K619" s="1">
        <v>1536432065</v>
      </c>
      <c r="M619" s="1" t="s">
        <v>15</v>
      </c>
      <c r="O619" s="10"/>
      <c r="P619" s="10"/>
    </row>
    <row r="620" spans="1:17" x14ac:dyDescent="0.25">
      <c r="A620" s="1" t="s">
        <v>3887</v>
      </c>
      <c r="B620" s="4" t="s">
        <v>18</v>
      </c>
      <c r="C620" s="1" t="s">
        <v>1972</v>
      </c>
      <c r="D620" s="1" t="s">
        <v>83</v>
      </c>
      <c r="E620" s="1">
        <v>4879</v>
      </c>
      <c r="F620" s="1" t="s">
        <v>103</v>
      </c>
      <c r="G620" s="1">
        <v>6</v>
      </c>
      <c r="J620" s="1" t="s">
        <v>374</v>
      </c>
      <c r="K620" s="1">
        <v>1558051595</v>
      </c>
      <c r="M620" s="1" t="s">
        <v>15</v>
      </c>
      <c r="N620" s="1" t="s">
        <v>1973</v>
      </c>
      <c r="O620" s="10">
        <v>43119</v>
      </c>
      <c r="P620" s="10">
        <v>43484</v>
      </c>
      <c r="Q620" s="1" t="s">
        <v>17</v>
      </c>
    </row>
    <row r="621" spans="1:17" x14ac:dyDescent="0.25">
      <c r="A621" s="1" t="s">
        <v>3886</v>
      </c>
      <c r="B621" s="4" t="s">
        <v>18</v>
      </c>
      <c r="C621" s="1" t="s">
        <v>1974</v>
      </c>
      <c r="D621" s="1" t="s">
        <v>83</v>
      </c>
      <c r="E621" s="1">
        <v>5693</v>
      </c>
      <c r="F621" s="1" t="s">
        <v>103</v>
      </c>
      <c r="G621" s="1">
        <v>6</v>
      </c>
      <c r="J621" s="1" t="s">
        <v>371</v>
      </c>
      <c r="K621" s="1">
        <v>1144024938</v>
      </c>
      <c r="M621" s="1" t="s">
        <v>15</v>
      </c>
      <c r="N621" s="1" t="s">
        <v>1975</v>
      </c>
      <c r="O621" s="10">
        <v>43150</v>
      </c>
      <c r="P621" s="10">
        <v>43515</v>
      </c>
      <c r="Q621" s="1" t="s">
        <v>17</v>
      </c>
    </row>
    <row r="622" spans="1:17" x14ac:dyDescent="0.25">
      <c r="A622" s="1" t="s">
        <v>3889</v>
      </c>
      <c r="B622" s="4" t="s">
        <v>18</v>
      </c>
      <c r="C622" s="1" t="s">
        <v>1976</v>
      </c>
      <c r="D622" s="1" t="s">
        <v>83</v>
      </c>
      <c r="E622" s="1">
        <v>5071</v>
      </c>
      <c r="F622" s="1" t="s">
        <v>103</v>
      </c>
      <c r="G622" s="1">
        <v>6</v>
      </c>
      <c r="J622" s="1" t="s">
        <v>380</v>
      </c>
      <c r="K622" s="1">
        <v>1161312881</v>
      </c>
      <c r="M622" s="1" t="s">
        <v>15</v>
      </c>
      <c r="N622" s="1" t="s">
        <v>1977</v>
      </c>
      <c r="O622" s="10">
        <v>43161</v>
      </c>
      <c r="P622" s="10">
        <v>43526</v>
      </c>
      <c r="Q622" s="1" t="s">
        <v>17</v>
      </c>
    </row>
    <row r="623" spans="1:17" x14ac:dyDescent="0.25">
      <c r="A623" s="1" t="s">
        <v>3891</v>
      </c>
      <c r="B623" s="4" t="s">
        <v>18</v>
      </c>
      <c r="C623" s="1" t="s">
        <v>1978</v>
      </c>
      <c r="D623" s="1" t="s">
        <v>83</v>
      </c>
      <c r="E623" s="1">
        <v>5328</v>
      </c>
      <c r="F623" s="1" t="s">
        <v>103</v>
      </c>
      <c r="G623" s="1">
        <v>6</v>
      </c>
      <c r="J623" s="1" t="s">
        <v>387</v>
      </c>
      <c r="K623" s="1">
        <v>1141433660</v>
      </c>
      <c r="M623" s="1" t="s">
        <v>15</v>
      </c>
      <c r="N623" s="1" t="s">
        <v>1979</v>
      </c>
      <c r="O623" s="10">
        <v>43161</v>
      </c>
      <c r="P623" s="10">
        <v>43526</v>
      </c>
      <c r="Q623" s="1" t="s">
        <v>17</v>
      </c>
    </row>
    <row r="624" spans="1:17" x14ac:dyDescent="0.25">
      <c r="A624" s="1" t="s">
        <v>3987</v>
      </c>
      <c r="B624" s="4" t="s">
        <v>18</v>
      </c>
      <c r="C624" s="1" t="s">
        <v>1980</v>
      </c>
      <c r="D624" s="1" t="s">
        <v>83</v>
      </c>
      <c r="E624" s="1">
        <v>2070</v>
      </c>
      <c r="F624" s="1" t="s">
        <v>84</v>
      </c>
      <c r="G624" s="1">
        <v>3</v>
      </c>
      <c r="J624" s="1" t="s">
        <v>736</v>
      </c>
      <c r="K624" s="1">
        <v>17804288</v>
      </c>
      <c r="M624" s="1" t="s">
        <v>15</v>
      </c>
      <c r="N624" s="1" t="s">
        <v>1982</v>
      </c>
      <c r="O624" s="10"/>
      <c r="P624" s="10"/>
      <c r="Q624" s="1" t="s">
        <v>399</v>
      </c>
    </row>
    <row r="625" spans="1:17" x14ac:dyDescent="0.25">
      <c r="A625" s="1" t="s">
        <v>3890</v>
      </c>
      <c r="B625" s="4" t="s">
        <v>18</v>
      </c>
      <c r="C625" s="1" t="s">
        <v>1983</v>
      </c>
      <c r="D625" s="1" t="s">
        <v>83</v>
      </c>
      <c r="E625" s="1">
        <v>5132</v>
      </c>
      <c r="F625" s="1" t="s">
        <v>103</v>
      </c>
      <c r="G625" s="1">
        <v>6</v>
      </c>
      <c r="J625" s="1" t="s">
        <v>383</v>
      </c>
      <c r="K625" s="1">
        <v>1135131319</v>
      </c>
      <c r="M625" s="1" t="s">
        <v>15</v>
      </c>
      <c r="N625" s="1" t="s">
        <v>1984</v>
      </c>
      <c r="O625" s="10">
        <v>43318</v>
      </c>
      <c r="P625" s="10"/>
      <c r="Q625" s="1" t="s">
        <v>1985</v>
      </c>
    </row>
    <row r="626" spans="1:17" x14ac:dyDescent="0.25">
      <c r="A626" s="1" t="s">
        <v>4222</v>
      </c>
      <c r="B626" s="4" t="s">
        <v>18</v>
      </c>
      <c r="C626" s="1" t="s">
        <v>1986</v>
      </c>
      <c r="D626" s="1" t="s">
        <v>83</v>
      </c>
      <c r="E626" s="1">
        <v>6576</v>
      </c>
      <c r="F626" s="1" t="s">
        <v>18</v>
      </c>
      <c r="G626" s="1">
        <v>7</v>
      </c>
      <c r="J626" s="1" t="s">
        <v>1987</v>
      </c>
      <c r="K626" s="1">
        <v>1150250515</v>
      </c>
      <c r="M626" s="1" t="s">
        <v>17</v>
      </c>
      <c r="N626" s="1" t="s">
        <v>1988</v>
      </c>
      <c r="O626" s="10">
        <v>43334</v>
      </c>
      <c r="P626" s="10">
        <v>43699</v>
      </c>
      <c r="Q626" s="1" t="s">
        <v>17</v>
      </c>
    </row>
    <row r="627" spans="1:17" x14ac:dyDescent="0.25">
      <c r="A627" s="1" t="s">
        <v>3881</v>
      </c>
      <c r="B627" s="4" t="s">
        <v>18</v>
      </c>
      <c r="C627" s="1" t="s">
        <v>1989</v>
      </c>
      <c r="D627" s="1" t="s">
        <v>83</v>
      </c>
      <c r="E627" s="1">
        <v>6236</v>
      </c>
      <c r="F627" s="1" t="s">
        <v>18</v>
      </c>
      <c r="G627" s="1">
        <v>7</v>
      </c>
      <c r="J627" s="1" t="s">
        <v>353</v>
      </c>
      <c r="K627" s="1">
        <v>1556917643</v>
      </c>
      <c r="M627" s="1" t="s">
        <v>15</v>
      </c>
      <c r="N627" s="1" t="s">
        <v>1990</v>
      </c>
      <c r="O627" s="10">
        <v>43263</v>
      </c>
      <c r="P627" s="10">
        <v>43628</v>
      </c>
      <c r="Q627" s="1" t="s">
        <v>17</v>
      </c>
    </row>
    <row r="628" spans="1:17" x14ac:dyDescent="0.25">
      <c r="A628" s="1" t="s">
        <v>3990</v>
      </c>
      <c r="B628" s="4" t="s">
        <v>18</v>
      </c>
      <c r="C628" s="1" t="s">
        <v>1991</v>
      </c>
      <c r="D628" s="1" t="s">
        <v>83</v>
      </c>
      <c r="E628" s="1">
        <v>2160</v>
      </c>
      <c r="F628" s="1" t="s">
        <v>84</v>
      </c>
      <c r="G628" s="1">
        <v>3</v>
      </c>
      <c r="J628" s="1" t="s">
        <v>745</v>
      </c>
      <c r="K628" s="1">
        <v>46137693</v>
      </c>
      <c r="M628" s="1" t="s">
        <v>15</v>
      </c>
      <c r="N628" s="1" t="s">
        <v>1992</v>
      </c>
      <c r="O628" s="10">
        <v>43263</v>
      </c>
      <c r="P628" s="10">
        <v>43628</v>
      </c>
      <c r="Q628" s="1" t="s">
        <v>17</v>
      </c>
    </row>
    <row r="629" spans="1:17" x14ac:dyDescent="0.25">
      <c r="A629" s="1" t="s">
        <v>4179</v>
      </c>
      <c r="B629" s="4" t="s">
        <v>18</v>
      </c>
      <c r="C629" s="1" t="s">
        <v>1993</v>
      </c>
      <c r="D629" s="1" t="s">
        <v>83</v>
      </c>
      <c r="E629" s="1">
        <v>1611</v>
      </c>
      <c r="F629" s="1" t="s">
        <v>22</v>
      </c>
      <c r="G629" s="1">
        <v>1</v>
      </c>
      <c r="J629" s="1" t="s">
        <v>1597</v>
      </c>
      <c r="K629" s="1">
        <v>42541365</v>
      </c>
      <c r="M629" s="1" t="s">
        <v>15</v>
      </c>
      <c r="N629" s="1" t="s">
        <v>1994</v>
      </c>
      <c r="O629" s="10">
        <v>43334</v>
      </c>
      <c r="P629" s="10">
        <v>43699</v>
      </c>
    </row>
    <row r="630" spans="1:17" x14ac:dyDescent="0.25">
      <c r="A630" s="1" t="s">
        <v>3997</v>
      </c>
      <c r="B630" s="4" t="s">
        <v>18</v>
      </c>
      <c r="C630" s="1" t="s">
        <v>1995</v>
      </c>
      <c r="D630" s="1" t="s">
        <v>83</v>
      </c>
      <c r="E630" s="1">
        <v>8427</v>
      </c>
      <c r="F630" s="1" t="s">
        <v>778</v>
      </c>
      <c r="G630" s="1">
        <v>10</v>
      </c>
      <c r="J630" s="1" t="s">
        <v>777</v>
      </c>
      <c r="K630" s="1">
        <v>1556138417</v>
      </c>
      <c r="M630" s="1" t="s">
        <v>15</v>
      </c>
      <c r="N630" s="1" t="s">
        <v>1997</v>
      </c>
      <c r="O630" s="10">
        <v>43348</v>
      </c>
      <c r="P630" s="10">
        <v>43713</v>
      </c>
      <c r="Q630" s="1" t="s">
        <v>65</v>
      </c>
    </row>
    <row r="631" spans="1:17" x14ac:dyDescent="0.25">
      <c r="A631" s="1" t="s">
        <v>3864</v>
      </c>
      <c r="B631" s="4" t="s">
        <v>18</v>
      </c>
      <c r="C631" s="1" t="s">
        <v>1998</v>
      </c>
      <c r="D631" s="1" t="s">
        <v>83</v>
      </c>
      <c r="E631" s="1">
        <v>3659</v>
      </c>
      <c r="F631" s="1" t="s">
        <v>256</v>
      </c>
      <c r="G631" s="1">
        <v>5</v>
      </c>
      <c r="J631" s="1" t="s">
        <v>289</v>
      </c>
      <c r="K631" s="1">
        <v>48643976</v>
      </c>
      <c r="M631" s="1" t="s">
        <v>15</v>
      </c>
      <c r="N631" s="1" t="s">
        <v>1999</v>
      </c>
      <c r="O631" s="10">
        <v>43318</v>
      </c>
      <c r="P631" s="10">
        <v>43683</v>
      </c>
      <c r="Q631" s="1" t="s">
        <v>65</v>
      </c>
    </row>
    <row r="632" spans="1:17" x14ac:dyDescent="0.25">
      <c r="A632" s="1" t="s">
        <v>4153</v>
      </c>
      <c r="B632" s="4" t="s">
        <v>18</v>
      </c>
      <c r="C632" s="1" t="s">
        <v>2000</v>
      </c>
      <c r="D632" s="1" t="s">
        <v>83</v>
      </c>
      <c r="E632" s="1">
        <v>4532</v>
      </c>
      <c r="F632" s="1" t="s">
        <v>103</v>
      </c>
      <c r="G632" s="1">
        <v>6</v>
      </c>
      <c r="J632" s="1" t="s">
        <v>1497</v>
      </c>
      <c r="K632" s="1">
        <v>1525062845</v>
      </c>
      <c r="M632" s="1" t="s">
        <v>15</v>
      </c>
      <c r="N632" s="1" t="s">
        <v>2001</v>
      </c>
      <c r="O632" s="10">
        <v>43318</v>
      </c>
      <c r="P632" s="10">
        <v>43683</v>
      </c>
      <c r="Q632" s="1" t="s">
        <v>17</v>
      </c>
    </row>
    <row r="633" spans="1:17" x14ac:dyDescent="0.25">
      <c r="A633" s="1" t="s">
        <v>3984</v>
      </c>
      <c r="B633" s="4" t="s">
        <v>18</v>
      </c>
      <c r="C633" s="1" t="s">
        <v>2002</v>
      </c>
      <c r="D633" s="1" t="s">
        <v>83</v>
      </c>
      <c r="E633" s="1">
        <v>2555</v>
      </c>
      <c r="F633" s="1" t="s">
        <v>84</v>
      </c>
      <c r="G633" s="1">
        <v>3</v>
      </c>
      <c r="J633" s="1" t="s">
        <v>727</v>
      </c>
      <c r="K633" s="1">
        <v>49516678</v>
      </c>
      <c r="M633" s="1" t="s">
        <v>15</v>
      </c>
      <c r="N633" s="1" t="s">
        <v>2003</v>
      </c>
      <c r="O633" s="10">
        <v>43335</v>
      </c>
      <c r="P633" s="10">
        <v>43700</v>
      </c>
      <c r="Q633" s="1" t="s">
        <v>17</v>
      </c>
    </row>
    <row r="634" spans="1:17" x14ac:dyDescent="0.25">
      <c r="A634" s="1" t="s">
        <v>4177</v>
      </c>
      <c r="B634" s="4" t="s">
        <v>18</v>
      </c>
      <c r="C634" s="1" t="s">
        <v>2004</v>
      </c>
      <c r="D634" s="1" t="s">
        <v>83</v>
      </c>
      <c r="E634" s="1">
        <v>6211</v>
      </c>
      <c r="F634" s="1" t="s">
        <v>18</v>
      </c>
      <c r="G634" s="1">
        <v>7</v>
      </c>
      <c r="J634" s="1" t="s">
        <v>2005</v>
      </c>
      <c r="K634" s="1">
        <v>1562533129</v>
      </c>
      <c r="M634" s="1" t="s">
        <v>15</v>
      </c>
      <c r="N634" s="1" t="s">
        <v>2006</v>
      </c>
      <c r="O634" s="10">
        <v>43334</v>
      </c>
      <c r="P634" s="10">
        <v>43699</v>
      </c>
      <c r="Q634" s="1" t="s">
        <v>17</v>
      </c>
    </row>
    <row r="635" spans="1:17" x14ac:dyDescent="0.25">
      <c r="A635" s="1" t="s">
        <v>4018</v>
      </c>
      <c r="B635" s="4" t="s">
        <v>18</v>
      </c>
      <c r="C635" s="1" t="s">
        <v>2007</v>
      </c>
      <c r="D635" s="1" t="s">
        <v>83</v>
      </c>
      <c r="E635" s="1">
        <v>11394</v>
      </c>
      <c r="F635" s="1" t="s">
        <v>115</v>
      </c>
      <c r="G635" s="1">
        <v>9</v>
      </c>
      <c r="J635" s="1" t="s">
        <v>881</v>
      </c>
      <c r="K635" s="1">
        <v>46534738</v>
      </c>
      <c r="M635" s="1" t="s">
        <v>15</v>
      </c>
      <c r="O635" s="10"/>
      <c r="P635" s="10"/>
    </row>
    <row r="636" spans="1:17" x14ac:dyDescent="0.25">
      <c r="A636" s="1" t="s">
        <v>4223</v>
      </c>
      <c r="B636" s="4" t="s">
        <v>18</v>
      </c>
      <c r="C636" s="1" t="s">
        <v>2009</v>
      </c>
      <c r="D636" s="1" t="s">
        <v>83</v>
      </c>
      <c r="E636" s="1">
        <v>6688</v>
      </c>
      <c r="F636" s="1" t="s">
        <v>18</v>
      </c>
      <c r="G636" s="1">
        <v>7</v>
      </c>
      <c r="J636" s="1">
        <v>26194881</v>
      </c>
      <c r="M636" s="1" t="s">
        <v>15</v>
      </c>
      <c r="O636" s="10"/>
      <c r="P636" s="10"/>
    </row>
    <row r="637" spans="1:17" x14ac:dyDescent="0.25">
      <c r="A637" s="1" t="s">
        <v>4008</v>
      </c>
      <c r="B637" s="4" t="s">
        <v>18</v>
      </c>
      <c r="C637" s="1" t="s">
        <v>2010</v>
      </c>
      <c r="D637" s="1" t="s">
        <v>83</v>
      </c>
      <c r="E637" s="1">
        <v>6811</v>
      </c>
      <c r="F637" s="1" t="s">
        <v>18</v>
      </c>
      <c r="G637" s="1">
        <v>7</v>
      </c>
      <c r="J637" s="1" t="s">
        <v>831</v>
      </c>
      <c r="K637" s="1">
        <v>46115820</v>
      </c>
      <c r="M637" s="1" t="s">
        <v>15</v>
      </c>
      <c r="N637" s="1" t="s">
        <v>2012</v>
      </c>
      <c r="O637" s="10">
        <v>43707</v>
      </c>
      <c r="P637" s="10">
        <v>44073</v>
      </c>
      <c r="Q637" s="1" t="s">
        <v>17</v>
      </c>
    </row>
    <row r="638" spans="1:17" x14ac:dyDescent="0.25">
      <c r="A638" s="1" t="s">
        <v>4223</v>
      </c>
      <c r="B638" s="4" t="s">
        <v>18</v>
      </c>
      <c r="C638" s="1" t="s">
        <v>2013</v>
      </c>
      <c r="D638" s="1" t="s">
        <v>83</v>
      </c>
      <c r="E638" s="1">
        <v>6688</v>
      </c>
      <c r="F638" s="1" t="s">
        <v>18</v>
      </c>
      <c r="G638" s="1">
        <v>7</v>
      </c>
      <c r="J638" s="1">
        <v>26194881</v>
      </c>
      <c r="K638" s="1">
        <v>46333570</v>
      </c>
      <c r="M638" s="1" t="s">
        <v>15</v>
      </c>
      <c r="O638" s="10"/>
      <c r="P638" s="10"/>
    </row>
    <row r="639" spans="1:17" x14ac:dyDescent="0.25">
      <c r="A639" s="1" t="s">
        <v>4115</v>
      </c>
      <c r="B639" s="4" t="s">
        <v>18</v>
      </c>
      <c r="C639" s="1" t="s">
        <v>2014</v>
      </c>
      <c r="D639" s="1" t="s">
        <v>1311</v>
      </c>
      <c r="E639" s="1">
        <v>80</v>
      </c>
      <c r="F639" s="1" t="s">
        <v>51</v>
      </c>
      <c r="G639" s="1">
        <v>1</v>
      </c>
      <c r="J639" s="1" t="s">
        <v>1310</v>
      </c>
      <c r="K639" s="1">
        <v>43834830</v>
      </c>
      <c r="M639" s="1" t="s">
        <v>15</v>
      </c>
      <c r="N639" s="1" t="s">
        <v>2016</v>
      </c>
      <c r="O639" s="10">
        <v>6617628</v>
      </c>
      <c r="P639" s="10">
        <v>43628</v>
      </c>
    </row>
    <row r="640" spans="1:17" x14ac:dyDescent="0.25">
      <c r="A640" s="1" t="s">
        <v>3959</v>
      </c>
      <c r="B640" s="4" t="s">
        <v>18</v>
      </c>
      <c r="C640" s="1" t="s">
        <v>2017</v>
      </c>
      <c r="D640" s="1" t="s">
        <v>2019</v>
      </c>
      <c r="E640" s="1">
        <v>1697</v>
      </c>
      <c r="F640" s="1" t="s">
        <v>14</v>
      </c>
      <c r="G640" s="1">
        <v>2</v>
      </c>
      <c r="J640" s="1" t="s">
        <v>635</v>
      </c>
      <c r="K640" s="1">
        <v>1565772060</v>
      </c>
      <c r="M640" s="1" t="s">
        <v>15</v>
      </c>
      <c r="N640" s="1" t="s">
        <v>2020</v>
      </c>
      <c r="O640" s="10">
        <v>43146</v>
      </c>
      <c r="P640" s="10">
        <v>43511</v>
      </c>
      <c r="Q640" s="1" t="s">
        <v>65</v>
      </c>
    </row>
    <row r="641" spans="1:17" x14ac:dyDescent="0.25">
      <c r="A641" s="1" t="s">
        <v>3958</v>
      </c>
      <c r="B641" s="4" t="s">
        <v>18</v>
      </c>
      <c r="C641" s="1" t="s">
        <v>2021</v>
      </c>
      <c r="D641" s="1" t="s">
        <v>2019</v>
      </c>
      <c r="E641" s="1">
        <v>1579</v>
      </c>
      <c r="F641" s="1" t="s">
        <v>14</v>
      </c>
      <c r="G641" s="1">
        <v>2</v>
      </c>
      <c r="J641" s="1" t="s">
        <v>631</v>
      </c>
      <c r="K641" s="1">
        <v>1134792331</v>
      </c>
      <c r="M641" s="1" t="s">
        <v>15</v>
      </c>
      <c r="O641" s="10"/>
      <c r="P641" s="10"/>
    </row>
    <row r="642" spans="1:17" x14ac:dyDescent="0.25">
      <c r="A642" s="1" t="s">
        <v>3893</v>
      </c>
      <c r="B642" s="4" t="s">
        <v>18</v>
      </c>
      <c r="C642" s="1" t="s">
        <v>2022</v>
      </c>
      <c r="D642" s="1" t="s">
        <v>395</v>
      </c>
      <c r="E642" s="1">
        <v>496</v>
      </c>
      <c r="F642" s="1" t="s">
        <v>103</v>
      </c>
      <c r="G642" s="1">
        <v>6</v>
      </c>
      <c r="J642" s="1" t="s">
        <v>394</v>
      </c>
      <c r="K642" s="1">
        <v>42274927</v>
      </c>
      <c r="M642" s="1" t="s">
        <v>15</v>
      </c>
      <c r="N642" s="1" t="s">
        <v>2024</v>
      </c>
      <c r="O642" s="10">
        <v>43301</v>
      </c>
      <c r="P642" s="10">
        <v>43666</v>
      </c>
      <c r="Q642" s="1" t="s">
        <v>17</v>
      </c>
    </row>
    <row r="643" spans="1:17" x14ac:dyDescent="0.25">
      <c r="A643" s="1" t="s">
        <v>4224</v>
      </c>
      <c r="B643" s="4" t="s">
        <v>18</v>
      </c>
      <c r="C643" s="1" t="s">
        <v>2025</v>
      </c>
      <c r="D643" s="1" t="s">
        <v>4225</v>
      </c>
      <c r="E643" s="1">
        <v>1011</v>
      </c>
      <c r="F643" s="1" t="s">
        <v>783</v>
      </c>
      <c r="G643" s="1">
        <v>4</v>
      </c>
      <c r="J643" s="1" t="s">
        <v>2027</v>
      </c>
      <c r="K643" s="1" t="s">
        <v>2028</v>
      </c>
      <c r="M643" s="1" t="s">
        <v>15</v>
      </c>
      <c r="N643" s="1" t="s">
        <v>2029</v>
      </c>
      <c r="O643" s="10">
        <v>43263</v>
      </c>
      <c r="P643" s="10">
        <v>43628</v>
      </c>
      <c r="Q643" s="1" t="s">
        <v>65</v>
      </c>
    </row>
    <row r="644" spans="1:17" x14ac:dyDescent="0.25">
      <c r="A644" s="1" t="s">
        <v>4226</v>
      </c>
      <c r="B644" s="4" t="s">
        <v>18</v>
      </c>
      <c r="C644" s="1" t="s">
        <v>2030</v>
      </c>
      <c r="D644" s="1" t="s">
        <v>1311</v>
      </c>
      <c r="E644" s="1">
        <v>908</v>
      </c>
      <c r="F644" s="1" t="s">
        <v>22</v>
      </c>
      <c r="G644" s="1">
        <v>1</v>
      </c>
      <c r="J644" s="1" t="s">
        <v>2031</v>
      </c>
      <c r="K644" s="1">
        <v>1566353850</v>
      </c>
      <c r="M644" s="1" t="s">
        <v>17</v>
      </c>
      <c r="N644" s="1" t="s">
        <v>2032</v>
      </c>
      <c r="O644" s="10">
        <v>43119</v>
      </c>
      <c r="P644" s="10">
        <v>43484</v>
      </c>
    </row>
    <row r="645" spans="1:17" x14ac:dyDescent="0.25">
      <c r="A645" s="1" t="s">
        <v>4227</v>
      </c>
      <c r="B645" s="4" t="s">
        <v>18</v>
      </c>
      <c r="C645" s="1" t="s">
        <v>2033</v>
      </c>
      <c r="D645" s="1" t="s">
        <v>1311</v>
      </c>
      <c r="E645" s="1">
        <v>909</v>
      </c>
      <c r="F645" s="1" t="s">
        <v>22</v>
      </c>
      <c r="G645" s="1">
        <v>1</v>
      </c>
      <c r="J645" s="1" t="s">
        <v>2031</v>
      </c>
      <c r="K645" s="1">
        <v>1166353850</v>
      </c>
      <c r="M645" s="1" t="s">
        <v>15</v>
      </c>
      <c r="O645" s="10"/>
      <c r="P645" s="10"/>
    </row>
    <row r="646" spans="1:17" x14ac:dyDescent="0.25">
      <c r="A646" s="1" t="s">
        <v>4228</v>
      </c>
      <c r="B646" s="4" t="s">
        <v>18</v>
      </c>
      <c r="C646" s="1" t="s">
        <v>2034</v>
      </c>
      <c r="D646" s="1" t="s">
        <v>1055</v>
      </c>
      <c r="E646" s="1">
        <v>3087</v>
      </c>
      <c r="F646" s="1" t="s">
        <v>31</v>
      </c>
      <c r="G646" s="1">
        <v>14</v>
      </c>
      <c r="J646" s="1" t="s">
        <v>2036</v>
      </c>
      <c r="K646" s="1">
        <v>1554792333</v>
      </c>
      <c r="M646" s="1" t="s">
        <v>15</v>
      </c>
      <c r="N646" s="1" t="s">
        <v>2037</v>
      </c>
      <c r="O646" s="10">
        <v>43187</v>
      </c>
      <c r="P646" s="10">
        <v>43552</v>
      </c>
      <c r="Q646" s="1" t="s">
        <v>17</v>
      </c>
    </row>
    <row r="647" spans="1:17" x14ac:dyDescent="0.25">
      <c r="A647" s="1" t="s">
        <v>4228</v>
      </c>
      <c r="B647" s="4" t="s">
        <v>18</v>
      </c>
      <c r="C647" s="1" t="s">
        <v>2038</v>
      </c>
      <c r="D647" s="1" t="s">
        <v>1055</v>
      </c>
      <c r="E647" s="1">
        <v>3087</v>
      </c>
      <c r="F647" s="1" t="s">
        <v>31</v>
      </c>
      <c r="G647" s="1">
        <v>14</v>
      </c>
      <c r="J647" s="1" t="s">
        <v>2036</v>
      </c>
      <c r="K647" s="1">
        <v>1554792333</v>
      </c>
      <c r="M647" s="1" t="s">
        <v>65</v>
      </c>
      <c r="N647" s="1" t="s">
        <v>2039</v>
      </c>
      <c r="O647" s="10">
        <v>44418</v>
      </c>
      <c r="P647" s="10">
        <v>45148</v>
      </c>
      <c r="Q647" s="1" t="s">
        <v>65</v>
      </c>
    </row>
    <row r="648" spans="1:17" x14ac:dyDescent="0.25">
      <c r="A648" s="1" t="s">
        <v>3991</v>
      </c>
      <c r="B648" s="4" t="s">
        <v>18</v>
      </c>
      <c r="C648" s="1" t="s">
        <v>2040</v>
      </c>
      <c r="D648" s="1" t="s">
        <v>298</v>
      </c>
      <c r="E648" s="1">
        <v>2834</v>
      </c>
      <c r="F648" s="1" t="s">
        <v>172</v>
      </c>
      <c r="G648" s="1">
        <v>3</v>
      </c>
      <c r="J648" s="1" t="s">
        <v>751</v>
      </c>
      <c r="K648" s="1">
        <v>49426087</v>
      </c>
      <c r="M648" s="1" t="s">
        <v>15</v>
      </c>
      <c r="N648" s="1" t="s">
        <v>2041</v>
      </c>
      <c r="O648" s="10">
        <v>43283</v>
      </c>
      <c r="P648" s="10">
        <v>43648</v>
      </c>
      <c r="Q648" s="1" t="s">
        <v>17</v>
      </c>
    </row>
    <row r="649" spans="1:17" x14ac:dyDescent="0.25">
      <c r="A649" s="1" t="s">
        <v>4229</v>
      </c>
      <c r="B649" s="4" t="s">
        <v>18</v>
      </c>
      <c r="C649" s="1" t="s">
        <v>2042</v>
      </c>
      <c r="D649" s="1" t="s">
        <v>298</v>
      </c>
      <c r="E649" s="1">
        <v>1847</v>
      </c>
      <c r="F649" s="1" t="s">
        <v>172</v>
      </c>
      <c r="G649" s="1">
        <v>3</v>
      </c>
      <c r="J649" s="1" t="s">
        <v>170</v>
      </c>
      <c r="K649" s="1" t="s">
        <v>2043</v>
      </c>
      <c r="M649" s="1" t="s">
        <v>15</v>
      </c>
      <c r="O649" s="10"/>
      <c r="P649" s="10"/>
    </row>
    <row r="650" spans="1:17" x14ac:dyDescent="0.25">
      <c r="A650" s="1" t="s">
        <v>3921</v>
      </c>
      <c r="B650" s="4" t="s">
        <v>18</v>
      </c>
      <c r="C650" s="1" t="s">
        <v>2044</v>
      </c>
      <c r="D650" s="1" t="s">
        <v>298</v>
      </c>
      <c r="E650" s="1">
        <v>398</v>
      </c>
      <c r="F650" s="1" t="s">
        <v>122</v>
      </c>
      <c r="G650" s="1">
        <v>1</v>
      </c>
      <c r="J650" s="1" t="s">
        <v>205</v>
      </c>
      <c r="K650" s="1">
        <v>1131947580</v>
      </c>
      <c r="M650" s="1" t="s">
        <v>15</v>
      </c>
      <c r="N650" s="1" t="s">
        <v>501</v>
      </c>
      <c r="O650" s="10">
        <v>43704</v>
      </c>
      <c r="P650" s="10">
        <v>44070</v>
      </c>
    </row>
    <row r="651" spans="1:17" x14ac:dyDescent="0.25">
      <c r="A651" s="1" t="s">
        <v>4096</v>
      </c>
      <c r="B651" s="4" t="s">
        <v>18</v>
      </c>
      <c r="C651" s="1" t="s">
        <v>2045</v>
      </c>
      <c r="D651" s="1" t="s">
        <v>1232</v>
      </c>
      <c r="E651" s="1">
        <v>2133</v>
      </c>
      <c r="F651" s="1" t="s">
        <v>153</v>
      </c>
      <c r="G651" s="1">
        <v>15</v>
      </c>
      <c r="J651" s="1" t="s">
        <v>1231</v>
      </c>
      <c r="K651" s="1">
        <v>45835719</v>
      </c>
      <c r="M651" s="1" t="s">
        <v>15</v>
      </c>
      <c r="N651" s="1" t="s">
        <v>2046</v>
      </c>
      <c r="O651" s="10">
        <v>43263</v>
      </c>
      <c r="P651" s="10">
        <v>43628</v>
      </c>
      <c r="Q651" s="1" t="s">
        <v>17</v>
      </c>
    </row>
    <row r="652" spans="1:17" x14ac:dyDescent="0.25">
      <c r="A652" s="1" t="s">
        <v>3849</v>
      </c>
      <c r="B652" s="4" t="s">
        <v>18</v>
      </c>
      <c r="C652" s="1" t="s">
        <v>2047</v>
      </c>
      <c r="D652" s="1" t="s">
        <v>228</v>
      </c>
      <c r="E652" s="1">
        <v>90</v>
      </c>
      <c r="F652" s="1" t="s">
        <v>18</v>
      </c>
      <c r="G652" s="1">
        <v>7</v>
      </c>
      <c r="J652" s="1" t="s">
        <v>2048</v>
      </c>
      <c r="K652" s="1">
        <v>1553297638</v>
      </c>
      <c r="M652" s="1" t="s">
        <v>15</v>
      </c>
      <c r="N652" s="1" t="s">
        <v>2049</v>
      </c>
      <c r="O652" s="10">
        <v>44315</v>
      </c>
      <c r="P652" s="10">
        <v>45045</v>
      </c>
      <c r="Q652" s="1" t="s">
        <v>2249</v>
      </c>
    </row>
    <row r="653" spans="1:17" x14ac:dyDescent="0.25">
      <c r="A653" s="1" t="s">
        <v>4230</v>
      </c>
      <c r="B653" s="4" t="s">
        <v>18</v>
      </c>
      <c r="C653" s="1" t="s">
        <v>2050</v>
      </c>
      <c r="D653" s="1" t="s">
        <v>13</v>
      </c>
      <c r="E653" s="1">
        <v>1794</v>
      </c>
      <c r="F653" s="1" t="s">
        <v>14</v>
      </c>
      <c r="G653" s="1">
        <v>2</v>
      </c>
      <c r="J653" s="1" t="s">
        <v>2051</v>
      </c>
      <c r="K653" s="1">
        <v>1536085148</v>
      </c>
      <c r="M653" s="1" t="s">
        <v>17</v>
      </c>
      <c r="N653" s="1" t="s">
        <v>2052</v>
      </c>
      <c r="O653" s="10">
        <v>43161</v>
      </c>
      <c r="P653" s="10">
        <v>43526</v>
      </c>
      <c r="Q653" s="1" t="s">
        <v>65</v>
      </c>
    </row>
    <row r="654" spans="1:17" x14ac:dyDescent="0.25">
      <c r="A654" s="1" t="s">
        <v>3971</v>
      </c>
      <c r="B654" s="4" t="s">
        <v>18</v>
      </c>
      <c r="C654" s="1" t="s">
        <v>2053</v>
      </c>
      <c r="D654" s="1" t="s">
        <v>13</v>
      </c>
      <c r="E654" s="1">
        <v>3149</v>
      </c>
      <c r="F654" s="1" t="s">
        <v>14</v>
      </c>
      <c r="G654" s="1">
        <v>2</v>
      </c>
      <c r="J654" s="1" t="s">
        <v>676</v>
      </c>
      <c r="K654" s="1">
        <v>47023842</v>
      </c>
      <c r="M654" s="1" t="s">
        <v>15</v>
      </c>
      <c r="N654" s="1" t="s">
        <v>2054</v>
      </c>
      <c r="O654" s="10">
        <v>43161</v>
      </c>
      <c r="P654" s="10">
        <v>43526</v>
      </c>
      <c r="Q654" s="1" t="s">
        <v>65</v>
      </c>
    </row>
    <row r="655" spans="1:17" x14ac:dyDescent="0.25">
      <c r="A655" s="1" t="s">
        <v>4231</v>
      </c>
      <c r="B655" s="4" t="s">
        <v>18</v>
      </c>
      <c r="C655" s="1" t="s">
        <v>2055</v>
      </c>
      <c r="D655" s="1" t="s">
        <v>13</v>
      </c>
      <c r="E655" s="1">
        <v>3694</v>
      </c>
      <c r="F655" s="1" t="s">
        <v>31</v>
      </c>
      <c r="G655" s="1">
        <v>14</v>
      </c>
      <c r="J655" s="1" t="s">
        <v>2056</v>
      </c>
      <c r="K655" s="1">
        <v>1553882557</v>
      </c>
      <c r="M655" s="1" t="s">
        <v>15</v>
      </c>
      <c r="N655" s="1" t="s">
        <v>2057</v>
      </c>
      <c r="O655" s="10">
        <v>43161</v>
      </c>
      <c r="P655" s="10">
        <v>43526</v>
      </c>
      <c r="Q655" s="1" t="s">
        <v>17</v>
      </c>
    </row>
    <row r="656" spans="1:17" x14ac:dyDescent="0.25">
      <c r="A656" s="1" t="s">
        <v>4079</v>
      </c>
      <c r="B656" s="4" t="s">
        <v>18</v>
      </c>
      <c r="C656" s="1" t="s">
        <v>2058</v>
      </c>
      <c r="D656" s="1" t="s">
        <v>13</v>
      </c>
      <c r="E656" s="1">
        <v>3940</v>
      </c>
      <c r="F656" s="1" t="s">
        <v>31</v>
      </c>
      <c r="G656" s="1">
        <v>14</v>
      </c>
      <c r="J656" s="1" t="s">
        <v>2059</v>
      </c>
      <c r="K656" s="1">
        <v>1153076753</v>
      </c>
      <c r="M656" s="1" t="s">
        <v>15</v>
      </c>
      <c r="N656" s="1" t="s">
        <v>2060</v>
      </c>
      <c r="O656" s="10">
        <v>43150</v>
      </c>
      <c r="P656" s="10">
        <v>43515</v>
      </c>
      <c r="Q656" s="1" t="s">
        <v>17</v>
      </c>
    </row>
    <row r="657" spans="1:17" x14ac:dyDescent="0.25">
      <c r="A657" s="1" t="s">
        <v>4162</v>
      </c>
      <c r="B657" s="4" t="s">
        <v>18</v>
      </c>
      <c r="C657" s="1" t="s">
        <v>2061</v>
      </c>
      <c r="D657" s="1" t="s">
        <v>13</v>
      </c>
      <c r="E657" s="1" t="s">
        <v>2063</v>
      </c>
      <c r="F657" s="1" t="s">
        <v>99</v>
      </c>
      <c r="G657" s="1">
        <v>1</v>
      </c>
      <c r="J657" s="1" t="s">
        <v>2062</v>
      </c>
      <c r="K657" s="1">
        <v>1156917643</v>
      </c>
      <c r="M657" s="1" t="s">
        <v>15</v>
      </c>
      <c r="N657" s="1" t="s">
        <v>2064</v>
      </c>
      <c r="O657" s="10">
        <v>43150</v>
      </c>
      <c r="P657" s="10">
        <v>43515</v>
      </c>
      <c r="Q657" s="1" t="s">
        <v>17</v>
      </c>
    </row>
    <row r="658" spans="1:17" x14ac:dyDescent="0.25">
      <c r="A658" s="1" t="s">
        <v>3972</v>
      </c>
      <c r="B658" s="4" t="s">
        <v>18</v>
      </c>
      <c r="C658" s="1" t="s">
        <v>2065</v>
      </c>
      <c r="D658" s="1" t="s">
        <v>13</v>
      </c>
      <c r="E658" s="1">
        <v>3112</v>
      </c>
      <c r="F658" s="1" t="s">
        <v>14</v>
      </c>
      <c r="G658" s="1">
        <v>2</v>
      </c>
      <c r="K658" s="1">
        <v>1156348668</v>
      </c>
      <c r="M658" s="1" t="s">
        <v>15</v>
      </c>
      <c r="N658" s="1" t="s">
        <v>2066</v>
      </c>
      <c r="O658" s="10">
        <v>43161</v>
      </c>
      <c r="P658" s="10">
        <v>43526</v>
      </c>
      <c r="Q658" s="1" t="s">
        <v>65</v>
      </c>
    </row>
    <row r="659" spans="1:17" x14ac:dyDescent="0.25">
      <c r="A659" s="1" t="s">
        <v>4068</v>
      </c>
      <c r="B659" s="4" t="s">
        <v>18</v>
      </c>
      <c r="C659" s="1" t="s">
        <v>2067</v>
      </c>
      <c r="D659" s="1" t="s">
        <v>13</v>
      </c>
      <c r="E659" s="1">
        <v>4102</v>
      </c>
      <c r="F659" s="1" t="s">
        <v>31</v>
      </c>
      <c r="G659" s="1">
        <v>14</v>
      </c>
      <c r="J659" s="1" t="s">
        <v>2068</v>
      </c>
      <c r="K659" s="1">
        <v>43072355</v>
      </c>
      <c r="M659" s="1" t="s">
        <v>15</v>
      </c>
      <c r="N659" s="1" t="s">
        <v>2069</v>
      </c>
      <c r="O659" s="10">
        <v>43187</v>
      </c>
      <c r="P659" s="10">
        <v>43552</v>
      </c>
      <c r="Q659" s="1" t="s">
        <v>17</v>
      </c>
    </row>
    <row r="660" spans="1:17" x14ac:dyDescent="0.25">
      <c r="A660" s="1" t="s">
        <v>3924</v>
      </c>
      <c r="B660" s="4" t="s">
        <v>18</v>
      </c>
      <c r="C660" s="1" t="s">
        <v>2070</v>
      </c>
      <c r="D660" s="1" t="s">
        <v>13</v>
      </c>
      <c r="E660" s="1">
        <v>911</v>
      </c>
      <c r="F660" s="1" t="s">
        <v>99</v>
      </c>
      <c r="G660" s="1">
        <v>1</v>
      </c>
      <c r="J660" s="1" t="s">
        <v>509</v>
      </c>
      <c r="K660" s="1">
        <v>43121564</v>
      </c>
      <c r="M660" s="1" t="s">
        <v>15</v>
      </c>
      <c r="N660" s="1" t="s">
        <v>2072</v>
      </c>
      <c r="O660" s="10">
        <v>43262</v>
      </c>
      <c r="P660" s="10">
        <v>43627</v>
      </c>
      <c r="Q660" s="1" t="s">
        <v>17</v>
      </c>
    </row>
    <row r="661" spans="1:17" x14ac:dyDescent="0.25">
      <c r="A661" s="1" t="s">
        <v>3969</v>
      </c>
      <c r="B661" s="4" t="s">
        <v>18</v>
      </c>
      <c r="C661" s="1" t="s">
        <v>2073</v>
      </c>
      <c r="D661" s="1" t="s">
        <v>13</v>
      </c>
      <c r="E661" s="1">
        <v>1945</v>
      </c>
      <c r="F661" s="1" t="s">
        <v>14</v>
      </c>
      <c r="G661" s="1">
        <v>2</v>
      </c>
      <c r="J661" s="1" t="s">
        <v>668</v>
      </c>
      <c r="K661" s="1">
        <v>1151543543</v>
      </c>
      <c r="M661" s="1" t="s">
        <v>15</v>
      </c>
      <c r="N661" s="1" t="s">
        <v>2074</v>
      </c>
      <c r="O661" s="10">
        <v>43187</v>
      </c>
      <c r="P661" s="10">
        <v>43552</v>
      </c>
      <c r="Q661" s="1" t="s">
        <v>65</v>
      </c>
    </row>
    <row r="662" spans="1:17" x14ac:dyDescent="0.25">
      <c r="A662" s="1" t="s">
        <v>3967</v>
      </c>
      <c r="B662" s="4" t="s">
        <v>18</v>
      </c>
      <c r="C662" s="1" t="s">
        <v>2075</v>
      </c>
      <c r="D662" s="1" t="s">
        <v>13</v>
      </c>
      <c r="E662" s="1">
        <v>2416</v>
      </c>
      <c r="F662" s="1" t="s">
        <v>14</v>
      </c>
      <c r="G662" s="1">
        <v>2</v>
      </c>
      <c r="J662" s="1" t="s">
        <v>662</v>
      </c>
      <c r="K662" s="1">
        <v>48328088</v>
      </c>
      <c r="M662" s="1" t="s">
        <v>15</v>
      </c>
      <c r="N662" s="1" t="s">
        <v>2077</v>
      </c>
      <c r="O662" s="10">
        <v>43263</v>
      </c>
      <c r="P662" s="10">
        <v>43628</v>
      </c>
      <c r="Q662" s="1" t="s">
        <v>65</v>
      </c>
    </row>
    <row r="663" spans="1:17" x14ac:dyDescent="0.25">
      <c r="A663" s="1" t="s">
        <v>3968</v>
      </c>
      <c r="B663" s="4" t="s">
        <v>18</v>
      </c>
      <c r="C663" s="1" t="s">
        <v>2078</v>
      </c>
      <c r="D663" s="1" t="s">
        <v>13</v>
      </c>
      <c r="E663" s="1">
        <v>2077</v>
      </c>
      <c r="F663" s="1" t="s">
        <v>14</v>
      </c>
      <c r="G663" s="1">
        <v>2</v>
      </c>
      <c r="J663" s="1" t="s">
        <v>2080</v>
      </c>
      <c r="K663" s="1">
        <v>1156001818</v>
      </c>
      <c r="M663" s="1" t="s">
        <v>15</v>
      </c>
      <c r="N663" s="1" t="s">
        <v>2081</v>
      </c>
      <c r="O663" s="10">
        <v>43263</v>
      </c>
      <c r="P663" s="10">
        <v>43628</v>
      </c>
      <c r="Q663" s="1" t="s">
        <v>65</v>
      </c>
    </row>
    <row r="664" spans="1:17" x14ac:dyDescent="0.25">
      <c r="A664" s="1" t="s">
        <v>3961</v>
      </c>
      <c r="B664" s="4" t="s">
        <v>18</v>
      </c>
      <c r="C664" s="1" t="s">
        <v>2082</v>
      </c>
      <c r="D664" s="1" t="s">
        <v>13</v>
      </c>
      <c r="E664" s="1">
        <v>2393</v>
      </c>
      <c r="F664" s="1" t="s">
        <v>14</v>
      </c>
      <c r="G664" s="1">
        <v>2</v>
      </c>
      <c r="J664" s="1" t="s">
        <v>642</v>
      </c>
      <c r="K664" s="1">
        <v>11044031</v>
      </c>
      <c r="M664" s="1" t="s">
        <v>15</v>
      </c>
      <c r="N664" s="1" t="s">
        <v>2083</v>
      </c>
      <c r="O664" s="10">
        <v>43266</v>
      </c>
      <c r="P664" s="10">
        <v>43631</v>
      </c>
      <c r="Q664" s="1" t="s">
        <v>65</v>
      </c>
    </row>
    <row r="665" spans="1:17" x14ac:dyDescent="0.25">
      <c r="A665" s="1" t="s">
        <v>3960</v>
      </c>
      <c r="B665" s="4" t="s">
        <v>18</v>
      </c>
      <c r="C665" s="1" t="s">
        <v>2084</v>
      </c>
      <c r="D665" s="1" t="s">
        <v>13</v>
      </c>
      <c r="E665" s="1">
        <v>2726</v>
      </c>
      <c r="F665" s="1" t="s">
        <v>14</v>
      </c>
      <c r="G665" s="1">
        <v>2</v>
      </c>
      <c r="J665" s="1" t="s">
        <v>639</v>
      </c>
      <c r="K665" s="1">
        <v>48627330</v>
      </c>
      <c r="M665" s="1" t="s">
        <v>15</v>
      </c>
      <c r="N665" s="1" t="s">
        <v>2085</v>
      </c>
      <c r="O665" s="10">
        <v>43283</v>
      </c>
      <c r="P665" s="10">
        <v>43648</v>
      </c>
      <c r="Q665" s="1" t="s">
        <v>65</v>
      </c>
    </row>
    <row r="666" spans="1:17" x14ac:dyDescent="0.25">
      <c r="A666" s="1" t="s">
        <v>4064</v>
      </c>
      <c r="B666" s="4" t="s">
        <v>18</v>
      </c>
      <c r="C666" s="1" t="s">
        <v>2086</v>
      </c>
      <c r="D666" s="1" t="s">
        <v>13</v>
      </c>
      <c r="E666" s="1">
        <v>4516</v>
      </c>
      <c r="F666" s="1" t="s">
        <v>31</v>
      </c>
      <c r="G666" s="1">
        <v>14</v>
      </c>
      <c r="J666" s="1" t="s">
        <v>1067</v>
      </c>
      <c r="K666" s="1">
        <v>48651162</v>
      </c>
      <c r="M666" s="1" t="s">
        <v>15</v>
      </c>
      <c r="N666" s="1" t="s">
        <v>2088</v>
      </c>
      <c r="O666" s="10">
        <v>43283</v>
      </c>
      <c r="P666" s="10">
        <v>43648</v>
      </c>
      <c r="Q666" s="1" t="s">
        <v>17</v>
      </c>
    </row>
    <row r="667" spans="1:17" x14ac:dyDescent="0.25">
      <c r="A667" s="1" t="s">
        <v>3923</v>
      </c>
      <c r="B667" s="4" t="s">
        <v>18</v>
      </c>
      <c r="C667" s="1" t="s">
        <v>2089</v>
      </c>
      <c r="D667" s="1" t="s">
        <v>13</v>
      </c>
      <c r="E667" s="1">
        <v>788</v>
      </c>
      <c r="F667" s="1" t="s">
        <v>99</v>
      </c>
      <c r="G667" s="1">
        <v>1</v>
      </c>
      <c r="J667" s="1" t="s">
        <v>506</v>
      </c>
      <c r="K667" s="1">
        <v>1131296165</v>
      </c>
      <c r="M667" s="1" t="s">
        <v>15</v>
      </c>
      <c r="N667" s="1" t="s">
        <v>2090</v>
      </c>
      <c r="O667" s="10">
        <v>43326</v>
      </c>
      <c r="P667" s="10">
        <v>43691</v>
      </c>
      <c r="Q667" s="1" t="s">
        <v>17</v>
      </c>
    </row>
    <row r="668" spans="1:17" x14ac:dyDescent="0.25">
      <c r="A668" s="1" t="s">
        <v>4069</v>
      </c>
      <c r="B668" s="4" t="s">
        <v>18</v>
      </c>
      <c r="C668" s="1" t="s">
        <v>2091</v>
      </c>
      <c r="D668" s="1" t="s">
        <v>13</v>
      </c>
      <c r="E668" s="1">
        <v>3394</v>
      </c>
      <c r="F668" s="1" t="s">
        <v>31</v>
      </c>
      <c r="G668" s="1">
        <v>14</v>
      </c>
      <c r="J668" s="1" t="s">
        <v>1087</v>
      </c>
      <c r="K668" s="1">
        <v>1536014881</v>
      </c>
      <c r="M668" s="1" t="s">
        <v>15</v>
      </c>
      <c r="N668" s="1" t="s">
        <v>2093</v>
      </c>
      <c r="O668" s="10">
        <v>43348</v>
      </c>
      <c r="P668" s="10">
        <v>43713</v>
      </c>
      <c r="Q668" s="1" t="s">
        <v>17</v>
      </c>
    </row>
    <row r="669" spans="1:17" x14ac:dyDescent="0.25">
      <c r="A669" s="1" t="s">
        <v>4063</v>
      </c>
      <c r="B669" s="4" t="s">
        <v>18</v>
      </c>
      <c r="C669" s="1" t="s">
        <v>2094</v>
      </c>
      <c r="D669" s="1" t="s">
        <v>13</v>
      </c>
      <c r="E669" s="1">
        <v>4626</v>
      </c>
      <c r="F669" s="1" t="s">
        <v>31</v>
      </c>
      <c r="G669" s="1">
        <v>14</v>
      </c>
      <c r="J669" s="1" t="s">
        <v>1064</v>
      </c>
      <c r="K669" s="1">
        <v>1159280930</v>
      </c>
      <c r="M669" s="1" t="s">
        <v>15</v>
      </c>
      <c r="N669" s="1" t="s">
        <v>2095</v>
      </c>
      <c r="O669" s="10">
        <v>43341</v>
      </c>
      <c r="P669" s="10">
        <v>43706</v>
      </c>
      <c r="Q669" s="1" t="s">
        <v>17</v>
      </c>
    </row>
    <row r="670" spans="1:17" x14ac:dyDescent="0.25">
      <c r="A670" s="1" t="s">
        <v>3925</v>
      </c>
      <c r="B670" s="4" t="s">
        <v>18</v>
      </c>
      <c r="C670" s="1" t="s">
        <v>2096</v>
      </c>
      <c r="D670" s="1" t="s">
        <v>13</v>
      </c>
      <c r="E670" s="1">
        <v>890</v>
      </c>
      <c r="F670" s="1" t="s">
        <v>99</v>
      </c>
      <c r="G670" s="1">
        <v>1</v>
      </c>
      <c r="J670" s="1" t="s">
        <v>512</v>
      </c>
      <c r="K670" s="1">
        <v>49423975</v>
      </c>
      <c r="M670" s="1" t="s">
        <v>15</v>
      </c>
      <c r="O670" s="10"/>
      <c r="P670" s="10"/>
    </row>
    <row r="671" spans="1:17" x14ac:dyDescent="0.25">
      <c r="A671" s="1" t="s">
        <v>4066</v>
      </c>
      <c r="B671" s="4" t="s">
        <v>18</v>
      </c>
      <c r="C671" s="1" t="s">
        <v>2097</v>
      </c>
      <c r="D671" s="1" t="s">
        <v>13</v>
      </c>
      <c r="E671" s="1">
        <v>3233</v>
      </c>
      <c r="F671" s="1" t="s">
        <v>31</v>
      </c>
      <c r="G671" s="1">
        <v>14</v>
      </c>
      <c r="J671" s="1" t="s">
        <v>1074</v>
      </c>
      <c r="K671" s="1">
        <v>1165953698</v>
      </c>
      <c r="M671" s="1" t="s">
        <v>15</v>
      </c>
      <c r="O671" s="10"/>
      <c r="P671" s="10"/>
    </row>
    <row r="672" spans="1:17" x14ac:dyDescent="0.25">
      <c r="A672" s="1" t="s">
        <v>3846</v>
      </c>
      <c r="B672" s="4" t="s">
        <v>18</v>
      </c>
      <c r="C672" s="1" t="s">
        <v>2098</v>
      </c>
      <c r="D672" s="1" t="s">
        <v>211</v>
      </c>
      <c r="E672" s="1">
        <v>2910</v>
      </c>
      <c r="F672" s="1" t="s">
        <v>31</v>
      </c>
      <c r="G672" s="1">
        <v>14</v>
      </c>
      <c r="J672" s="1" t="s">
        <v>210</v>
      </c>
      <c r="K672" s="1">
        <v>1134340052</v>
      </c>
      <c r="M672" s="1" t="s">
        <v>15</v>
      </c>
      <c r="N672" s="1" t="s">
        <v>2099</v>
      </c>
      <c r="O672" s="10">
        <v>43266</v>
      </c>
      <c r="P672" s="10">
        <v>43631</v>
      </c>
      <c r="Q672" s="1" t="s">
        <v>17</v>
      </c>
    </row>
    <row r="673" spans="1:17" x14ac:dyDescent="0.25">
      <c r="A673" s="1" t="s">
        <v>4073</v>
      </c>
      <c r="B673" s="4" t="s">
        <v>18</v>
      </c>
      <c r="C673" s="1" t="s">
        <v>2100</v>
      </c>
      <c r="D673" s="1" t="s">
        <v>211</v>
      </c>
      <c r="E673" s="1">
        <v>2099</v>
      </c>
      <c r="F673" s="1" t="s">
        <v>31</v>
      </c>
      <c r="G673" s="1">
        <v>14</v>
      </c>
      <c r="J673" s="1" t="s">
        <v>1100</v>
      </c>
      <c r="K673" s="1">
        <v>1521808051</v>
      </c>
      <c r="M673" s="1" t="s">
        <v>15</v>
      </c>
      <c r="N673" s="1" t="s">
        <v>2101</v>
      </c>
      <c r="O673" s="10">
        <v>43266</v>
      </c>
      <c r="P673" s="10">
        <v>43631</v>
      </c>
      <c r="Q673" s="1" t="s">
        <v>17</v>
      </c>
    </row>
    <row r="674" spans="1:17" x14ac:dyDescent="0.25">
      <c r="A674" s="1" t="s">
        <v>4074</v>
      </c>
      <c r="B674" s="4" t="s">
        <v>18</v>
      </c>
      <c r="C674" s="1" t="s">
        <v>2102</v>
      </c>
      <c r="D674" s="1" t="s">
        <v>211</v>
      </c>
      <c r="E674" s="1">
        <v>2385</v>
      </c>
      <c r="F674" s="1" t="s">
        <v>31</v>
      </c>
      <c r="G674" s="1">
        <v>14</v>
      </c>
      <c r="J674" s="1" t="s">
        <v>1103</v>
      </c>
      <c r="K674" s="1">
        <v>47804911</v>
      </c>
      <c r="M674" s="1" t="s">
        <v>15</v>
      </c>
      <c r="N674" s="1" t="s">
        <v>2103</v>
      </c>
      <c r="O674" s="10">
        <v>43266</v>
      </c>
      <c r="P674" s="10">
        <v>43631</v>
      </c>
      <c r="Q674" s="1" t="s">
        <v>17</v>
      </c>
    </row>
    <row r="675" spans="1:17" x14ac:dyDescent="0.25">
      <c r="A675" s="1" t="s">
        <v>4020</v>
      </c>
      <c r="B675" s="4" t="s">
        <v>18</v>
      </c>
      <c r="C675" s="1" t="s">
        <v>2104</v>
      </c>
      <c r="D675" s="1" t="s">
        <v>888</v>
      </c>
      <c r="E675" s="1">
        <v>9</v>
      </c>
      <c r="F675" s="1" t="s">
        <v>115</v>
      </c>
      <c r="G675" s="1">
        <v>9</v>
      </c>
      <c r="J675" s="1" t="s">
        <v>887</v>
      </c>
      <c r="K675" s="1">
        <v>1133624298</v>
      </c>
      <c r="M675" s="1" t="s">
        <v>15</v>
      </c>
      <c r="N675" s="1" t="s">
        <v>2105</v>
      </c>
      <c r="O675" s="10">
        <v>43161</v>
      </c>
      <c r="P675" s="10">
        <v>43526</v>
      </c>
      <c r="Q675" s="1" t="s">
        <v>65</v>
      </c>
    </row>
    <row r="676" spans="1:17" x14ac:dyDescent="0.25">
      <c r="A676" s="1" t="s">
        <v>4232</v>
      </c>
      <c r="B676" s="4" t="s">
        <v>18</v>
      </c>
      <c r="C676" s="1" t="s">
        <v>2106</v>
      </c>
      <c r="D676" s="1" t="s">
        <v>2108</v>
      </c>
      <c r="E676" s="1">
        <v>1201</v>
      </c>
      <c r="F676" s="1" t="s">
        <v>99</v>
      </c>
      <c r="G676" s="1">
        <v>1</v>
      </c>
      <c r="J676" s="1" t="s">
        <v>2107</v>
      </c>
      <c r="K676" s="1">
        <v>1130881590</v>
      </c>
      <c r="M676" s="1" t="s">
        <v>17</v>
      </c>
      <c r="N676" s="1" t="s">
        <v>2109</v>
      </c>
      <c r="O676" s="10">
        <v>43187</v>
      </c>
      <c r="P676" s="10">
        <v>43552</v>
      </c>
      <c r="Q676" s="1" t="s">
        <v>17</v>
      </c>
    </row>
    <row r="677" spans="1:17" x14ac:dyDescent="0.25">
      <c r="A677" s="1" t="s">
        <v>4099</v>
      </c>
      <c r="B677" s="4" t="s">
        <v>18</v>
      </c>
      <c r="C677" s="1" t="s">
        <v>2110</v>
      </c>
      <c r="D677" s="1" t="s">
        <v>1242</v>
      </c>
      <c r="E677" s="1">
        <v>306</v>
      </c>
      <c r="F677" s="1" t="s">
        <v>153</v>
      </c>
      <c r="G677" s="1">
        <v>15</v>
      </c>
      <c r="J677" s="1" t="s">
        <v>1241</v>
      </c>
      <c r="K677" s="1" t="s">
        <v>477</v>
      </c>
      <c r="M677" s="1" t="s">
        <v>15</v>
      </c>
      <c r="N677" s="1" t="s">
        <v>2112</v>
      </c>
      <c r="O677" s="10">
        <v>43161</v>
      </c>
      <c r="P677" s="10">
        <v>43526</v>
      </c>
      <c r="Q677" s="1" t="s">
        <v>17</v>
      </c>
    </row>
    <row r="678" spans="1:17" x14ac:dyDescent="0.25">
      <c r="A678" s="1" t="s">
        <v>4233</v>
      </c>
      <c r="B678" s="4" t="s">
        <v>18</v>
      </c>
      <c r="C678" s="1" t="s">
        <v>2113</v>
      </c>
      <c r="D678" s="1" t="s">
        <v>83</v>
      </c>
      <c r="E678" s="1">
        <v>4633</v>
      </c>
      <c r="F678" s="1" t="s">
        <v>103</v>
      </c>
      <c r="G678" s="1">
        <v>6</v>
      </c>
      <c r="J678" s="1" t="s">
        <v>2114</v>
      </c>
      <c r="K678" s="1">
        <v>44850441</v>
      </c>
      <c r="M678" s="1" t="s">
        <v>17</v>
      </c>
      <c r="N678" s="1" t="s">
        <v>2115</v>
      </c>
      <c r="O678" s="10">
        <v>42909</v>
      </c>
      <c r="P678" s="10">
        <v>43274</v>
      </c>
      <c r="Q678" s="1" t="s">
        <v>17</v>
      </c>
    </row>
    <row r="679" spans="1:17" x14ac:dyDescent="0.25">
      <c r="A679" s="1" t="s">
        <v>4234</v>
      </c>
      <c r="B679" s="4" t="s">
        <v>18</v>
      </c>
      <c r="C679" s="1" t="s">
        <v>2116</v>
      </c>
      <c r="D679" s="1" t="s">
        <v>932</v>
      </c>
      <c r="E679" s="1">
        <v>4709</v>
      </c>
      <c r="F679" s="1" t="s">
        <v>922</v>
      </c>
      <c r="G679" s="1">
        <v>12</v>
      </c>
      <c r="J679" s="1" t="s">
        <v>2117</v>
      </c>
      <c r="K679" s="1">
        <v>45237805</v>
      </c>
      <c r="M679" s="1" t="s">
        <v>17</v>
      </c>
      <c r="N679" s="1" t="s">
        <v>2118</v>
      </c>
      <c r="O679" s="10">
        <v>43046</v>
      </c>
      <c r="P679" s="10">
        <v>43411</v>
      </c>
      <c r="Q679" s="1" t="s">
        <v>65</v>
      </c>
    </row>
    <row r="680" spans="1:17" x14ac:dyDescent="0.25">
      <c r="A680" s="1" t="s">
        <v>4235</v>
      </c>
      <c r="B680" s="4" t="s">
        <v>18</v>
      </c>
      <c r="C680" s="1" t="s">
        <v>2119</v>
      </c>
      <c r="D680" s="1" t="s">
        <v>13</v>
      </c>
      <c r="E680" s="1">
        <v>2929</v>
      </c>
      <c r="F680" s="1" t="s">
        <v>14</v>
      </c>
      <c r="G680" s="1">
        <v>2</v>
      </c>
      <c r="J680" s="1" t="s">
        <v>2120</v>
      </c>
      <c r="K680" s="1">
        <v>1158722207</v>
      </c>
      <c r="M680" s="1" t="s">
        <v>17</v>
      </c>
      <c r="N680" s="1" t="s">
        <v>2121</v>
      </c>
      <c r="O680" s="10">
        <v>43062</v>
      </c>
      <c r="P680" s="10">
        <v>43427</v>
      </c>
      <c r="Q680" s="1" t="s">
        <v>65</v>
      </c>
    </row>
    <row r="681" spans="1:17" x14ac:dyDescent="0.25">
      <c r="A681" s="1" t="s">
        <v>4236</v>
      </c>
      <c r="B681" s="4" t="s">
        <v>18</v>
      </c>
      <c r="C681" s="1" t="s">
        <v>2122</v>
      </c>
      <c r="D681" s="1" t="s">
        <v>36</v>
      </c>
      <c r="E681" s="1">
        <v>1418</v>
      </c>
      <c r="F681" s="1" t="s">
        <v>1163</v>
      </c>
      <c r="G681" s="1">
        <v>13</v>
      </c>
      <c r="J681" s="1" t="s">
        <v>2123</v>
      </c>
      <c r="K681" s="1" t="s">
        <v>477</v>
      </c>
      <c r="M681" s="1" t="s">
        <v>15</v>
      </c>
      <c r="O681" s="10"/>
      <c r="P681" s="10"/>
    </row>
    <row r="682" spans="1:17" x14ac:dyDescent="0.25">
      <c r="A682" s="1" t="s">
        <v>3863</v>
      </c>
      <c r="B682" s="4" t="s">
        <v>18</v>
      </c>
      <c r="C682" s="1" t="s">
        <v>2124</v>
      </c>
      <c r="D682" s="1" t="s">
        <v>83</v>
      </c>
      <c r="E682" s="1">
        <v>3817</v>
      </c>
      <c r="F682" s="1" t="s">
        <v>256</v>
      </c>
      <c r="G682" s="1">
        <v>5</v>
      </c>
      <c r="J682" s="1" t="s">
        <v>285</v>
      </c>
      <c r="K682" s="1" t="s">
        <v>477</v>
      </c>
      <c r="M682" s="1" t="s">
        <v>15</v>
      </c>
      <c r="N682" s="1" t="s">
        <v>2125</v>
      </c>
      <c r="O682" s="10">
        <v>43599</v>
      </c>
      <c r="P682" s="10">
        <v>43965</v>
      </c>
      <c r="Q682" s="1" t="s">
        <v>65</v>
      </c>
    </row>
    <row r="683" spans="1:17" x14ac:dyDescent="0.25">
      <c r="A683" s="1" t="s">
        <v>4060</v>
      </c>
      <c r="B683" s="4" t="s">
        <v>18</v>
      </c>
      <c r="C683" s="1" t="s">
        <v>2126</v>
      </c>
      <c r="D683" s="1" t="s">
        <v>1051</v>
      </c>
      <c r="E683" s="1">
        <v>3101</v>
      </c>
      <c r="F683" s="1" t="s">
        <v>31</v>
      </c>
      <c r="G683" s="1">
        <v>14</v>
      </c>
      <c r="J683" s="1" t="s">
        <v>1050</v>
      </c>
      <c r="K683" s="1">
        <v>1165266414</v>
      </c>
      <c r="M683" s="1" t="s">
        <v>15</v>
      </c>
      <c r="N683" s="1" t="s">
        <v>2127</v>
      </c>
      <c r="O683" s="10">
        <v>44306</v>
      </c>
      <c r="P683" s="10">
        <v>45036</v>
      </c>
      <c r="Q683" s="1" t="s">
        <v>65</v>
      </c>
    </row>
    <row r="684" spans="1:17" x14ac:dyDescent="0.25">
      <c r="A684" s="1" t="s">
        <v>3999</v>
      </c>
      <c r="B684" s="4" t="s">
        <v>18</v>
      </c>
      <c r="C684" s="1" t="s">
        <v>2128</v>
      </c>
      <c r="D684" s="1" t="s">
        <v>787</v>
      </c>
      <c r="E684" s="1">
        <v>1600</v>
      </c>
      <c r="F684" s="1" t="s">
        <v>46</v>
      </c>
      <c r="G684" s="1">
        <v>4</v>
      </c>
      <c r="J684" s="1" t="s">
        <v>786</v>
      </c>
      <c r="M684" s="1" t="s">
        <v>17</v>
      </c>
      <c r="N684" s="1" t="s">
        <v>2130</v>
      </c>
      <c r="O684" s="10">
        <v>44127</v>
      </c>
      <c r="P684" s="10">
        <v>44857</v>
      </c>
      <c r="Q684" s="1" t="s">
        <v>17</v>
      </c>
    </row>
    <row r="685" spans="1:17" x14ac:dyDescent="0.25">
      <c r="A685" s="1" t="s">
        <v>4055</v>
      </c>
      <c r="B685" s="4" t="s">
        <v>18</v>
      </c>
      <c r="C685" s="1" t="s">
        <v>2131</v>
      </c>
      <c r="D685" s="1" t="s">
        <v>1032</v>
      </c>
      <c r="E685" s="1">
        <v>965</v>
      </c>
      <c r="F685" s="1" t="s">
        <v>31</v>
      </c>
      <c r="G685" s="1">
        <v>14</v>
      </c>
      <c r="J685" s="1" t="s">
        <v>2132</v>
      </c>
      <c r="K685" s="1">
        <v>2215436954</v>
      </c>
      <c r="M685" s="1" t="s">
        <v>65</v>
      </c>
      <c r="N685" s="1" t="s">
        <v>2133</v>
      </c>
      <c r="O685" s="10">
        <v>44466</v>
      </c>
      <c r="P685" s="10">
        <v>45196</v>
      </c>
      <c r="Q685" s="1" t="s">
        <v>65</v>
      </c>
    </row>
    <row r="686" spans="1:17" x14ac:dyDescent="0.25">
      <c r="A686" s="1" t="s">
        <v>3913</v>
      </c>
      <c r="B686" s="4" t="s">
        <v>18</v>
      </c>
      <c r="C686" s="1" t="s">
        <v>2134</v>
      </c>
      <c r="D686" s="1" t="s">
        <v>467</v>
      </c>
      <c r="E686" s="1">
        <v>1578</v>
      </c>
      <c r="F686" s="1" t="s">
        <v>22</v>
      </c>
      <c r="G686" s="1">
        <v>1</v>
      </c>
      <c r="J686" s="1" t="s">
        <v>470</v>
      </c>
      <c r="K686" s="1">
        <v>1153359433</v>
      </c>
      <c r="M686" s="1" t="s">
        <v>17</v>
      </c>
      <c r="N686" s="1" t="s">
        <v>2135</v>
      </c>
      <c r="O686" s="10">
        <v>44329</v>
      </c>
      <c r="P686" s="10">
        <v>45059</v>
      </c>
      <c r="Q686" s="1" t="s">
        <v>65</v>
      </c>
    </row>
    <row r="687" spans="1:17" x14ac:dyDescent="0.25">
      <c r="A687" s="1" t="s">
        <v>3926</v>
      </c>
      <c r="B687" s="4" t="s">
        <v>18</v>
      </c>
      <c r="C687" s="1" t="s">
        <v>2136</v>
      </c>
      <c r="D687" s="1" t="s">
        <v>516</v>
      </c>
      <c r="E687" s="1">
        <v>763</v>
      </c>
      <c r="F687" s="1" t="s">
        <v>22</v>
      </c>
      <c r="G687" s="1">
        <v>1</v>
      </c>
      <c r="J687" s="1" t="s">
        <v>515</v>
      </c>
      <c r="K687" s="1">
        <v>113302033</v>
      </c>
      <c r="M687" s="1" t="s">
        <v>17</v>
      </c>
      <c r="N687" s="1" t="s">
        <v>2138</v>
      </c>
      <c r="O687" s="10">
        <v>44138</v>
      </c>
      <c r="P687" s="10">
        <v>44868</v>
      </c>
      <c r="Q687" s="1" t="s">
        <v>65</v>
      </c>
    </row>
    <row r="688" spans="1:17" x14ac:dyDescent="0.25">
      <c r="A688" s="1" t="s">
        <v>4237</v>
      </c>
      <c r="B688" s="4" t="s">
        <v>18</v>
      </c>
      <c r="C688" s="1" t="s">
        <v>2139</v>
      </c>
      <c r="D688" s="1" t="s">
        <v>2140</v>
      </c>
      <c r="E688" s="1">
        <v>11600</v>
      </c>
      <c r="F688" s="1" t="s">
        <v>115</v>
      </c>
      <c r="G688" s="1">
        <v>9</v>
      </c>
      <c r="J688" s="1" t="s">
        <v>887</v>
      </c>
      <c r="K688" s="1">
        <v>1549360491</v>
      </c>
      <c r="M688" s="1" t="s">
        <v>65</v>
      </c>
      <c r="N688" s="1" t="s">
        <v>2141</v>
      </c>
      <c r="O688" s="10">
        <v>44488</v>
      </c>
      <c r="P688" s="10">
        <v>45218</v>
      </c>
      <c r="Q688" s="1" t="s">
        <v>65</v>
      </c>
    </row>
    <row r="689" spans="1:17" x14ac:dyDescent="0.25">
      <c r="A689" s="1" t="s">
        <v>4181</v>
      </c>
      <c r="B689" s="4" t="s">
        <v>18</v>
      </c>
      <c r="C689" s="1" t="s">
        <v>2142</v>
      </c>
      <c r="D689" s="1" t="s">
        <v>1606</v>
      </c>
      <c r="E689" s="1">
        <v>416</v>
      </c>
      <c r="F689" s="1" t="s">
        <v>51</v>
      </c>
      <c r="G689" s="1">
        <v>1</v>
      </c>
      <c r="J689" s="1" t="s">
        <v>1605</v>
      </c>
      <c r="K689" s="1">
        <v>43127727</v>
      </c>
      <c r="M689" s="1" t="s">
        <v>17</v>
      </c>
      <c r="N689" s="1" t="s">
        <v>2143</v>
      </c>
      <c r="O689" s="10">
        <v>44138</v>
      </c>
      <c r="P689" s="10">
        <v>44868</v>
      </c>
      <c r="Q689" s="1" t="s">
        <v>65</v>
      </c>
    </row>
    <row r="690" spans="1:17" x14ac:dyDescent="0.25">
      <c r="A690" s="1" t="s">
        <v>4238</v>
      </c>
      <c r="B690" s="4" t="s">
        <v>18</v>
      </c>
      <c r="C690" s="1" t="s">
        <v>2144</v>
      </c>
      <c r="D690" s="1" t="s">
        <v>36</v>
      </c>
      <c r="E690" s="1">
        <v>1333</v>
      </c>
      <c r="F690" s="1" t="s">
        <v>37</v>
      </c>
      <c r="G690" s="1">
        <v>13</v>
      </c>
      <c r="J690" s="1" t="s">
        <v>2145</v>
      </c>
      <c r="K690" s="1">
        <v>1150219652</v>
      </c>
      <c r="M690" s="1" t="s">
        <v>2890</v>
      </c>
      <c r="O690" s="10"/>
      <c r="P690" s="10"/>
    </row>
    <row r="691" spans="1:17" x14ac:dyDescent="0.25">
      <c r="A691" s="1" t="s">
        <v>3956</v>
      </c>
      <c r="B691" s="4" t="s">
        <v>18</v>
      </c>
      <c r="C691" s="1" t="s">
        <v>2146</v>
      </c>
      <c r="D691" s="1" t="s">
        <v>132</v>
      </c>
      <c r="E691" s="1">
        <v>2223</v>
      </c>
      <c r="F691" s="1" t="s">
        <v>14</v>
      </c>
      <c r="G691" s="1">
        <v>2</v>
      </c>
      <c r="J691" s="1" t="s">
        <v>2147</v>
      </c>
      <c r="M691" s="1" t="s">
        <v>17</v>
      </c>
      <c r="N691" s="1" t="s">
        <v>2148</v>
      </c>
      <c r="O691" s="10">
        <v>44215</v>
      </c>
      <c r="P691" s="10">
        <v>44945</v>
      </c>
      <c r="Q691" s="1" t="s">
        <v>65</v>
      </c>
    </row>
    <row r="692" spans="1:17" x14ac:dyDescent="0.25">
      <c r="A692" s="1" t="s">
        <v>4239</v>
      </c>
      <c r="B692" s="4" t="s">
        <v>18</v>
      </c>
      <c r="C692" s="1" t="s">
        <v>2149</v>
      </c>
      <c r="D692" s="1" t="s">
        <v>2150</v>
      </c>
      <c r="E692" s="1">
        <v>630</v>
      </c>
      <c r="F692" s="1" t="s">
        <v>79</v>
      </c>
      <c r="G692" s="1">
        <v>15</v>
      </c>
      <c r="J692" s="1" t="s">
        <v>1193</v>
      </c>
      <c r="M692" s="1" t="s">
        <v>17</v>
      </c>
      <c r="N692" s="1" t="s">
        <v>2151</v>
      </c>
      <c r="O692" s="10">
        <v>44278</v>
      </c>
      <c r="P692" s="10">
        <v>45008</v>
      </c>
      <c r="Q692" s="1" t="s">
        <v>65</v>
      </c>
    </row>
    <row r="693" spans="1:17" x14ac:dyDescent="0.25">
      <c r="A693" s="1" t="s">
        <v>4066</v>
      </c>
      <c r="B693" s="4" t="s">
        <v>18</v>
      </c>
      <c r="C693" s="1" t="s">
        <v>2152</v>
      </c>
      <c r="D693" s="1" t="s">
        <v>13</v>
      </c>
      <c r="E693" s="1">
        <v>3233</v>
      </c>
      <c r="F693" s="1" t="s">
        <v>31</v>
      </c>
      <c r="G693" s="1">
        <v>14</v>
      </c>
      <c r="J693" s="1" t="s">
        <v>1074</v>
      </c>
      <c r="K693" s="1">
        <v>1165953698</v>
      </c>
      <c r="M693" s="1" t="s">
        <v>65</v>
      </c>
      <c r="N693" s="1" t="s">
        <v>2153</v>
      </c>
      <c r="O693" s="10">
        <v>44418</v>
      </c>
      <c r="P693" s="10">
        <v>45148</v>
      </c>
      <c r="Q693" s="1" t="s">
        <v>65</v>
      </c>
    </row>
    <row r="694" spans="1:17" x14ac:dyDescent="0.25">
      <c r="A694" s="1" t="s">
        <v>4028</v>
      </c>
      <c r="B694" s="4" t="s">
        <v>18</v>
      </c>
      <c r="C694" s="1" t="s">
        <v>2154</v>
      </c>
      <c r="D694" s="1" t="s">
        <v>921</v>
      </c>
      <c r="E694" s="1">
        <v>5336</v>
      </c>
      <c r="F694" s="1" t="s">
        <v>922</v>
      </c>
      <c r="G694" s="1">
        <v>12</v>
      </c>
      <c r="J694" s="1" t="s">
        <v>925</v>
      </c>
      <c r="K694" s="1">
        <v>153415655</v>
      </c>
      <c r="M694" s="1" t="s">
        <v>65</v>
      </c>
      <c r="N694" s="1" t="s">
        <v>2155</v>
      </c>
      <c r="O694" s="10">
        <v>44406</v>
      </c>
      <c r="P694" s="10">
        <v>45136</v>
      </c>
      <c r="Q694" s="1" t="s">
        <v>65</v>
      </c>
    </row>
    <row r="695" spans="1:17" x14ac:dyDescent="0.25">
      <c r="A695" s="1" t="s">
        <v>4240</v>
      </c>
      <c r="B695" s="4" t="s">
        <v>18</v>
      </c>
      <c r="C695" s="1" t="s">
        <v>2156</v>
      </c>
      <c r="D695" s="1" t="s">
        <v>2158</v>
      </c>
      <c r="E695" s="1">
        <v>1693</v>
      </c>
      <c r="F695" s="1" t="s">
        <v>31</v>
      </c>
      <c r="G695" s="1">
        <v>14</v>
      </c>
      <c r="J695" s="1" t="s">
        <v>2157</v>
      </c>
      <c r="K695" s="1">
        <v>1158800000</v>
      </c>
      <c r="M695" s="1" t="s">
        <v>65</v>
      </c>
      <c r="N695" s="1" t="s">
        <v>2159</v>
      </c>
      <c r="O695" s="10">
        <v>44466</v>
      </c>
      <c r="P695" s="10">
        <v>45196</v>
      </c>
      <c r="Q695" s="1" t="s">
        <v>65</v>
      </c>
    </row>
    <row r="696" spans="1:17" x14ac:dyDescent="0.25">
      <c r="A696" s="1" t="s">
        <v>4241</v>
      </c>
      <c r="B696" s="4" t="s">
        <v>18</v>
      </c>
      <c r="C696" s="1" t="s">
        <v>2160</v>
      </c>
      <c r="D696" s="1" t="s">
        <v>2162</v>
      </c>
      <c r="E696" s="1">
        <v>7058</v>
      </c>
      <c r="F696" s="1" t="s">
        <v>868</v>
      </c>
      <c r="G696" s="1">
        <v>9</v>
      </c>
      <c r="J696" s="1" t="s">
        <v>2161</v>
      </c>
      <c r="K696" s="1">
        <v>1567880490</v>
      </c>
      <c r="M696" s="1" t="s">
        <v>2890</v>
      </c>
      <c r="O696" s="10"/>
      <c r="P696" s="10"/>
    </row>
    <row r="697" spans="1:17" x14ac:dyDescent="0.25">
      <c r="A697" s="1" t="s">
        <v>4199</v>
      </c>
      <c r="B697" s="4" t="s">
        <v>18</v>
      </c>
      <c r="C697" s="1" t="s">
        <v>2163</v>
      </c>
      <c r="D697" s="1" t="s">
        <v>1750</v>
      </c>
      <c r="E697" s="1">
        <v>2423</v>
      </c>
      <c r="F697" s="1" t="s">
        <v>37</v>
      </c>
      <c r="G697" s="1">
        <v>13</v>
      </c>
      <c r="J697" s="1" t="s">
        <v>1749</v>
      </c>
      <c r="K697" s="1">
        <v>1555603604</v>
      </c>
      <c r="M697" s="1" t="s">
        <v>15</v>
      </c>
      <c r="N697" s="1" t="s">
        <v>2164</v>
      </c>
      <c r="O697" s="10">
        <v>44139</v>
      </c>
      <c r="P697" s="10">
        <v>44869</v>
      </c>
      <c r="Q697" s="1" t="s">
        <v>65</v>
      </c>
    </row>
    <row r="698" spans="1:17" x14ac:dyDescent="0.25">
      <c r="A698" s="1" t="s">
        <v>3824</v>
      </c>
      <c r="B698" s="4" t="s">
        <v>18</v>
      </c>
      <c r="C698" s="1" t="s">
        <v>2165</v>
      </c>
      <c r="D698" s="1" t="s">
        <v>45</v>
      </c>
      <c r="E698" s="1">
        <v>532</v>
      </c>
      <c r="F698" s="1" t="s">
        <v>46</v>
      </c>
      <c r="G698" s="1">
        <v>4</v>
      </c>
      <c r="J698" s="1" t="s">
        <v>109</v>
      </c>
      <c r="K698" s="1">
        <v>1539432801</v>
      </c>
      <c r="M698" s="1" t="s">
        <v>65</v>
      </c>
      <c r="N698" s="1" t="s">
        <v>2166</v>
      </c>
      <c r="O698" s="10">
        <v>44649</v>
      </c>
      <c r="P698" s="10">
        <v>45380</v>
      </c>
      <c r="Q698" s="1" t="s">
        <v>65</v>
      </c>
    </row>
    <row r="699" spans="1:17" x14ac:dyDescent="0.25">
      <c r="A699" s="1" t="s">
        <v>4231</v>
      </c>
      <c r="B699" s="4" t="s">
        <v>18</v>
      </c>
      <c r="C699" s="1" t="s">
        <v>2167</v>
      </c>
      <c r="D699" s="1" t="s">
        <v>13</v>
      </c>
      <c r="E699" s="1">
        <v>3694</v>
      </c>
      <c r="F699" s="1" t="s">
        <v>31</v>
      </c>
      <c r="G699" s="1">
        <v>14</v>
      </c>
      <c r="J699" s="1" t="s">
        <v>2056</v>
      </c>
      <c r="K699" s="1">
        <v>1553882557</v>
      </c>
      <c r="M699" s="1" t="s">
        <v>65</v>
      </c>
      <c r="N699" s="1" t="s">
        <v>2168</v>
      </c>
      <c r="O699" s="10">
        <v>44418</v>
      </c>
      <c r="P699" s="10">
        <v>45148</v>
      </c>
      <c r="Q699" s="1" t="s">
        <v>65</v>
      </c>
    </row>
    <row r="700" spans="1:17" x14ac:dyDescent="0.25">
      <c r="A700" s="1" t="s">
        <v>4227</v>
      </c>
      <c r="B700" s="4" t="s">
        <v>18</v>
      </c>
      <c r="C700" s="1" t="s">
        <v>2169</v>
      </c>
      <c r="D700" s="1" t="s">
        <v>1311</v>
      </c>
      <c r="E700" s="1">
        <v>909</v>
      </c>
      <c r="F700" s="1" t="s">
        <v>22</v>
      </c>
      <c r="G700" s="1">
        <v>1</v>
      </c>
      <c r="J700" s="1" t="s">
        <v>1492</v>
      </c>
      <c r="M700" s="1" t="s">
        <v>17</v>
      </c>
      <c r="N700" s="1" t="s">
        <v>2170</v>
      </c>
      <c r="O700" s="10">
        <v>44123</v>
      </c>
      <c r="P700" s="10">
        <v>44853</v>
      </c>
      <c r="Q700" s="1" t="s">
        <v>65</v>
      </c>
    </row>
    <row r="701" spans="1:17" x14ac:dyDescent="0.25">
      <c r="A701" s="1" t="s">
        <v>4242</v>
      </c>
      <c r="B701" s="4" t="s">
        <v>18</v>
      </c>
      <c r="C701" s="1" t="s">
        <v>2171</v>
      </c>
      <c r="D701" s="1" t="s">
        <v>83</v>
      </c>
      <c r="E701" s="1" t="s">
        <v>2172</v>
      </c>
      <c r="F701" s="1" t="s">
        <v>18</v>
      </c>
      <c r="G701" s="1">
        <v>7</v>
      </c>
      <c r="J701" s="1" t="s">
        <v>2048</v>
      </c>
      <c r="M701" s="1" t="s">
        <v>17</v>
      </c>
      <c r="N701" s="1" t="s">
        <v>2049</v>
      </c>
      <c r="O701" s="10">
        <v>44315</v>
      </c>
      <c r="P701" s="10">
        <v>45045</v>
      </c>
      <c r="Q701" s="1" t="s">
        <v>65</v>
      </c>
    </row>
    <row r="702" spans="1:17" x14ac:dyDescent="0.25">
      <c r="A702" s="1" t="s">
        <v>4118</v>
      </c>
      <c r="B702" s="4" t="s">
        <v>18</v>
      </c>
      <c r="C702" s="1" t="s">
        <v>2173</v>
      </c>
      <c r="D702" s="1" t="s">
        <v>206</v>
      </c>
      <c r="E702" s="1">
        <v>795</v>
      </c>
      <c r="F702" s="1" t="s">
        <v>207</v>
      </c>
      <c r="G702" s="1">
        <v>4</v>
      </c>
      <c r="J702" s="1" t="s">
        <v>1331</v>
      </c>
      <c r="M702" s="1" t="s">
        <v>15</v>
      </c>
      <c r="N702" s="1" t="s">
        <v>2175</v>
      </c>
      <c r="O702" s="10">
        <v>44195</v>
      </c>
      <c r="P702" s="10">
        <v>44925</v>
      </c>
      <c r="Q702" s="1" t="s">
        <v>65</v>
      </c>
    </row>
    <row r="703" spans="1:17" x14ac:dyDescent="0.25">
      <c r="A703" s="1" t="s">
        <v>4117</v>
      </c>
      <c r="B703" s="4" t="s">
        <v>18</v>
      </c>
      <c r="C703" s="1" t="s">
        <v>2176</v>
      </c>
      <c r="D703" s="1" t="s">
        <v>1328</v>
      </c>
      <c r="E703" s="1">
        <v>5106</v>
      </c>
      <c r="F703" s="1" t="s">
        <v>922</v>
      </c>
      <c r="G703" s="1">
        <v>12</v>
      </c>
      <c r="J703" s="1" t="s">
        <v>2178</v>
      </c>
      <c r="M703" s="1" t="s">
        <v>15</v>
      </c>
      <c r="N703" s="1" t="s">
        <v>2179</v>
      </c>
      <c r="O703" s="10">
        <v>44144</v>
      </c>
      <c r="P703" s="10">
        <v>44874</v>
      </c>
      <c r="Q703" s="1" t="s">
        <v>65</v>
      </c>
    </row>
    <row r="704" spans="1:17" x14ac:dyDescent="0.25">
      <c r="A704" s="1" t="s">
        <v>4243</v>
      </c>
      <c r="B704" s="4" t="s">
        <v>18</v>
      </c>
      <c r="C704" s="1" t="s">
        <v>2180</v>
      </c>
      <c r="D704" s="1" t="s">
        <v>13</v>
      </c>
      <c r="E704" s="1">
        <v>4310</v>
      </c>
      <c r="F704" s="1" t="s">
        <v>31</v>
      </c>
      <c r="G704" s="1">
        <v>14</v>
      </c>
      <c r="J704" s="1" t="s">
        <v>2181</v>
      </c>
      <c r="M704" s="1" t="s">
        <v>65</v>
      </c>
      <c r="N704" s="1" t="s">
        <v>2182</v>
      </c>
      <c r="O704" s="10">
        <v>44400</v>
      </c>
      <c r="P704" s="10">
        <v>45130</v>
      </c>
      <c r="Q704" s="1" t="s">
        <v>65</v>
      </c>
    </row>
    <row r="705" spans="1:17" x14ac:dyDescent="0.25">
      <c r="A705" s="1" t="s">
        <v>4244</v>
      </c>
      <c r="B705" s="4" t="s">
        <v>18</v>
      </c>
      <c r="C705" s="1" t="s">
        <v>2183</v>
      </c>
      <c r="D705" s="1" t="s">
        <v>2184</v>
      </c>
      <c r="E705" s="1">
        <v>630</v>
      </c>
      <c r="F705" s="1" t="s">
        <v>79</v>
      </c>
      <c r="G705" s="1">
        <v>15</v>
      </c>
      <c r="J705" s="1" t="s">
        <v>1184</v>
      </c>
      <c r="K705" s="1">
        <v>46115820</v>
      </c>
      <c r="M705" s="1" t="s">
        <v>17</v>
      </c>
      <c r="N705" s="1" t="s">
        <v>2185</v>
      </c>
      <c r="O705" s="10">
        <v>44257</v>
      </c>
      <c r="P705" s="10">
        <v>44987</v>
      </c>
      <c r="Q705" s="1" t="s">
        <v>65</v>
      </c>
    </row>
    <row r="706" spans="1:17" x14ac:dyDescent="0.25">
      <c r="A706" s="1" t="s">
        <v>4088</v>
      </c>
      <c r="B706" s="4" t="s">
        <v>18</v>
      </c>
      <c r="C706" s="1" t="s">
        <v>2186</v>
      </c>
      <c r="D706" s="1" t="s">
        <v>1162</v>
      </c>
      <c r="E706" s="1">
        <v>3176</v>
      </c>
      <c r="F706" s="1" t="s">
        <v>1163</v>
      </c>
      <c r="G706" s="1">
        <v>13</v>
      </c>
      <c r="J706" s="1" t="s">
        <v>1161</v>
      </c>
      <c r="K706" s="1">
        <v>1554004724</v>
      </c>
      <c r="M706" s="1" t="s">
        <v>17</v>
      </c>
      <c r="N706" s="1" t="s">
        <v>2187</v>
      </c>
      <c r="O706" s="10">
        <v>44147</v>
      </c>
      <c r="P706" s="10">
        <v>44877</v>
      </c>
      <c r="Q706" s="1" t="s">
        <v>65</v>
      </c>
    </row>
    <row r="707" spans="1:17" x14ac:dyDescent="0.25">
      <c r="A707" s="1" t="s">
        <v>4049</v>
      </c>
      <c r="B707" s="4" t="s">
        <v>18</v>
      </c>
      <c r="C707" s="1" t="s">
        <v>2188</v>
      </c>
      <c r="D707" s="1" t="s">
        <v>1001</v>
      </c>
      <c r="E707" s="1">
        <v>2681</v>
      </c>
      <c r="F707" s="1" t="s">
        <v>31</v>
      </c>
      <c r="G707" s="1">
        <v>14</v>
      </c>
      <c r="J707" s="1" t="s">
        <v>2190</v>
      </c>
      <c r="M707" s="1" t="s">
        <v>65</v>
      </c>
      <c r="N707" s="1" t="s">
        <v>2191</v>
      </c>
      <c r="O707" s="10">
        <v>44466</v>
      </c>
      <c r="P707" s="10">
        <v>45196</v>
      </c>
      <c r="Q707" s="1" t="s">
        <v>65</v>
      </c>
    </row>
    <row r="708" spans="1:17" x14ac:dyDescent="0.25">
      <c r="A708" s="1" t="s">
        <v>3968</v>
      </c>
      <c r="B708" s="4" t="s">
        <v>18</v>
      </c>
      <c r="C708" s="1" t="s">
        <v>2192</v>
      </c>
      <c r="D708" s="1" t="s">
        <v>13</v>
      </c>
      <c r="E708" s="1">
        <v>2077</v>
      </c>
      <c r="F708" s="1" t="s">
        <v>14</v>
      </c>
      <c r="G708" s="1">
        <v>2</v>
      </c>
      <c r="J708" s="1" t="s">
        <v>665</v>
      </c>
      <c r="K708" s="1">
        <v>1556001818</v>
      </c>
      <c r="M708" s="1" t="s">
        <v>65</v>
      </c>
      <c r="N708" s="1" t="s">
        <v>2193</v>
      </c>
      <c r="O708" s="10">
        <v>44396</v>
      </c>
      <c r="P708" s="10">
        <v>45126</v>
      </c>
      <c r="Q708" s="1" t="s">
        <v>65</v>
      </c>
    </row>
    <row r="709" spans="1:17" x14ac:dyDescent="0.25">
      <c r="A709" s="1" t="s">
        <v>3984</v>
      </c>
      <c r="B709" s="4" t="s">
        <v>18</v>
      </c>
      <c r="C709" s="1" t="s">
        <v>2194</v>
      </c>
      <c r="D709" s="1" t="s">
        <v>83</v>
      </c>
      <c r="E709" s="1">
        <v>2555</v>
      </c>
      <c r="F709" s="1" t="s">
        <v>84</v>
      </c>
      <c r="G709" s="1">
        <v>3</v>
      </c>
      <c r="J709" s="1" t="s">
        <v>727</v>
      </c>
      <c r="K709" s="1">
        <v>49516678</v>
      </c>
      <c r="M709" s="1" t="s">
        <v>65</v>
      </c>
      <c r="N709" s="1" t="s">
        <v>2195</v>
      </c>
      <c r="O709" s="10">
        <v>44396</v>
      </c>
      <c r="P709" s="10">
        <v>45126</v>
      </c>
      <c r="Q709" s="1" t="s">
        <v>65</v>
      </c>
    </row>
    <row r="710" spans="1:17" x14ac:dyDescent="0.25">
      <c r="A710" s="1" t="s">
        <v>4097</v>
      </c>
      <c r="B710" s="4" t="s">
        <v>18</v>
      </c>
      <c r="C710" s="1" t="s">
        <v>2196</v>
      </c>
      <c r="D710" s="1" t="s">
        <v>932</v>
      </c>
      <c r="E710" s="1">
        <v>4193</v>
      </c>
      <c r="F710" s="1" t="s">
        <v>4098</v>
      </c>
      <c r="G710" s="1">
        <v>15</v>
      </c>
      <c r="J710" s="1" t="s">
        <v>1235</v>
      </c>
      <c r="K710" s="1">
        <v>1530443931</v>
      </c>
      <c r="M710" s="1" t="s">
        <v>17</v>
      </c>
      <c r="N710" s="1" t="s">
        <v>2197</v>
      </c>
      <c r="O710" s="10">
        <v>44144</v>
      </c>
      <c r="P710" s="10">
        <v>44874</v>
      </c>
      <c r="Q710" s="1" t="s">
        <v>65</v>
      </c>
    </row>
    <row r="711" spans="1:17" x14ac:dyDescent="0.25">
      <c r="A711" s="1" t="s">
        <v>3823</v>
      </c>
      <c r="B711" s="4" t="s">
        <v>18</v>
      </c>
      <c r="C711" s="1" t="s">
        <v>2198</v>
      </c>
      <c r="D711" s="1" t="s">
        <v>107</v>
      </c>
      <c r="E711" s="1">
        <v>840</v>
      </c>
      <c r="F711" s="1" t="s">
        <v>14</v>
      </c>
      <c r="G711" s="1">
        <v>2</v>
      </c>
      <c r="J711" s="1" t="s">
        <v>106</v>
      </c>
      <c r="K711" s="1">
        <v>1551392802</v>
      </c>
      <c r="M711" s="1" t="s">
        <v>15</v>
      </c>
      <c r="O711" s="10"/>
      <c r="P711" s="10"/>
    </row>
    <row r="712" spans="1:17" x14ac:dyDescent="0.25">
      <c r="A712" s="1" t="s">
        <v>3895</v>
      </c>
      <c r="B712" s="4" t="s">
        <v>18</v>
      </c>
      <c r="C712" s="1" t="s">
        <v>2199</v>
      </c>
      <c r="D712" s="1" t="s">
        <v>336</v>
      </c>
      <c r="E712" s="1">
        <v>180</v>
      </c>
      <c r="F712" s="1" t="s">
        <v>103</v>
      </c>
      <c r="G712" s="1">
        <v>6</v>
      </c>
      <c r="J712" s="1">
        <v>18290826</v>
      </c>
      <c r="K712" s="1" t="s">
        <v>2200</v>
      </c>
      <c r="M712" s="1" t="s">
        <v>17</v>
      </c>
      <c r="N712" s="1" t="s">
        <v>2201</v>
      </c>
      <c r="O712" s="10">
        <v>44148</v>
      </c>
      <c r="P712" s="10">
        <v>44878</v>
      </c>
      <c r="Q712" s="1" t="s">
        <v>65</v>
      </c>
    </row>
    <row r="713" spans="1:17" x14ac:dyDescent="0.25">
      <c r="A713" s="1" t="s">
        <v>4245</v>
      </c>
      <c r="B713" s="4" t="s">
        <v>18</v>
      </c>
      <c r="C713" s="1" t="s">
        <v>2202</v>
      </c>
      <c r="D713" s="1" t="s">
        <v>2203</v>
      </c>
      <c r="E713" s="1">
        <v>1621</v>
      </c>
      <c r="F713" s="1" t="s">
        <v>18</v>
      </c>
      <c r="G713" s="1">
        <v>7</v>
      </c>
      <c r="J713" s="1" t="s">
        <v>841</v>
      </c>
      <c r="K713" s="1">
        <v>49410459</v>
      </c>
      <c r="M713" s="1" t="s">
        <v>2204</v>
      </c>
      <c r="O713" s="10"/>
      <c r="P713" s="10"/>
    </row>
    <row r="714" spans="1:17" x14ac:dyDescent="0.25">
      <c r="A714" s="1" t="s">
        <v>3949</v>
      </c>
      <c r="B714" s="4" t="s">
        <v>18</v>
      </c>
      <c r="C714" s="1" t="s">
        <v>2205</v>
      </c>
      <c r="D714" s="1" t="s">
        <v>132</v>
      </c>
      <c r="E714" s="1">
        <v>1404</v>
      </c>
      <c r="F714" s="1" t="s">
        <v>14</v>
      </c>
      <c r="G714" s="1">
        <v>2</v>
      </c>
      <c r="J714" s="1" t="s">
        <v>601</v>
      </c>
      <c r="K714" s="1">
        <v>1557154592</v>
      </c>
      <c r="M714" s="1" t="s">
        <v>65</v>
      </c>
      <c r="N714" s="1" t="s">
        <v>2206</v>
      </c>
      <c r="O714" s="10">
        <v>44715</v>
      </c>
      <c r="P714" s="10">
        <v>45446</v>
      </c>
      <c r="Q714" s="1" t="s">
        <v>65</v>
      </c>
    </row>
    <row r="715" spans="1:17" x14ac:dyDescent="0.25">
      <c r="A715" s="1" t="s">
        <v>3866</v>
      </c>
      <c r="B715" s="4" t="s">
        <v>18</v>
      </c>
      <c r="C715" s="1" t="s">
        <v>2207</v>
      </c>
      <c r="D715" s="1" t="s">
        <v>298</v>
      </c>
      <c r="E715" s="1">
        <v>3594</v>
      </c>
      <c r="F715" s="1" t="s">
        <v>245</v>
      </c>
      <c r="G715" s="1">
        <v>5</v>
      </c>
      <c r="J715" s="1" t="s">
        <v>297</v>
      </c>
      <c r="K715" s="1">
        <v>49324336</v>
      </c>
      <c r="M715" s="1" t="s">
        <v>17</v>
      </c>
      <c r="N715" s="1" t="s">
        <v>2208</v>
      </c>
      <c r="O715" s="10">
        <v>44349</v>
      </c>
      <c r="P715" s="10">
        <v>45079</v>
      </c>
      <c r="Q715" s="1" t="s">
        <v>65</v>
      </c>
    </row>
    <row r="716" spans="1:17" x14ac:dyDescent="0.25">
      <c r="A716" s="1" t="s">
        <v>3969</v>
      </c>
      <c r="B716" s="4" t="s">
        <v>18</v>
      </c>
      <c r="C716" s="1" t="s">
        <v>2209</v>
      </c>
      <c r="D716" s="1" t="s">
        <v>13</v>
      </c>
      <c r="E716" s="1">
        <v>1945</v>
      </c>
      <c r="F716" s="1" t="s">
        <v>14</v>
      </c>
      <c r="G716" s="1">
        <v>2</v>
      </c>
      <c r="J716" s="1" t="s">
        <v>668</v>
      </c>
      <c r="K716" s="1">
        <v>1551543543</v>
      </c>
      <c r="M716" s="1" t="s">
        <v>65</v>
      </c>
      <c r="N716" s="1" t="s">
        <v>2210</v>
      </c>
      <c r="O716" s="10">
        <v>44396</v>
      </c>
      <c r="P716" s="10">
        <v>45126</v>
      </c>
      <c r="Q716" s="1" t="s">
        <v>65</v>
      </c>
    </row>
    <row r="717" spans="1:17" x14ac:dyDescent="0.25">
      <c r="A717" s="1" t="s">
        <v>3960</v>
      </c>
      <c r="B717" s="4" t="s">
        <v>18</v>
      </c>
      <c r="C717" s="1" t="s">
        <v>2211</v>
      </c>
      <c r="D717" s="1" t="s">
        <v>13</v>
      </c>
      <c r="E717" s="1">
        <v>2726</v>
      </c>
      <c r="F717" s="1" t="s">
        <v>14</v>
      </c>
      <c r="G717" s="1">
        <v>2</v>
      </c>
      <c r="J717" s="1" t="s">
        <v>639</v>
      </c>
      <c r="K717" s="1">
        <v>48627330</v>
      </c>
      <c r="M717" s="1" t="s">
        <v>65</v>
      </c>
      <c r="N717" s="1" t="s">
        <v>2212</v>
      </c>
      <c r="O717" s="10">
        <v>44396</v>
      </c>
      <c r="P717" s="10">
        <v>45126</v>
      </c>
      <c r="Q717" s="1" t="s">
        <v>65</v>
      </c>
    </row>
    <row r="718" spans="1:17" x14ac:dyDescent="0.25">
      <c r="A718" s="1" t="s">
        <v>3997</v>
      </c>
      <c r="B718" s="4" t="s">
        <v>18</v>
      </c>
      <c r="C718" s="1" t="s">
        <v>2213</v>
      </c>
      <c r="D718" s="1" t="s">
        <v>83</v>
      </c>
      <c r="E718" s="1">
        <v>8427</v>
      </c>
      <c r="F718" s="1" t="s">
        <v>778</v>
      </c>
      <c r="G718" s="1">
        <v>10</v>
      </c>
      <c r="J718" s="1" t="s">
        <v>777</v>
      </c>
      <c r="K718" s="1">
        <v>1556138417</v>
      </c>
      <c r="M718" s="1" t="s">
        <v>65</v>
      </c>
      <c r="N718" s="1" t="s">
        <v>2214</v>
      </c>
      <c r="O718" s="10">
        <v>44405</v>
      </c>
      <c r="P718" s="10">
        <v>45135</v>
      </c>
      <c r="Q718" s="1" t="s">
        <v>65</v>
      </c>
    </row>
    <row r="719" spans="1:17" x14ac:dyDescent="0.25">
      <c r="A719" s="1" t="s">
        <v>4073</v>
      </c>
      <c r="B719" s="4" t="s">
        <v>18</v>
      </c>
      <c r="C719" s="1" t="s">
        <v>2215</v>
      </c>
      <c r="D719" s="1" t="s">
        <v>211</v>
      </c>
      <c r="E719" s="1">
        <v>2099</v>
      </c>
      <c r="F719" s="1" t="s">
        <v>31</v>
      </c>
      <c r="G719" s="1">
        <v>14</v>
      </c>
      <c r="J719" s="1" t="s">
        <v>1100</v>
      </c>
      <c r="K719" s="1">
        <v>1521808051</v>
      </c>
      <c r="M719" s="1" t="s">
        <v>65</v>
      </c>
      <c r="N719" s="1" t="s">
        <v>2216</v>
      </c>
      <c r="O719" s="10">
        <v>44593</v>
      </c>
      <c r="P719" s="10">
        <v>45323</v>
      </c>
      <c r="Q719" s="1" t="s">
        <v>2249</v>
      </c>
    </row>
    <row r="720" spans="1:17" x14ac:dyDescent="0.25">
      <c r="A720" s="1" t="s">
        <v>4027</v>
      </c>
      <c r="B720" s="4" t="s">
        <v>18</v>
      </c>
      <c r="C720" s="1" t="s">
        <v>2217</v>
      </c>
      <c r="D720" s="1" t="s">
        <v>921</v>
      </c>
      <c r="E720" s="1">
        <v>4882</v>
      </c>
      <c r="F720" s="1" t="s">
        <v>922</v>
      </c>
      <c r="G720" s="1">
        <v>12</v>
      </c>
      <c r="J720" s="1" t="s">
        <v>920</v>
      </c>
      <c r="K720" s="1">
        <v>1524018565</v>
      </c>
      <c r="M720" s="1" t="s">
        <v>17</v>
      </c>
      <c r="N720" s="1" t="s">
        <v>2218</v>
      </c>
      <c r="O720" s="10">
        <v>44174</v>
      </c>
      <c r="P720" s="10">
        <v>44904</v>
      </c>
      <c r="Q720" s="1" t="s">
        <v>17</v>
      </c>
    </row>
    <row r="721" spans="1:17" x14ac:dyDescent="0.25">
      <c r="A721" s="1" t="s">
        <v>4064</v>
      </c>
      <c r="B721" s="4" t="s">
        <v>18</v>
      </c>
      <c r="C721" s="1" t="s">
        <v>2219</v>
      </c>
      <c r="D721" s="1" t="s">
        <v>13</v>
      </c>
      <c r="E721" s="1">
        <v>4516</v>
      </c>
      <c r="F721" s="1" t="s">
        <v>31</v>
      </c>
      <c r="G721" s="1">
        <v>14</v>
      </c>
      <c r="J721" s="1" t="s">
        <v>1067</v>
      </c>
      <c r="K721" s="1">
        <v>48651152</v>
      </c>
      <c r="M721" s="1" t="s">
        <v>65</v>
      </c>
      <c r="N721" s="1" t="s">
        <v>2220</v>
      </c>
      <c r="O721" s="10">
        <v>44588</v>
      </c>
      <c r="P721" s="10">
        <v>45318</v>
      </c>
      <c r="Q721" s="1" t="s">
        <v>2249</v>
      </c>
    </row>
    <row r="722" spans="1:17" x14ac:dyDescent="0.25">
      <c r="A722" s="1" t="s">
        <v>4043</v>
      </c>
      <c r="B722" s="4" t="s">
        <v>18</v>
      </c>
      <c r="C722" s="1" t="s">
        <v>2221</v>
      </c>
      <c r="D722" s="1" t="s">
        <v>176</v>
      </c>
      <c r="E722" s="1">
        <v>1980</v>
      </c>
      <c r="F722" s="1" t="s">
        <v>37</v>
      </c>
      <c r="G722" s="1">
        <v>13</v>
      </c>
      <c r="J722" s="1" t="s">
        <v>2222</v>
      </c>
      <c r="M722" s="1" t="s">
        <v>17</v>
      </c>
      <c r="N722" s="1" t="s">
        <v>2223</v>
      </c>
      <c r="O722" s="10">
        <v>44167</v>
      </c>
      <c r="P722" s="10">
        <v>44897</v>
      </c>
      <c r="Q722" s="1" t="s">
        <v>17</v>
      </c>
    </row>
    <row r="723" spans="1:17" x14ac:dyDescent="0.25">
      <c r="A723" s="1" t="s">
        <v>4076</v>
      </c>
      <c r="B723" s="4" t="s">
        <v>18</v>
      </c>
      <c r="C723" s="1" t="s">
        <v>2224</v>
      </c>
      <c r="D723" s="1" t="s">
        <v>1111</v>
      </c>
      <c r="E723" s="1" t="s">
        <v>1112</v>
      </c>
      <c r="F723" s="1" t="s">
        <v>31</v>
      </c>
      <c r="G723" s="1">
        <v>14</v>
      </c>
      <c r="J723" s="1" t="s">
        <v>1703</v>
      </c>
      <c r="K723" s="1">
        <v>1133580462</v>
      </c>
      <c r="M723" s="1" t="s">
        <v>17</v>
      </c>
      <c r="N723" s="1" t="s">
        <v>2225</v>
      </c>
      <c r="O723" s="10">
        <v>44335</v>
      </c>
      <c r="P723" s="10">
        <v>45065</v>
      </c>
      <c r="Q723" s="1" t="s">
        <v>65</v>
      </c>
    </row>
    <row r="724" spans="1:17" x14ac:dyDescent="0.25">
      <c r="A724" s="1" t="s">
        <v>3995</v>
      </c>
      <c r="B724" s="4" t="s">
        <v>18</v>
      </c>
      <c r="C724" s="1" t="s">
        <v>2226</v>
      </c>
      <c r="D724" s="1" t="s">
        <v>768</v>
      </c>
      <c r="E724" s="1">
        <v>412</v>
      </c>
      <c r="F724" s="1" t="s">
        <v>46</v>
      </c>
      <c r="G724" s="1">
        <v>4</v>
      </c>
      <c r="J724" s="1" t="s">
        <v>771</v>
      </c>
      <c r="K724" s="1">
        <v>41777985</v>
      </c>
      <c r="M724" s="1" t="s">
        <v>65</v>
      </c>
      <c r="N724" s="1" t="s">
        <v>2228</v>
      </c>
      <c r="O724" s="10">
        <v>44649</v>
      </c>
      <c r="P724" s="10">
        <v>45380</v>
      </c>
      <c r="Q724" s="1" t="s">
        <v>2249</v>
      </c>
    </row>
    <row r="725" spans="1:17" x14ac:dyDescent="0.25">
      <c r="A725" s="1" t="s">
        <v>4160</v>
      </c>
      <c r="B725" s="4" t="s">
        <v>18</v>
      </c>
      <c r="C725" s="1" t="s">
        <v>2229</v>
      </c>
      <c r="D725" s="1" t="s">
        <v>36</v>
      </c>
      <c r="E725" s="1">
        <v>1602</v>
      </c>
      <c r="F725" s="1" t="s">
        <v>37</v>
      </c>
      <c r="G725" s="1">
        <v>13</v>
      </c>
      <c r="J725" s="1" t="s">
        <v>1522</v>
      </c>
      <c r="M725" s="1" t="s">
        <v>17</v>
      </c>
      <c r="N725" s="1" t="s">
        <v>2230</v>
      </c>
      <c r="O725" s="10">
        <v>44167</v>
      </c>
      <c r="P725" s="10">
        <v>44897</v>
      </c>
      <c r="Q725" s="1" t="s">
        <v>17</v>
      </c>
    </row>
    <row r="726" spans="1:17" x14ac:dyDescent="0.25">
      <c r="A726" s="1" t="s">
        <v>3909</v>
      </c>
      <c r="B726" s="4" t="s">
        <v>18</v>
      </c>
      <c r="C726" s="1" t="s">
        <v>2231</v>
      </c>
      <c r="D726" s="1" t="s">
        <v>21</v>
      </c>
      <c r="E726" s="1">
        <v>793</v>
      </c>
      <c r="F726" s="1" t="s">
        <v>99</v>
      </c>
      <c r="G726" s="1">
        <v>1</v>
      </c>
      <c r="J726" s="1" t="s">
        <v>457</v>
      </c>
      <c r="M726" s="1" t="s">
        <v>17</v>
      </c>
      <c r="N726" s="1" t="s">
        <v>2232</v>
      </c>
      <c r="O726" s="10">
        <v>44106</v>
      </c>
      <c r="P726" s="10">
        <v>44836</v>
      </c>
      <c r="Q726" s="1" t="s">
        <v>65</v>
      </c>
    </row>
    <row r="727" spans="1:17" x14ac:dyDescent="0.25">
      <c r="A727" s="1" t="s">
        <v>3931</v>
      </c>
      <c r="B727" s="4" t="s">
        <v>18</v>
      </c>
      <c r="C727" s="1" t="s">
        <v>2233</v>
      </c>
      <c r="D727" s="1" t="s">
        <v>162</v>
      </c>
      <c r="E727" s="1">
        <v>1105</v>
      </c>
      <c r="F727" s="1" t="s">
        <v>14</v>
      </c>
      <c r="G727" s="1">
        <v>2</v>
      </c>
      <c r="J727" s="1" t="s">
        <v>533</v>
      </c>
      <c r="M727" s="1" t="s">
        <v>65</v>
      </c>
      <c r="N727" s="1" t="s">
        <v>2235</v>
      </c>
      <c r="O727" s="10">
        <v>44439</v>
      </c>
      <c r="P727" s="10">
        <v>45169</v>
      </c>
      <c r="Q727" s="1" t="s">
        <v>65</v>
      </c>
    </row>
    <row r="728" spans="1:17" x14ac:dyDescent="0.25">
      <c r="A728" s="1" t="s">
        <v>4246</v>
      </c>
      <c r="B728" s="4" t="s">
        <v>18</v>
      </c>
      <c r="C728" s="1" t="s">
        <v>2236</v>
      </c>
      <c r="D728" s="1" t="s">
        <v>2237</v>
      </c>
      <c r="E728" s="1">
        <v>4550</v>
      </c>
      <c r="F728" s="1" t="s">
        <v>79</v>
      </c>
      <c r="G728" s="1">
        <v>15</v>
      </c>
      <c r="J728" s="1" t="s">
        <v>1929</v>
      </c>
      <c r="K728" s="1">
        <v>1132668084</v>
      </c>
      <c r="M728" s="1" t="s">
        <v>17</v>
      </c>
      <c r="N728" s="1" t="s">
        <v>2238</v>
      </c>
      <c r="O728" s="10">
        <v>44327</v>
      </c>
      <c r="P728" s="10">
        <v>45057</v>
      </c>
      <c r="Q728" s="1" t="s">
        <v>65</v>
      </c>
    </row>
    <row r="729" spans="1:17" x14ac:dyDescent="0.25">
      <c r="A729" s="1" t="s">
        <v>4247</v>
      </c>
      <c r="B729" s="4" t="s">
        <v>18</v>
      </c>
      <c r="C729" s="1" t="s">
        <v>2239</v>
      </c>
      <c r="D729" s="1" t="s">
        <v>2240</v>
      </c>
      <c r="E729" s="1">
        <v>1621</v>
      </c>
      <c r="F729" s="1" t="s">
        <v>18</v>
      </c>
      <c r="G729" s="1">
        <v>7</v>
      </c>
      <c r="J729" s="1" t="s">
        <v>844</v>
      </c>
      <c r="M729" s="1" t="s">
        <v>2204</v>
      </c>
      <c r="O729" s="10"/>
      <c r="P729" s="10"/>
    </row>
    <row r="730" spans="1:17" x14ac:dyDescent="0.25">
      <c r="A730" s="1" t="s">
        <v>4248</v>
      </c>
      <c r="B730" s="4" t="s">
        <v>18</v>
      </c>
      <c r="C730" s="1" t="s">
        <v>2241</v>
      </c>
      <c r="D730" s="1" t="s">
        <v>2242</v>
      </c>
      <c r="E730" s="1">
        <v>1621</v>
      </c>
      <c r="F730" s="1" t="s">
        <v>18</v>
      </c>
      <c r="G730" s="1">
        <v>7</v>
      </c>
      <c r="J730" s="1" t="s">
        <v>1238</v>
      </c>
      <c r="M730" s="1" t="s">
        <v>2204</v>
      </c>
      <c r="O730" s="10"/>
      <c r="P730" s="10"/>
    </row>
    <row r="731" spans="1:17" x14ac:dyDescent="0.25">
      <c r="A731" s="1" t="s">
        <v>4096</v>
      </c>
      <c r="B731" s="4" t="s">
        <v>18</v>
      </c>
      <c r="C731" s="1" t="s">
        <v>2243</v>
      </c>
      <c r="D731" s="1" t="s">
        <v>1232</v>
      </c>
      <c r="E731" s="1">
        <v>2133</v>
      </c>
      <c r="F731" s="1" t="s">
        <v>153</v>
      </c>
      <c r="G731" s="1">
        <v>15</v>
      </c>
      <c r="J731" s="1" t="s">
        <v>1231</v>
      </c>
      <c r="M731" s="1" t="s">
        <v>17</v>
      </c>
      <c r="N731" s="1" t="s">
        <v>2244</v>
      </c>
      <c r="O731" s="10">
        <v>44167</v>
      </c>
      <c r="P731" s="10">
        <v>44897</v>
      </c>
      <c r="Q731" s="1" t="s">
        <v>17</v>
      </c>
    </row>
    <row r="732" spans="1:17" x14ac:dyDescent="0.25">
      <c r="A732" s="1" t="s">
        <v>3855</v>
      </c>
      <c r="B732" s="4" t="s">
        <v>18</v>
      </c>
      <c r="C732" s="1" t="s">
        <v>2245</v>
      </c>
      <c r="D732" s="1" t="s">
        <v>244</v>
      </c>
      <c r="E732" s="1">
        <v>292</v>
      </c>
      <c r="F732" s="1" t="s">
        <v>256</v>
      </c>
      <c r="G732" s="1">
        <v>5</v>
      </c>
      <c r="J732" s="1" t="s">
        <v>255</v>
      </c>
      <c r="M732" s="1" t="s">
        <v>17</v>
      </c>
      <c r="N732" s="1" t="s">
        <v>2246</v>
      </c>
      <c r="O732" s="10">
        <v>44334</v>
      </c>
      <c r="P732" s="10">
        <v>45064</v>
      </c>
      <c r="Q732" s="1" t="s">
        <v>65</v>
      </c>
    </row>
    <row r="733" spans="1:17" x14ac:dyDescent="0.25">
      <c r="A733" s="1" t="s">
        <v>3994</v>
      </c>
      <c r="B733" s="4" t="s">
        <v>18</v>
      </c>
      <c r="C733" s="1" t="s">
        <v>2247</v>
      </c>
      <c r="D733" s="1" t="s">
        <v>768</v>
      </c>
      <c r="E733" s="1">
        <v>700</v>
      </c>
      <c r="F733" s="1" t="s">
        <v>46</v>
      </c>
      <c r="G733" s="1">
        <v>4</v>
      </c>
      <c r="J733" s="1" t="s">
        <v>767</v>
      </c>
      <c r="M733" s="1" t="s">
        <v>65</v>
      </c>
      <c r="N733" s="1" t="s">
        <v>2248</v>
      </c>
      <c r="O733" s="10">
        <v>44649</v>
      </c>
      <c r="P733" s="10">
        <v>45380</v>
      </c>
      <c r="Q733" s="1" t="s">
        <v>2249</v>
      </c>
    </row>
    <row r="734" spans="1:17" x14ac:dyDescent="0.25">
      <c r="A734" s="1" t="s">
        <v>4169</v>
      </c>
      <c r="B734" s="4" t="s">
        <v>18</v>
      </c>
      <c r="C734" s="1" t="s">
        <v>2250</v>
      </c>
      <c r="D734" s="1" t="s">
        <v>140</v>
      </c>
      <c r="E734" s="1">
        <v>2160</v>
      </c>
      <c r="F734" s="1" t="s">
        <v>1555</v>
      </c>
      <c r="G734" s="1">
        <v>11</v>
      </c>
      <c r="J734" s="1" t="s">
        <v>1554</v>
      </c>
      <c r="M734" s="1" t="s">
        <v>65</v>
      </c>
      <c r="N734" s="1" t="s">
        <v>2251</v>
      </c>
      <c r="O734" s="10">
        <v>44557</v>
      </c>
      <c r="P734" s="10">
        <v>45287</v>
      </c>
      <c r="Q734" s="1" t="s">
        <v>65</v>
      </c>
    </row>
    <row r="735" spans="1:17" x14ac:dyDescent="0.25">
      <c r="A735" s="1" t="s">
        <v>1647</v>
      </c>
      <c r="B735" s="4" t="s">
        <v>18</v>
      </c>
      <c r="C735" s="1" t="s">
        <v>2252</v>
      </c>
      <c r="D735" s="1" t="s">
        <v>2253</v>
      </c>
      <c r="E735" s="1">
        <v>1513</v>
      </c>
      <c r="F735" s="1" t="s">
        <v>868</v>
      </c>
      <c r="G735" s="1">
        <v>9</v>
      </c>
      <c r="J735" s="1" t="s">
        <v>867</v>
      </c>
      <c r="M735" s="1" t="s">
        <v>65</v>
      </c>
      <c r="N735" s="1" t="s">
        <v>2254</v>
      </c>
      <c r="O735" s="10">
        <v>44489</v>
      </c>
      <c r="P735" s="10">
        <v>45209</v>
      </c>
      <c r="Q735" s="1" t="s">
        <v>65</v>
      </c>
    </row>
    <row r="736" spans="1:17" x14ac:dyDescent="0.25">
      <c r="A736" s="1" t="s">
        <v>4092</v>
      </c>
      <c r="B736" s="4" t="s">
        <v>18</v>
      </c>
      <c r="C736" s="1" t="s">
        <v>2255</v>
      </c>
      <c r="D736" s="1" t="s">
        <v>78</v>
      </c>
      <c r="E736" s="1">
        <v>630</v>
      </c>
      <c r="F736" s="1" t="s">
        <v>79</v>
      </c>
      <c r="G736" s="1">
        <v>15</v>
      </c>
      <c r="J736" s="1" t="s">
        <v>1196</v>
      </c>
      <c r="M736" s="1" t="s">
        <v>15</v>
      </c>
      <c r="O736" s="10"/>
      <c r="P736" s="10"/>
    </row>
    <row r="737" spans="1:17" x14ac:dyDescent="0.25">
      <c r="A737" s="1" t="s">
        <v>4099</v>
      </c>
      <c r="B737" s="4" t="s">
        <v>18</v>
      </c>
      <c r="C737" s="1" t="s">
        <v>2256</v>
      </c>
      <c r="D737" s="1" t="s">
        <v>1242</v>
      </c>
      <c r="E737" s="1">
        <v>306</v>
      </c>
      <c r="F737" s="1" t="s">
        <v>153</v>
      </c>
      <c r="G737" s="1">
        <v>15</v>
      </c>
      <c r="J737" s="1" t="s">
        <v>1241</v>
      </c>
      <c r="M737" s="1" t="s">
        <v>17</v>
      </c>
      <c r="N737" s="1" t="s">
        <v>2257</v>
      </c>
      <c r="O737" s="10">
        <v>44175</v>
      </c>
      <c r="P737" s="10">
        <v>44905</v>
      </c>
      <c r="Q737" s="1" t="s">
        <v>17</v>
      </c>
    </row>
    <row r="738" spans="1:17" x14ac:dyDescent="0.25">
      <c r="A738" s="1" t="s">
        <v>4063</v>
      </c>
      <c r="B738" s="4" t="s">
        <v>18</v>
      </c>
      <c r="C738" s="1" t="s">
        <v>2258</v>
      </c>
      <c r="D738" s="1" t="s">
        <v>13</v>
      </c>
      <c r="E738" s="1">
        <v>4626</v>
      </c>
      <c r="F738" s="1" t="s">
        <v>31</v>
      </c>
      <c r="G738" s="1">
        <v>14</v>
      </c>
      <c r="J738" s="1" t="s">
        <v>1064</v>
      </c>
      <c r="M738" s="1" t="s">
        <v>65</v>
      </c>
      <c r="N738" s="1" t="s">
        <v>2259</v>
      </c>
      <c r="O738" s="10">
        <v>44479</v>
      </c>
      <c r="P738" s="10">
        <v>45209</v>
      </c>
      <c r="Q738" s="1" t="s">
        <v>65</v>
      </c>
    </row>
    <row r="739" spans="1:17" x14ac:dyDescent="0.25">
      <c r="A739" s="1" t="s">
        <v>4033</v>
      </c>
      <c r="B739" s="4" t="s">
        <v>18</v>
      </c>
      <c r="C739" s="1" t="s">
        <v>2260</v>
      </c>
      <c r="D739" s="1" t="s">
        <v>944</v>
      </c>
      <c r="E739" s="1">
        <v>2009</v>
      </c>
      <c r="F739" s="1" t="s">
        <v>37</v>
      </c>
      <c r="G739" s="1">
        <v>13</v>
      </c>
      <c r="J739" s="1" t="s">
        <v>943</v>
      </c>
      <c r="M739" s="1" t="s">
        <v>17</v>
      </c>
      <c r="N739" s="1" t="s">
        <v>2261</v>
      </c>
      <c r="O739" s="10">
        <v>44174</v>
      </c>
      <c r="P739" s="10">
        <v>44904</v>
      </c>
      <c r="Q739" s="1" t="s">
        <v>17</v>
      </c>
    </row>
    <row r="740" spans="1:17" x14ac:dyDescent="0.25">
      <c r="A740" s="1" t="s">
        <v>4143</v>
      </c>
      <c r="B740" s="4" t="s">
        <v>18</v>
      </c>
      <c r="C740" s="1" t="s">
        <v>2262</v>
      </c>
      <c r="D740" s="1" t="s">
        <v>36</v>
      </c>
      <c r="E740" s="1">
        <v>2240</v>
      </c>
      <c r="F740" s="1" t="s">
        <v>37</v>
      </c>
      <c r="G740" s="1">
        <v>13</v>
      </c>
      <c r="J740" s="1" t="s">
        <v>2263</v>
      </c>
      <c r="M740" s="1" t="s">
        <v>17</v>
      </c>
      <c r="N740" s="1" t="s">
        <v>2264</v>
      </c>
      <c r="O740" s="10">
        <v>44320</v>
      </c>
      <c r="P740" s="10">
        <v>45050</v>
      </c>
      <c r="Q740" s="1" t="s">
        <v>65</v>
      </c>
    </row>
    <row r="741" spans="1:17" x14ac:dyDescent="0.25">
      <c r="A741" s="1" t="s">
        <v>4090</v>
      </c>
      <c r="B741" s="4" t="s">
        <v>18</v>
      </c>
      <c r="C741" s="1" t="s">
        <v>2265</v>
      </c>
      <c r="D741" s="1" t="s">
        <v>1171</v>
      </c>
      <c r="E741" s="1">
        <v>707</v>
      </c>
      <c r="F741" s="1" t="s">
        <v>153</v>
      </c>
      <c r="G741" s="1">
        <v>15</v>
      </c>
      <c r="J741" s="1" t="s">
        <v>1170</v>
      </c>
      <c r="M741" s="1" t="s">
        <v>17</v>
      </c>
      <c r="N741" s="1" t="s">
        <v>2266</v>
      </c>
      <c r="O741" s="10">
        <v>44174</v>
      </c>
      <c r="P741" s="10">
        <v>44904</v>
      </c>
      <c r="Q741" s="1" t="s">
        <v>17</v>
      </c>
    </row>
    <row r="742" spans="1:17" x14ac:dyDescent="0.25">
      <c r="A742" s="1" t="s">
        <v>4087</v>
      </c>
      <c r="B742" s="4" t="s">
        <v>18</v>
      </c>
      <c r="C742" s="1" t="s">
        <v>2267</v>
      </c>
      <c r="D742" s="1" t="s">
        <v>1157</v>
      </c>
      <c r="E742" s="1">
        <v>4498</v>
      </c>
      <c r="F742" s="1" t="s">
        <v>1158</v>
      </c>
      <c r="G742" s="1">
        <v>15</v>
      </c>
      <c r="J742" s="1" t="s">
        <v>2269</v>
      </c>
      <c r="M742" s="1" t="s">
        <v>17</v>
      </c>
      <c r="N742" s="1" t="s">
        <v>2270</v>
      </c>
      <c r="O742" s="10">
        <v>44175</v>
      </c>
      <c r="P742" s="10">
        <v>44905</v>
      </c>
      <c r="Q742" s="1" t="s">
        <v>17</v>
      </c>
    </row>
    <row r="743" spans="1:17" x14ac:dyDescent="0.25">
      <c r="A743" s="1" t="s">
        <v>3967</v>
      </c>
      <c r="B743" s="4" t="s">
        <v>18</v>
      </c>
      <c r="C743" s="1" t="s">
        <v>2271</v>
      </c>
      <c r="D743" s="1" t="s">
        <v>13</v>
      </c>
      <c r="E743" s="1">
        <v>2416</v>
      </c>
      <c r="F743" s="1" t="s">
        <v>14</v>
      </c>
      <c r="G743" s="1">
        <v>2</v>
      </c>
      <c r="J743" s="1" t="s">
        <v>662</v>
      </c>
      <c r="M743" s="1" t="s">
        <v>65</v>
      </c>
      <c r="N743" s="1" t="s">
        <v>2272</v>
      </c>
      <c r="O743" s="10">
        <v>44396</v>
      </c>
      <c r="P743" s="10">
        <v>45126</v>
      </c>
      <c r="Q743" s="1" t="s">
        <v>65</v>
      </c>
    </row>
    <row r="744" spans="1:17" x14ac:dyDescent="0.25">
      <c r="A744" s="1" t="s">
        <v>4249</v>
      </c>
      <c r="B744" s="4" t="s">
        <v>18</v>
      </c>
      <c r="C744" s="1" t="s">
        <v>2273</v>
      </c>
      <c r="D744" s="1" t="s">
        <v>2274</v>
      </c>
      <c r="E744" s="1">
        <v>1621</v>
      </c>
      <c r="F744" s="1" t="s">
        <v>18</v>
      </c>
      <c r="G744" s="1">
        <v>7</v>
      </c>
      <c r="J744" s="1" t="s">
        <v>847</v>
      </c>
      <c r="M744" s="1" t="s">
        <v>2204</v>
      </c>
      <c r="O744" s="10"/>
      <c r="P744" s="10"/>
    </row>
    <row r="745" spans="1:17" x14ac:dyDescent="0.25">
      <c r="A745" s="1" t="s">
        <v>3964</v>
      </c>
      <c r="B745" s="4" t="s">
        <v>18</v>
      </c>
      <c r="C745" s="1" t="s">
        <v>2275</v>
      </c>
      <c r="D745" s="1" t="s">
        <v>13</v>
      </c>
      <c r="E745" s="1">
        <v>2225</v>
      </c>
      <c r="F745" s="1" t="s">
        <v>14</v>
      </c>
      <c r="G745" s="1">
        <v>2</v>
      </c>
      <c r="J745" s="1" t="s">
        <v>651</v>
      </c>
      <c r="M745" s="1" t="s">
        <v>65</v>
      </c>
      <c r="N745" s="1" t="s">
        <v>2277</v>
      </c>
      <c r="O745" s="10">
        <v>44756</v>
      </c>
      <c r="P745" s="10">
        <v>45487</v>
      </c>
      <c r="Q745" s="1" t="s">
        <v>2249</v>
      </c>
    </row>
    <row r="746" spans="1:17" x14ac:dyDescent="0.25">
      <c r="A746" s="1" t="s">
        <v>4142</v>
      </c>
      <c r="B746" s="4" t="s">
        <v>18</v>
      </c>
      <c r="C746" s="1" t="s">
        <v>2278</v>
      </c>
      <c r="D746" s="1" t="s">
        <v>36</v>
      </c>
      <c r="E746" s="1">
        <v>2231</v>
      </c>
      <c r="F746" s="1" t="s">
        <v>37</v>
      </c>
      <c r="G746" s="1">
        <v>13</v>
      </c>
      <c r="J746" s="1" t="s">
        <v>1456</v>
      </c>
      <c r="M746" s="1" t="s">
        <v>65</v>
      </c>
      <c r="N746" s="1" t="s">
        <v>2279</v>
      </c>
      <c r="O746" s="10">
        <v>44571</v>
      </c>
      <c r="P746" s="10">
        <v>45301</v>
      </c>
      <c r="Q746" s="1" t="s">
        <v>65</v>
      </c>
    </row>
    <row r="747" spans="1:17" x14ac:dyDescent="0.25">
      <c r="A747" s="1" t="s">
        <v>3966</v>
      </c>
      <c r="B747" s="4" t="s">
        <v>18</v>
      </c>
      <c r="C747" s="1" t="s">
        <v>2280</v>
      </c>
      <c r="D747" s="1" t="s">
        <v>13</v>
      </c>
      <c r="E747" s="1">
        <v>1476</v>
      </c>
      <c r="F747" s="1" t="s">
        <v>14</v>
      </c>
      <c r="G747" s="1">
        <v>2</v>
      </c>
      <c r="J747" s="1" t="s">
        <v>659</v>
      </c>
      <c r="M747" s="1" t="s">
        <v>65</v>
      </c>
      <c r="N747" s="1" t="s">
        <v>2281</v>
      </c>
      <c r="O747" s="10">
        <v>44396</v>
      </c>
      <c r="P747" s="10">
        <v>45126</v>
      </c>
      <c r="Q747" s="1" t="s">
        <v>65</v>
      </c>
    </row>
    <row r="748" spans="1:17" x14ac:dyDescent="0.25">
      <c r="A748" s="1" t="s">
        <v>4167</v>
      </c>
      <c r="B748" s="4" t="s">
        <v>18</v>
      </c>
      <c r="C748" s="1" t="s">
        <v>2282</v>
      </c>
      <c r="D748" s="1" t="s">
        <v>13</v>
      </c>
      <c r="E748" s="1">
        <v>3192</v>
      </c>
      <c r="F748" s="1" t="s">
        <v>14</v>
      </c>
      <c r="G748" s="1">
        <v>2</v>
      </c>
      <c r="J748" s="1" t="s">
        <v>1548</v>
      </c>
      <c r="M748" s="1" t="s">
        <v>65</v>
      </c>
      <c r="N748" s="1" t="s">
        <v>2283</v>
      </c>
      <c r="O748" s="10">
        <v>44396</v>
      </c>
      <c r="P748" s="10">
        <v>45126</v>
      </c>
      <c r="Q748" s="1" t="s">
        <v>65</v>
      </c>
    </row>
    <row r="749" spans="1:17" x14ac:dyDescent="0.25">
      <c r="A749" s="1" t="s">
        <v>3905</v>
      </c>
      <c r="B749" s="4" t="s">
        <v>18</v>
      </c>
      <c r="C749" s="1" t="s">
        <v>2284</v>
      </c>
      <c r="D749" s="1" t="s">
        <v>56</v>
      </c>
      <c r="E749" s="1">
        <v>2128</v>
      </c>
      <c r="F749" s="1" t="s">
        <v>84</v>
      </c>
      <c r="G749" s="1">
        <v>3</v>
      </c>
      <c r="J749" s="1" t="s">
        <v>441</v>
      </c>
      <c r="M749" s="1" t="s">
        <v>65</v>
      </c>
      <c r="N749" s="1" t="s">
        <v>2286</v>
      </c>
      <c r="O749" s="10">
        <v>44396</v>
      </c>
      <c r="P749" s="10">
        <v>45126</v>
      </c>
      <c r="Q749" s="1" t="s">
        <v>65</v>
      </c>
    </row>
    <row r="750" spans="1:17" x14ac:dyDescent="0.25">
      <c r="A750" s="1" t="s">
        <v>4029</v>
      </c>
      <c r="B750" s="4" t="s">
        <v>18</v>
      </c>
      <c r="C750" s="1" t="s">
        <v>2287</v>
      </c>
      <c r="D750" s="1" t="s">
        <v>921</v>
      </c>
      <c r="E750" s="1">
        <v>5109</v>
      </c>
      <c r="F750" s="1" t="s">
        <v>922</v>
      </c>
      <c r="G750" s="1">
        <v>12</v>
      </c>
      <c r="J750" s="1" t="s">
        <v>928</v>
      </c>
      <c r="M750" s="1" t="s">
        <v>17</v>
      </c>
      <c r="N750" s="1" t="s">
        <v>2288</v>
      </c>
      <c r="O750" s="10">
        <v>44174</v>
      </c>
      <c r="P750" s="10">
        <v>44904</v>
      </c>
      <c r="Q750" s="1" t="s">
        <v>2289</v>
      </c>
    </row>
    <row r="751" spans="1:17" x14ac:dyDescent="0.25">
      <c r="A751" s="1" t="s">
        <v>4018</v>
      </c>
      <c r="B751" s="4" t="s">
        <v>18</v>
      </c>
      <c r="C751" s="1" t="s">
        <v>2290</v>
      </c>
      <c r="D751" s="1" t="s">
        <v>83</v>
      </c>
      <c r="E751" s="1">
        <v>11394</v>
      </c>
      <c r="F751" s="1" t="s">
        <v>115</v>
      </c>
      <c r="G751" s="1">
        <v>9</v>
      </c>
      <c r="J751" s="1" t="s">
        <v>881</v>
      </c>
      <c r="M751" s="1" t="s">
        <v>65</v>
      </c>
      <c r="N751" s="1" t="s">
        <v>2291</v>
      </c>
      <c r="O751" s="10">
        <v>44565</v>
      </c>
      <c r="P751" s="10">
        <v>45295</v>
      </c>
      <c r="Q751" s="1" t="s">
        <v>65</v>
      </c>
    </row>
    <row r="752" spans="1:17" x14ac:dyDescent="0.25">
      <c r="A752" s="1" t="s">
        <v>4250</v>
      </c>
      <c r="B752" s="4" t="s">
        <v>18</v>
      </c>
      <c r="C752" s="1" t="s">
        <v>2292</v>
      </c>
      <c r="D752" s="1" t="s">
        <v>559</v>
      </c>
      <c r="E752" s="1">
        <v>1242</v>
      </c>
      <c r="F752" s="1" t="s">
        <v>14</v>
      </c>
      <c r="G752" s="1">
        <v>2</v>
      </c>
      <c r="J752" s="1" t="s">
        <v>558</v>
      </c>
      <c r="M752" s="1" t="s">
        <v>65</v>
      </c>
      <c r="N752" s="1" t="s">
        <v>2293</v>
      </c>
      <c r="O752" s="10">
        <v>44396</v>
      </c>
      <c r="P752" s="10">
        <v>45126</v>
      </c>
      <c r="Q752" s="1" t="s">
        <v>65</v>
      </c>
    </row>
    <row r="753" spans="1:17" x14ac:dyDescent="0.25">
      <c r="A753" s="1" t="s">
        <v>4024</v>
      </c>
      <c r="B753" s="4" t="s">
        <v>18</v>
      </c>
      <c r="C753" s="1" t="s">
        <v>2294</v>
      </c>
      <c r="D753" s="1" t="s">
        <v>36</v>
      </c>
      <c r="E753" s="1">
        <v>3812</v>
      </c>
      <c r="F753" s="1" t="s">
        <v>904</v>
      </c>
      <c r="G753" s="1">
        <v>12</v>
      </c>
      <c r="J753" s="1" t="s">
        <v>908</v>
      </c>
      <c r="M753" s="1" t="s">
        <v>17</v>
      </c>
      <c r="N753" s="1" t="s">
        <v>2295</v>
      </c>
      <c r="O753" s="10">
        <v>44174</v>
      </c>
      <c r="P753" s="10">
        <v>44904</v>
      </c>
      <c r="Q753" s="1" t="s">
        <v>17</v>
      </c>
    </row>
    <row r="754" spans="1:17" x14ac:dyDescent="0.25">
      <c r="A754" s="1" t="s">
        <v>4059</v>
      </c>
      <c r="B754" s="4" t="s">
        <v>18</v>
      </c>
      <c r="C754" s="1" t="s">
        <v>2296</v>
      </c>
      <c r="D754" s="1" t="s">
        <v>1046</v>
      </c>
      <c r="E754" s="1">
        <v>1705</v>
      </c>
      <c r="F754" s="1" t="s">
        <v>31</v>
      </c>
      <c r="G754" s="1">
        <v>14</v>
      </c>
      <c r="J754" s="1" t="s">
        <v>1045</v>
      </c>
      <c r="M754" s="1" t="s">
        <v>65</v>
      </c>
      <c r="N754" s="1" t="s">
        <v>2297</v>
      </c>
      <c r="O754" s="10">
        <v>44476</v>
      </c>
      <c r="P754" s="10">
        <v>45206</v>
      </c>
      <c r="Q754" s="1" t="s">
        <v>65</v>
      </c>
    </row>
    <row r="755" spans="1:17" x14ac:dyDescent="0.25">
      <c r="A755" s="1" t="s">
        <v>3965</v>
      </c>
      <c r="B755" s="4" t="s">
        <v>18</v>
      </c>
      <c r="C755" s="1" t="s">
        <v>2298</v>
      </c>
      <c r="D755" s="1" t="s">
        <v>13</v>
      </c>
      <c r="E755" s="1">
        <v>1970</v>
      </c>
      <c r="F755" s="1" t="s">
        <v>14</v>
      </c>
      <c r="G755" s="1">
        <v>2</v>
      </c>
      <c r="J755" s="1" t="s">
        <v>654</v>
      </c>
      <c r="M755" s="1" t="s">
        <v>65</v>
      </c>
      <c r="N755" s="1" t="s">
        <v>2299</v>
      </c>
      <c r="O755" s="10">
        <v>44396</v>
      </c>
      <c r="P755" s="10">
        <v>45126</v>
      </c>
      <c r="Q755" s="1" t="s">
        <v>65</v>
      </c>
    </row>
    <row r="756" spans="1:17" x14ac:dyDescent="0.25">
      <c r="A756" s="1" t="s">
        <v>3973</v>
      </c>
      <c r="B756" s="4" t="s">
        <v>18</v>
      </c>
      <c r="C756" s="1" t="s">
        <v>2300</v>
      </c>
      <c r="D756" s="1" t="s">
        <v>13</v>
      </c>
      <c r="E756" s="1">
        <v>2443</v>
      </c>
      <c r="F756" s="1" t="s">
        <v>14</v>
      </c>
      <c r="G756" s="1">
        <v>2</v>
      </c>
      <c r="J756" s="1" t="s">
        <v>684</v>
      </c>
      <c r="M756" s="1" t="s">
        <v>65</v>
      </c>
      <c r="N756" s="1" t="s">
        <v>2301</v>
      </c>
      <c r="O756" s="10">
        <v>44396</v>
      </c>
      <c r="P756" s="10">
        <v>45126</v>
      </c>
      <c r="Q756" s="1" t="s">
        <v>65</v>
      </c>
    </row>
    <row r="757" spans="1:17" x14ac:dyDescent="0.25">
      <c r="A757" s="1" t="s">
        <v>4011</v>
      </c>
      <c r="B757" s="4" t="s">
        <v>18</v>
      </c>
      <c r="C757" s="1" t="s">
        <v>2302</v>
      </c>
      <c r="D757" s="1" t="s">
        <v>83</v>
      </c>
      <c r="E757" s="1">
        <v>6777</v>
      </c>
      <c r="F757" s="1" t="s">
        <v>18</v>
      </c>
      <c r="G757" s="1">
        <v>7</v>
      </c>
      <c r="J757" s="1" t="s">
        <v>857</v>
      </c>
      <c r="M757" s="1" t="s">
        <v>17</v>
      </c>
      <c r="N757" s="1" t="s">
        <v>2303</v>
      </c>
      <c r="O757" s="10">
        <v>44354</v>
      </c>
      <c r="P757" s="10">
        <v>45084</v>
      </c>
      <c r="Q757" s="1" t="s">
        <v>65</v>
      </c>
    </row>
    <row r="758" spans="1:17" x14ac:dyDescent="0.25">
      <c r="A758" s="1" t="s">
        <v>4138</v>
      </c>
      <c r="B758" s="4" t="s">
        <v>18</v>
      </c>
      <c r="C758" s="1" t="s">
        <v>2304</v>
      </c>
      <c r="D758" s="1" t="s">
        <v>36</v>
      </c>
      <c r="E758" s="1">
        <v>2305</v>
      </c>
      <c r="F758" s="1" t="s">
        <v>37</v>
      </c>
      <c r="G758" s="1">
        <v>13</v>
      </c>
      <c r="J758" s="1" t="s">
        <v>1437</v>
      </c>
      <c r="M758" s="1" t="s">
        <v>17</v>
      </c>
      <c r="N758" s="1" t="s">
        <v>2305</v>
      </c>
      <c r="O758" s="10">
        <v>44334</v>
      </c>
      <c r="P758" s="10">
        <v>45064</v>
      </c>
      <c r="Q758" s="1" t="s">
        <v>65</v>
      </c>
    </row>
    <row r="759" spans="1:17" x14ac:dyDescent="0.25">
      <c r="A759" s="1" t="s">
        <v>4251</v>
      </c>
      <c r="B759" s="4" t="s">
        <v>18</v>
      </c>
      <c r="C759" s="1" t="s">
        <v>2306</v>
      </c>
      <c r="D759" s="1" t="s">
        <v>2307</v>
      </c>
      <c r="E759" s="1">
        <v>1621</v>
      </c>
      <c r="F759" s="1" t="s">
        <v>18</v>
      </c>
      <c r="G759" s="1">
        <v>7</v>
      </c>
      <c r="J759" s="1" t="s">
        <v>850</v>
      </c>
      <c r="M759" s="1" t="s">
        <v>2204</v>
      </c>
      <c r="O759" s="10"/>
      <c r="P759" s="10"/>
    </row>
    <row r="760" spans="1:17" x14ac:dyDescent="0.25">
      <c r="A760" s="1" t="s">
        <v>4004</v>
      </c>
      <c r="B760" s="4" t="s">
        <v>18</v>
      </c>
      <c r="C760" s="1" t="s">
        <v>2308</v>
      </c>
      <c r="D760" s="1" t="s">
        <v>813</v>
      </c>
      <c r="E760" s="1">
        <v>5</v>
      </c>
      <c r="F760" s="1" t="s">
        <v>18</v>
      </c>
      <c r="G760" s="1">
        <v>7</v>
      </c>
      <c r="J760" s="1" t="s">
        <v>812</v>
      </c>
      <c r="M760" s="1" t="s">
        <v>17</v>
      </c>
      <c r="N760" s="1" t="s">
        <v>2310</v>
      </c>
      <c r="O760" s="10">
        <v>44347</v>
      </c>
      <c r="P760" s="10">
        <v>45077</v>
      </c>
      <c r="Q760" s="1" t="s">
        <v>65</v>
      </c>
    </row>
    <row r="761" spans="1:17" x14ac:dyDescent="0.25">
      <c r="A761" s="1" t="s">
        <v>4022</v>
      </c>
      <c r="B761" s="4" t="s">
        <v>18</v>
      </c>
      <c r="C761" s="1" t="s">
        <v>2311</v>
      </c>
      <c r="D761" s="1" t="s">
        <v>898</v>
      </c>
      <c r="E761" s="1">
        <v>804</v>
      </c>
      <c r="F761" s="1" t="s">
        <v>899</v>
      </c>
      <c r="G761" s="1">
        <v>10</v>
      </c>
      <c r="J761" s="1" t="s">
        <v>897</v>
      </c>
      <c r="M761" s="1" t="s">
        <v>65</v>
      </c>
      <c r="N761" s="1" t="s">
        <v>2312</v>
      </c>
      <c r="O761" s="10">
        <v>44405</v>
      </c>
      <c r="P761" s="10">
        <v>45135</v>
      </c>
      <c r="Q761" s="1" t="s">
        <v>65</v>
      </c>
    </row>
    <row r="762" spans="1:17" x14ac:dyDescent="0.25">
      <c r="A762" s="1" t="s">
        <v>3972</v>
      </c>
      <c r="B762" s="4" t="s">
        <v>18</v>
      </c>
      <c r="C762" s="1" t="s">
        <v>2313</v>
      </c>
      <c r="D762" s="1" t="s">
        <v>13</v>
      </c>
      <c r="E762" s="1">
        <v>3112</v>
      </c>
      <c r="F762" s="1" t="s">
        <v>14</v>
      </c>
      <c r="G762" s="1">
        <v>2</v>
      </c>
      <c r="J762" s="1" t="s">
        <v>680</v>
      </c>
      <c r="M762" s="1" t="s">
        <v>65</v>
      </c>
      <c r="N762" s="1" t="s">
        <v>2314</v>
      </c>
      <c r="O762" s="10">
        <v>44396</v>
      </c>
      <c r="P762" s="10">
        <v>45126</v>
      </c>
      <c r="Q762" s="1" t="s">
        <v>65</v>
      </c>
    </row>
    <row r="763" spans="1:17" x14ac:dyDescent="0.25">
      <c r="A763" s="1" t="s">
        <v>4252</v>
      </c>
      <c r="B763" s="4" t="s">
        <v>18</v>
      </c>
      <c r="C763" s="1" t="s">
        <v>2315</v>
      </c>
      <c r="D763" s="1" t="s">
        <v>2317</v>
      </c>
      <c r="E763" s="1">
        <v>1621</v>
      </c>
      <c r="F763" s="1" t="s">
        <v>18</v>
      </c>
      <c r="G763" s="1">
        <v>7</v>
      </c>
      <c r="J763" s="1" t="s">
        <v>2316</v>
      </c>
      <c r="M763" s="1" t="s">
        <v>2204</v>
      </c>
      <c r="O763" s="10"/>
      <c r="P763" s="10"/>
    </row>
    <row r="764" spans="1:17" x14ac:dyDescent="0.25">
      <c r="A764" s="1" t="s">
        <v>4077</v>
      </c>
      <c r="B764" s="4" t="s">
        <v>18</v>
      </c>
      <c r="C764" s="1" t="s">
        <v>2318</v>
      </c>
      <c r="D764" s="1" t="s">
        <v>527</v>
      </c>
      <c r="E764" s="1">
        <v>4302</v>
      </c>
      <c r="F764" s="1" t="s">
        <v>31</v>
      </c>
      <c r="G764" s="1">
        <v>14</v>
      </c>
      <c r="J764" s="1" t="s">
        <v>1115</v>
      </c>
      <c r="M764" s="1" t="s">
        <v>65</v>
      </c>
      <c r="N764" s="1" t="s">
        <v>2319</v>
      </c>
      <c r="O764" s="10">
        <v>44418</v>
      </c>
      <c r="P764" s="10">
        <v>45148</v>
      </c>
      <c r="Q764" s="1" t="s">
        <v>65</v>
      </c>
    </row>
    <row r="765" spans="1:17" x14ac:dyDescent="0.25">
      <c r="A765" s="1" t="s">
        <v>4166</v>
      </c>
      <c r="B765" s="4" t="s">
        <v>18</v>
      </c>
      <c r="C765" s="1" t="s">
        <v>2320</v>
      </c>
      <c r="D765" s="1" t="s">
        <v>451</v>
      </c>
      <c r="E765" s="1">
        <v>654</v>
      </c>
      <c r="F765" s="1" t="s">
        <v>51</v>
      </c>
      <c r="G765" s="1">
        <v>1</v>
      </c>
      <c r="J765" s="1" t="s">
        <v>1544</v>
      </c>
      <c r="M765" s="1" t="s">
        <v>17</v>
      </c>
      <c r="N765" s="1" t="s">
        <v>2321</v>
      </c>
      <c r="O765" s="10">
        <v>44305</v>
      </c>
      <c r="P765" s="10">
        <v>45035</v>
      </c>
      <c r="Q765" s="1" t="s">
        <v>65</v>
      </c>
    </row>
    <row r="766" spans="1:17" x14ac:dyDescent="0.25">
      <c r="A766" s="1" t="s">
        <v>4166</v>
      </c>
      <c r="B766" s="4" t="s">
        <v>18</v>
      </c>
      <c r="C766" s="1" t="s">
        <v>2322</v>
      </c>
      <c r="D766" s="1" t="s">
        <v>451</v>
      </c>
      <c r="E766" s="1">
        <v>654</v>
      </c>
      <c r="F766" s="1" t="s">
        <v>51</v>
      </c>
      <c r="G766" s="1">
        <v>1</v>
      </c>
      <c r="J766" s="1" t="s">
        <v>1544</v>
      </c>
      <c r="M766" s="1" t="s">
        <v>15</v>
      </c>
      <c r="O766" s="10"/>
      <c r="P766" s="10"/>
    </row>
    <row r="767" spans="1:17" x14ac:dyDescent="0.25">
      <c r="A767" s="1" t="s">
        <v>4180</v>
      </c>
      <c r="B767" s="4" t="s">
        <v>18</v>
      </c>
      <c r="C767" s="1" t="s">
        <v>2323</v>
      </c>
      <c r="D767" s="1" t="s">
        <v>1602</v>
      </c>
      <c r="E767" s="1">
        <v>2897</v>
      </c>
      <c r="F767" s="1" t="s">
        <v>166</v>
      </c>
      <c r="G767" s="1">
        <v>11</v>
      </c>
      <c r="J767" s="1" t="s">
        <v>1601</v>
      </c>
      <c r="M767" s="1" t="s">
        <v>17</v>
      </c>
      <c r="N767" s="1" t="s">
        <v>2324</v>
      </c>
      <c r="O767" s="10">
        <v>44309</v>
      </c>
      <c r="P767" s="10">
        <v>45039</v>
      </c>
      <c r="Q767" s="1" t="s">
        <v>65</v>
      </c>
    </row>
    <row r="768" spans="1:17" x14ac:dyDescent="0.25">
      <c r="A768" s="1" t="s">
        <v>3890</v>
      </c>
      <c r="B768" s="4" t="s">
        <v>18</v>
      </c>
      <c r="C768" s="1" t="s">
        <v>2325</v>
      </c>
      <c r="D768" s="1" t="s">
        <v>83</v>
      </c>
      <c r="E768" s="1">
        <v>5132</v>
      </c>
      <c r="F768" s="1" t="s">
        <v>103</v>
      </c>
      <c r="G768" s="1">
        <v>6</v>
      </c>
      <c r="J768" s="1" t="s">
        <v>383</v>
      </c>
      <c r="M768" s="1" t="s">
        <v>17</v>
      </c>
      <c r="N768" s="1" t="s">
        <v>2327</v>
      </c>
      <c r="O768" s="10">
        <v>44315</v>
      </c>
      <c r="P768" s="10">
        <v>45045</v>
      </c>
      <c r="Q768" s="1" t="s">
        <v>65</v>
      </c>
    </row>
    <row r="769" spans="1:17" x14ac:dyDescent="0.25">
      <c r="A769" s="1" t="s">
        <v>4253</v>
      </c>
      <c r="B769" s="4" t="s">
        <v>18</v>
      </c>
      <c r="C769" s="1" t="s">
        <v>2328</v>
      </c>
      <c r="D769" s="1" t="s">
        <v>2329</v>
      </c>
      <c r="E769" s="1">
        <v>1621</v>
      </c>
      <c r="F769" s="1" t="s">
        <v>18</v>
      </c>
      <c r="G769" s="1">
        <v>7</v>
      </c>
      <c r="J769" s="1" t="s">
        <v>1449</v>
      </c>
      <c r="M769" s="1" t="s">
        <v>2204</v>
      </c>
      <c r="O769" s="10"/>
      <c r="P769" s="10"/>
    </row>
    <row r="770" spans="1:17" x14ac:dyDescent="0.25">
      <c r="A770" s="1" t="s">
        <v>4254</v>
      </c>
      <c r="B770" s="4" t="s">
        <v>18</v>
      </c>
      <c r="C770" s="1" t="s">
        <v>2330</v>
      </c>
      <c r="D770" s="1" t="s">
        <v>1022</v>
      </c>
      <c r="E770" s="1">
        <v>4720</v>
      </c>
      <c r="F770" s="1" t="s">
        <v>31</v>
      </c>
      <c r="G770" s="1">
        <v>14</v>
      </c>
      <c r="J770" s="1" t="s">
        <v>2332</v>
      </c>
      <c r="M770" s="1" t="s">
        <v>65</v>
      </c>
      <c r="N770" s="1" t="s">
        <v>2333</v>
      </c>
      <c r="O770" s="10">
        <v>44418</v>
      </c>
      <c r="P770" s="10">
        <v>45148</v>
      </c>
      <c r="Q770" s="1" t="s">
        <v>65</v>
      </c>
    </row>
    <row r="771" spans="1:17" x14ac:dyDescent="0.25">
      <c r="A771" s="1" t="s">
        <v>3948</v>
      </c>
      <c r="B771" s="4" t="s">
        <v>18</v>
      </c>
      <c r="C771" s="1" t="s">
        <v>2334</v>
      </c>
      <c r="D771" s="1" t="s">
        <v>593</v>
      </c>
      <c r="E771" s="1">
        <v>1523</v>
      </c>
      <c r="F771" s="1" t="s">
        <v>14</v>
      </c>
      <c r="G771" s="1">
        <v>2</v>
      </c>
      <c r="J771" s="1" t="s">
        <v>597</v>
      </c>
      <c r="M771" s="1" t="s">
        <v>65</v>
      </c>
      <c r="N771" s="1" t="s">
        <v>2335</v>
      </c>
      <c r="O771" s="10">
        <v>44763</v>
      </c>
      <c r="P771" s="10">
        <v>45494</v>
      </c>
      <c r="Q771" s="1" t="s">
        <v>65</v>
      </c>
    </row>
    <row r="772" spans="1:17" x14ac:dyDescent="0.25">
      <c r="A772" s="1" t="s">
        <v>4072</v>
      </c>
      <c r="B772" s="4" t="s">
        <v>18</v>
      </c>
      <c r="C772" s="1" t="s">
        <v>2336</v>
      </c>
      <c r="D772" s="1" t="s">
        <v>211</v>
      </c>
      <c r="E772" s="1">
        <v>2306</v>
      </c>
      <c r="F772" s="1" t="s">
        <v>31</v>
      </c>
      <c r="G772" s="1">
        <v>14</v>
      </c>
      <c r="J772" s="1" t="s">
        <v>1096</v>
      </c>
      <c r="M772" s="1" t="s">
        <v>65</v>
      </c>
      <c r="N772" s="1" t="s">
        <v>2338</v>
      </c>
      <c r="O772" s="10">
        <v>44418</v>
      </c>
      <c r="P772" s="10">
        <v>45148</v>
      </c>
      <c r="Q772" s="1" t="s">
        <v>65</v>
      </c>
    </row>
    <row r="773" spans="1:17" x14ac:dyDescent="0.25">
      <c r="A773" s="1" t="s">
        <v>4153</v>
      </c>
      <c r="B773" s="4" t="s">
        <v>18</v>
      </c>
      <c r="C773" s="1" t="s">
        <v>2339</v>
      </c>
      <c r="D773" s="1" t="s">
        <v>83</v>
      </c>
      <c r="E773" s="1">
        <v>4532</v>
      </c>
      <c r="F773" s="1" t="s">
        <v>103</v>
      </c>
      <c r="G773" s="1">
        <v>6</v>
      </c>
      <c r="J773" s="1" t="s">
        <v>1497</v>
      </c>
      <c r="M773" s="1" t="s">
        <v>17</v>
      </c>
      <c r="N773" s="1" t="s">
        <v>2340</v>
      </c>
      <c r="O773" s="10">
        <v>44315</v>
      </c>
      <c r="P773" s="10">
        <v>45045</v>
      </c>
      <c r="Q773" s="1" t="s">
        <v>65</v>
      </c>
    </row>
    <row r="774" spans="1:17" x14ac:dyDescent="0.25">
      <c r="A774" s="1" t="s">
        <v>4255</v>
      </c>
      <c r="B774" s="4" t="s">
        <v>18</v>
      </c>
      <c r="C774" s="1" t="s">
        <v>2341</v>
      </c>
      <c r="D774" s="1" t="s">
        <v>2342</v>
      </c>
      <c r="E774" s="1">
        <v>1621</v>
      </c>
      <c r="F774" s="1" t="s">
        <v>18</v>
      </c>
      <c r="G774" s="1">
        <v>7</v>
      </c>
      <c r="J774" s="1" t="s">
        <v>1462</v>
      </c>
      <c r="M774" s="1" t="s">
        <v>2204</v>
      </c>
      <c r="O774" s="10"/>
      <c r="P774" s="10"/>
    </row>
    <row r="775" spans="1:17" x14ac:dyDescent="0.25">
      <c r="A775" s="1" t="s">
        <v>3982</v>
      </c>
      <c r="B775" s="4" t="s">
        <v>18</v>
      </c>
      <c r="C775" s="1" t="s">
        <v>2343</v>
      </c>
      <c r="D775" s="1" t="s">
        <v>132</v>
      </c>
      <c r="E775" s="1">
        <v>707</v>
      </c>
      <c r="F775" s="1" t="s">
        <v>84</v>
      </c>
      <c r="G775" s="1">
        <v>3</v>
      </c>
      <c r="J775" s="1" t="s">
        <v>719</v>
      </c>
      <c r="M775" s="1" t="s">
        <v>65</v>
      </c>
      <c r="N775" s="1" t="s">
        <v>2344</v>
      </c>
      <c r="O775" s="10">
        <v>44623</v>
      </c>
      <c r="P775" s="10">
        <v>45354</v>
      </c>
      <c r="Q775" s="1" t="s">
        <v>65</v>
      </c>
    </row>
    <row r="776" spans="1:17" x14ac:dyDescent="0.25">
      <c r="A776" s="1" t="s">
        <v>4075</v>
      </c>
      <c r="B776" s="4" t="s">
        <v>18</v>
      </c>
      <c r="C776" s="1" t="s">
        <v>2345</v>
      </c>
      <c r="D776" s="1" t="s">
        <v>1107</v>
      </c>
      <c r="E776" s="1">
        <v>3610</v>
      </c>
      <c r="F776" s="1" t="s">
        <v>31</v>
      </c>
      <c r="G776" s="1">
        <v>14</v>
      </c>
      <c r="J776" s="1" t="s">
        <v>2347</v>
      </c>
      <c r="M776" s="1" t="s">
        <v>65</v>
      </c>
      <c r="N776" s="1" t="s">
        <v>2348</v>
      </c>
      <c r="O776" s="10">
        <v>44418</v>
      </c>
      <c r="P776" s="10">
        <v>45148</v>
      </c>
      <c r="Q776" s="1" t="s">
        <v>65</v>
      </c>
    </row>
    <row r="777" spans="1:17" x14ac:dyDescent="0.25">
      <c r="A777" s="1" t="s">
        <v>3853</v>
      </c>
      <c r="B777" s="4" t="s">
        <v>18</v>
      </c>
      <c r="C777" s="1" t="s">
        <v>2349</v>
      </c>
      <c r="D777" s="1" t="s">
        <v>244</v>
      </c>
      <c r="E777" s="1">
        <v>777</v>
      </c>
      <c r="F777" s="1" t="s">
        <v>245</v>
      </c>
      <c r="G777" s="1">
        <v>5</v>
      </c>
      <c r="J777" s="1" t="s">
        <v>243</v>
      </c>
      <c r="M777" s="1" t="s">
        <v>17</v>
      </c>
      <c r="N777" s="1" t="s">
        <v>2351</v>
      </c>
      <c r="O777" s="10">
        <v>44362</v>
      </c>
      <c r="P777" s="10">
        <v>45092</v>
      </c>
      <c r="Q777" s="1" t="s">
        <v>65</v>
      </c>
    </row>
    <row r="778" spans="1:17" x14ac:dyDescent="0.25">
      <c r="A778" s="1" t="s">
        <v>4156</v>
      </c>
      <c r="B778" s="4" t="s">
        <v>18</v>
      </c>
      <c r="C778" s="1" t="s">
        <v>2352</v>
      </c>
      <c r="D778" s="1" t="s">
        <v>36</v>
      </c>
      <c r="E778" s="1">
        <v>2896</v>
      </c>
      <c r="F778" s="1" t="s">
        <v>37</v>
      </c>
      <c r="G778" s="1">
        <v>13</v>
      </c>
      <c r="J778" s="1" t="s">
        <v>1507</v>
      </c>
      <c r="M778" s="1" t="s">
        <v>17</v>
      </c>
      <c r="N778" s="1" t="s">
        <v>2354</v>
      </c>
      <c r="O778" s="10">
        <v>44308</v>
      </c>
      <c r="P778" s="10">
        <v>45038</v>
      </c>
      <c r="Q778" s="1" t="s">
        <v>65</v>
      </c>
    </row>
    <row r="779" spans="1:17" x14ac:dyDescent="0.25">
      <c r="A779" s="1" t="s">
        <v>3955</v>
      </c>
      <c r="B779" s="4" t="s">
        <v>18</v>
      </c>
      <c r="C779" s="1" t="s">
        <v>2355</v>
      </c>
      <c r="D779" s="1" t="s">
        <v>132</v>
      </c>
      <c r="E779" s="1">
        <v>1505</v>
      </c>
      <c r="F779" s="1" t="s">
        <v>14</v>
      </c>
      <c r="G779" s="1">
        <v>2</v>
      </c>
      <c r="J779" s="1" t="s">
        <v>619</v>
      </c>
      <c r="M779" s="1" t="s">
        <v>65</v>
      </c>
      <c r="N779" s="1" t="s">
        <v>2356</v>
      </c>
      <c r="O779" s="10">
        <v>44439</v>
      </c>
      <c r="P779" s="10">
        <v>45169</v>
      </c>
      <c r="Q779" s="1" t="s">
        <v>65</v>
      </c>
    </row>
    <row r="780" spans="1:17" x14ac:dyDescent="0.25">
      <c r="A780" s="1" t="s">
        <v>3854</v>
      </c>
      <c r="B780" s="4" t="s">
        <v>18</v>
      </c>
      <c r="C780" s="1" t="s">
        <v>2357</v>
      </c>
      <c r="D780" s="1" t="s">
        <v>244</v>
      </c>
      <c r="E780" s="1">
        <v>890</v>
      </c>
      <c r="F780" s="1" t="s">
        <v>245</v>
      </c>
      <c r="G780" s="1">
        <v>5</v>
      </c>
      <c r="J780" s="1" t="s">
        <v>251</v>
      </c>
      <c r="M780" s="1" t="s">
        <v>17</v>
      </c>
      <c r="N780" s="1" t="s">
        <v>2358</v>
      </c>
      <c r="O780" s="10">
        <v>44320</v>
      </c>
      <c r="P780" s="10">
        <v>45050</v>
      </c>
      <c r="Q780" s="1" t="s">
        <v>65</v>
      </c>
    </row>
    <row r="781" spans="1:17" x14ac:dyDescent="0.25">
      <c r="A781" s="1" t="s">
        <v>4046</v>
      </c>
      <c r="B781" s="4" t="s">
        <v>18</v>
      </c>
      <c r="C781" s="1" t="s">
        <v>2359</v>
      </c>
      <c r="D781" s="1" t="s">
        <v>36</v>
      </c>
      <c r="E781" s="1">
        <v>1589</v>
      </c>
      <c r="F781" s="1" t="s">
        <v>37</v>
      </c>
      <c r="G781" s="1">
        <v>13</v>
      </c>
      <c r="J781" s="1" t="s">
        <v>993</v>
      </c>
      <c r="M781" s="1" t="s">
        <v>17</v>
      </c>
      <c r="N781" s="1" t="s">
        <v>2360</v>
      </c>
      <c r="O781" s="10">
        <v>44308</v>
      </c>
      <c r="P781" s="10">
        <v>45038</v>
      </c>
      <c r="Q781" s="1" t="s">
        <v>65</v>
      </c>
    </row>
    <row r="782" spans="1:17" x14ac:dyDescent="0.25">
      <c r="A782" s="1" t="s">
        <v>4256</v>
      </c>
      <c r="B782" s="4" t="s">
        <v>18</v>
      </c>
      <c r="C782" s="1" t="s">
        <v>2361</v>
      </c>
      <c r="D782" s="1" t="s">
        <v>2362</v>
      </c>
      <c r="E782" s="1">
        <v>1621</v>
      </c>
      <c r="F782" s="1" t="s">
        <v>18</v>
      </c>
      <c r="G782" s="1">
        <v>7</v>
      </c>
      <c r="J782" s="1" t="s">
        <v>837</v>
      </c>
      <c r="M782" s="1" t="s">
        <v>2204</v>
      </c>
      <c r="O782" s="10"/>
      <c r="P782" s="10"/>
    </row>
    <row r="783" spans="1:17" x14ac:dyDescent="0.25">
      <c r="A783" s="1" t="s">
        <v>4032</v>
      </c>
      <c r="B783" s="4" t="s">
        <v>18</v>
      </c>
      <c r="C783" s="1" t="s">
        <v>2363</v>
      </c>
      <c r="D783" s="1" t="s">
        <v>903</v>
      </c>
      <c r="E783" s="1">
        <v>3751</v>
      </c>
      <c r="F783" s="1" t="s">
        <v>904</v>
      </c>
      <c r="G783" s="1">
        <v>12</v>
      </c>
      <c r="J783" s="1" t="s">
        <v>2364</v>
      </c>
      <c r="M783" s="1" t="s">
        <v>17</v>
      </c>
      <c r="N783" s="1" t="s">
        <v>2365</v>
      </c>
      <c r="O783" s="10">
        <v>44335</v>
      </c>
      <c r="P783" s="10">
        <v>45065</v>
      </c>
      <c r="Q783" s="1" t="s">
        <v>65</v>
      </c>
    </row>
    <row r="784" spans="1:17" x14ac:dyDescent="0.25">
      <c r="A784" s="1" t="s">
        <v>4159</v>
      </c>
      <c r="B784" s="4" t="s">
        <v>18</v>
      </c>
      <c r="C784" s="1" t="s">
        <v>2366</v>
      </c>
      <c r="D784" s="1" t="s">
        <v>36</v>
      </c>
      <c r="E784" s="1">
        <v>1965</v>
      </c>
      <c r="F784" s="1" t="s">
        <v>37</v>
      </c>
      <c r="G784" s="1">
        <v>13</v>
      </c>
      <c r="J784" s="1" t="s">
        <v>1517</v>
      </c>
      <c r="M784" s="1" t="s">
        <v>17</v>
      </c>
      <c r="N784" s="1" t="s">
        <v>2367</v>
      </c>
      <c r="O784" s="10">
        <v>44308</v>
      </c>
      <c r="P784" s="10">
        <v>45038</v>
      </c>
      <c r="Q784" s="1" t="s">
        <v>65</v>
      </c>
    </row>
    <row r="785" spans="1:17" x14ac:dyDescent="0.25">
      <c r="A785" s="1" t="s">
        <v>3876</v>
      </c>
      <c r="B785" s="4" t="s">
        <v>18</v>
      </c>
      <c r="C785" s="1" t="s">
        <v>2368</v>
      </c>
      <c r="D785" s="1" t="s">
        <v>336</v>
      </c>
      <c r="E785" s="1">
        <v>462</v>
      </c>
      <c r="F785" s="1" t="s">
        <v>103</v>
      </c>
      <c r="G785" s="1">
        <v>6</v>
      </c>
      <c r="J785" s="1" t="s">
        <v>335</v>
      </c>
      <c r="M785" s="1" t="s">
        <v>17</v>
      </c>
      <c r="N785" s="1" t="s">
        <v>2369</v>
      </c>
      <c r="O785" s="10">
        <v>44308</v>
      </c>
      <c r="P785" s="10">
        <v>45038</v>
      </c>
      <c r="Q785" s="1" t="s">
        <v>65</v>
      </c>
    </row>
    <row r="786" spans="1:17" x14ac:dyDescent="0.25">
      <c r="A786" s="1" t="s">
        <v>4079</v>
      </c>
      <c r="B786" s="4" t="s">
        <v>18</v>
      </c>
      <c r="C786" s="1" t="s">
        <v>2370</v>
      </c>
      <c r="D786" s="1" t="s">
        <v>13</v>
      </c>
      <c r="E786" s="1">
        <v>3940</v>
      </c>
      <c r="F786" s="1" t="s">
        <v>31</v>
      </c>
      <c r="G786" s="1">
        <v>14</v>
      </c>
      <c r="J786" s="1" t="s">
        <v>1124</v>
      </c>
      <c r="M786" s="1" t="s">
        <v>65</v>
      </c>
      <c r="N786" s="1" t="s">
        <v>2371</v>
      </c>
      <c r="O786" s="10">
        <v>44418</v>
      </c>
      <c r="P786" s="10">
        <v>45148</v>
      </c>
      <c r="Q786" s="1" t="s">
        <v>65</v>
      </c>
    </row>
    <row r="787" spans="1:17" x14ac:dyDescent="0.25">
      <c r="A787" s="1" t="s">
        <v>4021</v>
      </c>
      <c r="B787" s="4" t="s">
        <v>18</v>
      </c>
      <c r="C787" s="1" t="s">
        <v>2372</v>
      </c>
      <c r="D787" s="1" t="s">
        <v>893</v>
      </c>
      <c r="E787" s="1">
        <v>4750</v>
      </c>
      <c r="F787" s="1" t="s">
        <v>894</v>
      </c>
      <c r="G787" s="1">
        <v>9</v>
      </c>
      <c r="J787" s="1" t="s">
        <v>892</v>
      </c>
      <c r="M787" s="1" t="s">
        <v>65</v>
      </c>
      <c r="N787" s="1" t="s">
        <v>2373</v>
      </c>
      <c r="O787" s="10">
        <v>44489</v>
      </c>
      <c r="P787" s="10">
        <v>45219</v>
      </c>
      <c r="Q787" s="1" t="s">
        <v>65</v>
      </c>
    </row>
    <row r="788" spans="1:17" x14ac:dyDescent="0.25">
      <c r="A788" s="1" t="s">
        <v>3996</v>
      </c>
      <c r="B788" s="4" t="s">
        <v>18</v>
      </c>
      <c r="C788" s="1" t="s">
        <v>2374</v>
      </c>
      <c r="D788" s="1" t="s">
        <v>768</v>
      </c>
      <c r="E788" s="1">
        <v>200</v>
      </c>
      <c r="F788" s="1" t="s">
        <v>46</v>
      </c>
      <c r="G788" s="1">
        <v>4</v>
      </c>
      <c r="J788" s="1" t="s">
        <v>786</v>
      </c>
      <c r="M788" s="1" t="s">
        <v>65</v>
      </c>
      <c r="N788" s="1" t="s">
        <v>2376</v>
      </c>
      <c r="O788" s="10">
        <v>44649</v>
      </c>
      <c r="P788" s="10">
        <v>45380</v>
      </c>
      <c r="Q788" s="1" t="s">
        <v>2249</v>
      </c>
    </row>
    <row r="789" spans="1:17" x14ac:dyDescent="0.25">
      <c r="A789" s="1" t="s">
        <v>4031</v>
      </c>
      <c r="B789" s="4" t="s">
        <v>18</v>
      </c>
      <c r="C789" s="1" t="s">
        <v>2377</v>
      </c>
      <c r="D789" s="1" t="s">
        <v>936</v>
      </c>
      <c r="E789" s="1">
        <v>5055</v>
      </c>
      <c r="F789" s="1" t="s">
        <v>922</v>
      </c>
      <c r="G789" s="1">
        <v>12</v>
      </c>
      <c r="J789" s="1" t="s">
        <v>935</v>
      </c>
      <c r="M789" s="1" t="s">
        <v>65</v>
      </c>
      <c r="N789" s="1" t="s">
        <v>2378</v>
      </c>
      <c r="O789" s="2">
        <v>44574</v>
      </c>
      <c r="P789" s="2">
        <v>45304</v>
      </c>
      <c r="Q789" s="1" t="s">
        <v>65</v>
      </c>
    </row>
    <row r="790" spans="1:17" x14ac:dyDescent="0.25">
      <c r="A790" s="1" t="s">
        <v>4257</v>
      </c>
      <c r="B790" s="4" t="s">
        <v>18</v>
      </c>
      <c r="C790" s="1" t="s">
        <v>2379</v>
      </c>
      <c r="D790" s="1" t="s">
        <v>2380</v>
      </c>
      <c r="E790" s="1">
        <v>4550</v>
      </c>
      <c r="F790" s="1" t="s">
        <v>79</v>
      </c>
      <c r="G790" s="1">
        <v>15</v>
      </c>
      <c r="J790" s="1" t="s">
        <v>1223</v>
      </c>
      <c r="M790" s="1" t="s">
        <v>15</v>
      </c>
      <c r="N790" s="1" t="s">
        <v>2381</v>
      </c>
      <c r="O790" s="10">
        <v>44280</v>
      </c>
      <c r="P790" s="10">
        <v>45009</v>
      </c>
      <c r="Q790" s="1" t="s">
        <v>65</v>
      </c>
    </row>
    <row r="791" spans="1:17" x14ac:dyDescent="0.25">
      <c r="A791" s="1" t="s">
        <v>4145</v>
      </c>
      <c r="B791" s="4" t="s">
        <v>18</v>
      </c>
      <c r="C791" s="1" t="s">
        <v>2382</v>
      </c>
      <c r="D791" s="1" t="s">
        <v>36</v>
      </c>
      <c r="E791" s="1">
        <v>1862</v>
      </c>
      <c r="F791" s="1" t="s">
        <v>37</v>
      </c>
      <c r="G791" s="1">
        <v>13</v>
      </c>
      <c r="J791" s="1" t="s">
        <v>1469</v>
      </c>
      <c r="M791" s="1" t="s">
        <v>17</v>
      </c>
      <c r="N791" s="1" t="s">
        <v>2384</v>
      </c>
      <c r="O791" s="10">
        <v>44307</v>
      </c>
      <c r="P791" s="10">
        <v>45037</v>
      </c>
      <c r="Q791" s="1" t="s">
        <v>65</v>
      </c>
    </row>
    <row r="792" spans="1:17" x14ac:dyDescent="0.25">
      <c r="A792" s="1" t="s">
        <v>4258</v>
      </c>
      <c r="B792" s="4" t="s">
        <v>18</v>
      </c>
      <c r="C792" s="1" t="s">
        <v>2385</v>
      </c>
      <c r="D792" s="1" t="s">
        <v>2386</v>
      </c>
      <c r="E792" s="1">
        <v>630</v>
      </c>
      <c r="F792" s="1" t="s">
        <v>79</v>
      </c>
      <c r="G792" s="1">
        <v>15</v>
      </c>
      <c r="J792" s="1" t="s">
        <v>1205</v>
      </c>
      <c r="M792" s="1" t="s">
        <v>17</v>
      </c>
      <c r="N792" s="1" t="s">
        <v>2387</v>
      </c>
      <c r="O792" s="10">
        <v>44271</v>
      </c>
      <c r="P792" s="10">
        <v>45001</v>
      </c>
      <c r="Q792" s="1" t="s">
        <v>65</v>
      </c>
    </row>
    <row r="793" spans="1:17" x14ac:dyDescent="0.25">
      <c r="A793" s="1" t="s">
        <v>3896</v>
      </c>
      <c r="B793" s="4" t="s">
        <v>18</v>
      </c>
      <c r="C793" s="1" t="s">
        <v>2388</v>
      </c>
      <c r="D793" s="1" t="s">
        <v>336</v>
      </c>
      <c r="E793" s="1">
        <v>613</v>
      </c>
      <c r="F793" s="1" t="s">
        <v>103</v>
      </c>
      <c r="G793" s="1">
        <v>6</v>
      </c>
      <c r="J793" s="1" t="s">
        <v>409</v>
      </c>
      <c r="M793" s="1" t="s">
        <v>17</v>
      </c>
      <c r="N793" s="1" t="s">
        <v>2389</v>
      </c>
      <c r="O793" s="10">
        <v>44309</v>
      </c>
      <c r="P793" s="10">
        <v>45039</v>
      </c>
      <c r="Q793" s="1" t="s">
        <v>65</v>
      </c>
    </row>
    <row r="794" spans="1:17" x14ac:dyDescent="0.25">
      <c r="A794" s="1" t="s">
        <v>4177</v>
      </c>
      <c r="B794" s="4" t="s">
        <v>18</v>
      </c>
      <c r="C794" s="1" t="s">
        <v>2390</v>
      </c>
      <c r="D794" s="1" t="s">
        <v>83</v>
      </c>
      <c r="E794" s="1">
        <v>6211</v>
      </c>
      <c r="F794" s="1" t="s">
        <v>18</v>
      </c>
      <c r="G794" s="1">
        <v>7</v>
      </c>
      <c r="J794" s="1" t="s">
        <v>1587</v>
      </c>
      <c r="M794" s="1" t="s">
        <v>17</v>
      </c>
      <c r="N794" s="1" t="s">
        <v>2391</v>
      </c>
      <c r="O794" s="10">
        <v>44334</v>
      </c>
      <c r="P794" s="10">
        <v>45064</v>
      </c>
      <c r="Q794" s="1" t="s">
        <v>65</v>
      </c>
    </row>
    <row r="795" spans="1:17" x14ac:dyDescent="0.25">
      <c r="A795" s="1" t="s">
        <v>3900</v>
      </c>
      <c r="B795" s="4" t="s">
        <v>18</v>
      </c>
      <c r="C795" s="1" t="s">
        <v>2392</v>
      </c>
      <c r="D795" s="1" t="s">
        <v>56</v>
      </c>
      <c r="E795" s="1">
        <v>1356</v>
      </c>
      <c r="F795" s="1" t="s">
        <v>22</v>
      </c>
      <c r="G795" s="1">
        <v>1</v>
      </c>
      <c r="J795" s="1" t="s">
        <v>425</v>
      </c>
      <c r="M795" s="1" t="s">
        <v>17</v>
      </c>
      <c r="N795" s="1" t="s">
        <v>2393</v>
      </c>
      <c r="O795" s="10">
        <v>44309</v>
      </c>
      <c r="P795" s="10">
        <v>45039</v>
      </c>
      <c r="Q795" s="1" t="s">
        <v>65</v>
      </c>
    </row>
    <row r="796" spans="1:17" x14ac:dyDescent="0.25">
      <c r="A796" s="1" t="s">
        <v>4259</v>
      </c>
      <c r="B796" s="4" t="s">
        <v>18</v>
      </c>
      <c r="C796" s="1" t="s">
        <v>2394</v>
      </c>
      <c r="D796" s="1" t="s">
        <v>2395</v>
      </c>
      <c r="E796" s="1">
        <v>4550</v>
      </c>
      <c r="F796" s="1" t="s">
        <v>79</v>
      </c>
      <c r="G796" s="1">
        <v>15</v>
      </c>
      <c r="J796" s="1" t="s">
        <v>1218</v>
      </c>
      <c r="M796" s="1" t="s">
        <v>15</v>
      </c>
      <c r="N796" s="1" t="s">
        <v>2396</v>
      </c>
      <c r="O796" s="10">
        <v>44307</v>
      </c>
      <c r="P796" s="10">
        <v>45037</v>
      </c>
      <c r="Q796" s="1" t="s">
        <v>65</v>
      </c>
    </row>
    <row r="797" spans="1:17" x14ac:dyDescent="0.25">
      <c r="A797" s="1" t="s">
        <v>4094</v>
      </c>
      <c r="B797" s="4" t="s">
        <v>18</v>
      </c>
      <c r="C797" s="1" t="s">
        <v>2397</v>
      </c>
      <c r="D797" s="1" t="s">
        <v>1215</v>
      </c>
      <c r="E797" s="1">
        <v>4550</v>
      </c>
      <c r="F797" s="1" t="s">
        <v>79</v>
      </c>
      <c r="G797" s="1">
        <v>15</v>
      </c>
      <c r="J797" s="1" t="s">
        <v>1214</v>
      </c>
      <c r="M797" s="1" t="s">
        <v>15</v>
      </c>
      <c r="N797" s="1" t="s">
        <v>2398</v>
      </c>
      <c r="O797" s="10">
        <v>44313</v>
      </c>
      <c r="P797" s="10">
        <v>45043</v>
      </c>
      <c r="Q797" s="1" t="s">
        <v>65</v>
      </c>
    </row>
    <row r="798" spans="1:17" x14ac:dyDescent="0.25">
      <c r="A798" s="1" t="s">
        <v>4260</v>
      </c>
      <c r="B798" s="4" t="s">
        <v>18</v>
      </c>
      <c r="C798" s="1" t="s">
        <v>2399</v>
      </c>
      <c r="D798" s="1" t="s">
        <v>2400</v>
      </c>
      <c r="E798" s="1">
        <v>4550</v>
      </c>
      <c r="F798" s="1" t="s">
        <v>79</v>
      </c>
      <c r="G798" s="1">
        <v>15</v>
      </c>
      <c r="J798" s="1" t="s">
        <v>1227</v>
      </c>
      <c r="M798" s="1" t="s">
        <v>65</v>
      </c>
      <c r="N798" s="1" t="s">
        <v>2401</v>
      </c>
      <c r="O798" s="10">
        <v>44834</v>
      </c>
      <c r="P798" s="10">
        <v>45565</v>
      </c>
      <c r="Q798" s="1" t="s">
        <v>65</v>
      </c>
    </row>
    <row r="799" spans="1:17" x14ac:dyDescent="0.25">
      <c r="A799" s="1" t="s">
        <v>3955</v>
      </c>
      <c r="B799" s="4" t="s">
        <v>18</v>
      </c>
      <c r="C799" s="1" t="s">
        <v>2402</v>
      </c>
      <c r="D799" s="1" t="s">
        <v>132</v>
      </c>
      <c r="E799" s="1">
        <v>1505</v>
      </c>
      <c r="F799" s="1" t="s">
        <v>14</v>
      </c>
      <c r="G799" s="1">
        <v>2</v>
      </c>
      <c r="J799" s="1" t="s">
        <v>619</v>
      </c>
      <c r="M799" s="1" t="s">
        <v>15</v>
      </c>
      <c r="O799" s="10"/>
      <c r="P799" s="10"/>
    </row>
    <row r="800" spans="1:17" x14ac:dyDescent="0.25">
      <c r="A800" s="1" t="s">
        <v>4040</v>
      </c>
      <c r="B800" s="4" t="s">
        <v>18</v>
      </c>
      <c r="C800" s="1" t="s">
        <v>2403</v>
      </c>
      <c r="D800" s="1" t="s">
        <v>970</v>
      </c>
      <c r="E800" s="1">
        <v>995</v>
      </c>
      <c r="F800" s="1" t="s">
        <v>31</v>
      </c>
      <c r="G800" s="1">
        <v>14</v>
      </c>
      <c r="J800" s="1" t="s">
        <v>969</v>
      </c>
      <c r="M800" s="1" t="s">
        <v>15</v>
      </c>
      <c r="O800" s="10"/>
      <c r="P800" s="10"/>
    </row>
    <row r="801" spans="1:17" x14ac:dyDescent="0.25">
      <c r="A801" s="1" t="s">
        <v>3950</v>
      </c>
      <c r="B801" s="4" t="s">
        <v>18</v>
      </c>
      <c r="C801" s="1" t="s">
        <v>2405</v>
      </c>
      <c r="D801" s="1" t="s">
        <v>132</v>
      </c>
      <c r="E801" s="1">
        <v>2192</v>
      </c>
      <c r="F801" s="1" t="s">
        <v>14</v>
      </c>
      <c r="G801" s="1">
        <v>2</v>
      </c>
      <c r="J801" s="1" t="s">
        <v>604</v>
      </c>
      <c r="M801" s="1" t="s">
        <v>65</v>
      </c>
      <c r="N801" s="1" t="s">
        <v>2406</v>
      </c>
      <c r="O801" s="10">
        <v>44439</v>
      </c>
      <c r="P801" s="10">
        <v>45169</v>
      </c>
      <c r="Q801" s="1" t="s">
        <v>65</v>
      </c>
    </row>
    <row r="802" spans="1:17" x14ac:dyDescent="0.25">
      <c r="A802" s="1" t="s">
        <v>4050</v>
      </c>
      <c r="B802" s="4" t="s">
        <v>18</v>
      </c>
      <c r="C802" s="1" t="s">
        <v>2407</v>
      </c>
      <c r="D802" s="1" t="s">
        <v>1009</v>
      </c>
      <c r="E802" s="1">
        <v>14</v>
      </c>
      <c r="F802" s="1" t="s">
        <v>31</v>
      </c>
      <c r="G802" s="1">
        <v>14</v>
      </c>
      <c r="J802" s="1" t="s">
        <v>1008</v>
      </c>
      <c r="M802" s="1" t="s">
        <v>65</v>
      </c>
      <c r="N802" s="1" t="s">
        <v>2408</v>
      </c>
      <c r="O802" s="10">
        <v>44418</v>
      </c>
      <c r="P802" s="10">
        <v>45148</v>
      </c>
      <c r="Q802" s="1" t="s">
        <v>65</v>
      </c>
    </row>
    <row r="803" spans="1:17" x14ac:dyDescent="0.25">
      <c r="A803" s="1" t="s">
        <v>3941</v>
      </c>
      <c r="B803" s="4" t="s">
        <v>18</v>
      </c>
      <c r="C803" s="1" t="s">
        <v>2409</v>
      </c>
      <c r="D803" s="1" t="s">
        <v>158</v>
      </c>
      <c r="E803" s="1">
        <v>2502</v>
      </c>
      <c r="F803" s="1" t="s">
        <v>14</v>
      </c>
      <c r="G803" s="1">
        <v>2</v>
      </c>
      <c r="J803" s="1" t="s">
        <v>568</v>
      </c>
      <c r="M803" s="1" t="s">
        <v>65</v>
      </c>
      <c r="N803" s="1" t="s">
        <v>2411</v>
      </c>
      <c r="O803" s="10">
        <v>44439</v>
      </c>
      <c r="P803" s="10">
        <v>45169</v>
      </c>
      <c r="Q803" s="1" t="s">
        <v>65</v>
      </c>
    </row>
    <row r="804" spans="1:17" x14ac:dyDescent="0.25">
      <c r="A804" s="1" t="s">
        <v>4150</v>
      </c>
      <c r="B804" s="4" t="s">
        <v>18</v>
      </c>
      <c r="C804" s="1" t="s">
        <v>2412</v>
      </c>
      <c r="D804" s="1" t="s">
        <v>13</v>
      </c>
      <c r="E804" s="1">
        <v>1515</v>
      </c>
      <c r="F804" s="1" t="s">
        <v>14</v>
      </c>
      <c r="G804" s="1">
        <v>2</v>
      </c>
      <c r="J804" s="1" t="s">
        <v>1484</v>
      </c>
      <c r="M804" s="1" t="s">
        <v>65</v>
      </c>
      <c r="N804" s="1" t="s">
        <v>2414</v>
      </c>
      <c r="O804" s="10">
        <v>44825</v>
      </c>
      <c r="P804" s="10">
        <v>45556</v>
      </c>
      <c r="Q804" s="1" t="s">
        <v>65</v>
      </c>
    </row>
    <row r="805" spans="1:17" x14ac:dyDescent="0.25">
      <c r="A805" s="1" t="s">
        <v>3993</v>
      </c>
      <c r="B805" s="4" t="s">
        <v>18</v>
      </c>
      <c r="C805" s="1" t="s">
        <v>2415</v>
      </c>
      <c r="D805" s="1" t="s">
        <v>158</v>
      </c>
      <c r="E805" s="1">
        <v>3777</v>
      </c>
      <c r="F805" s="1" t="s">
        <v>31</v>
      </c>
      <c r="G805" s="1">
        <v>14</v>
      </c>
      <c r="J805" s="1" t="s">
        <v>763</v>
      </c>
      <c r="M805" s="1" t="s">
        <v>65</v>
      </c>
      <c r="N805" s="1" t="s">
        <v>2416</v>
      </c>
      <c r="O805" s="10">
        <v>44418</v>
      </c>
      <c r="P805" s="10">
        <v>45148</v>
      </c>
      <c r="Q805" s="1" t="s">
        <v>65</v>
      </c>
    </row>
    <row r="806" spans="1:17" x14ac:dyDescent="0.25">
      <c r="A806" s="1" t="s">
        <v>3863</v>
      </c>
      <c r="B806" s="4" t="s">
        <v>18</v>
      </c>
      <c r="C806" s="1" t="s">
        <v>2417</v>
      </c>
      <c r="D806" s="1" t="s">
        <v>83</v>
      </c>
      <c r="E806" s="1">
        <v>3817</v>
      </c>
      <c r="F806" s="1" t="s">
        <v>256</v>
      </c>
      <c r="G806" s="1">
        <v>5</v>
      </c>
      <c r="J806" s="1" t="s">
        <v>285</v>
      </c>
      <c r="M806" s="1" t="s">
        <v>65</v>
      </c>
      <c r="N806" s="1" t="s">
        <v>2418</v>
      </c>
      <c r="O806" s="10">
        <v>44578</v>
      </c>
      <c r="P806" s="10">
        <v>45308</v>
      </c>
      <c r="Q806" s="1" t="s">
        <v>65</v>
      </c>
    </row>
    <row r="807" spans="1:17" x14ac:dyDescent="0.25">
      <c r="A807" s="1" t="s">
        <v>4155</v>
      </c>
      <c r="B807" s="4" t="s">
        <v>18</v>
      </c>
      <c r="C807" s="1" t="s">
        <v>2419</v>
      </c>
      <c r="D807" s="1" t="s">
        <v>36</v>
      </c>
      <c r="E807" s="1">
        <v>2702</v>
      </c>
      <c r="F807" s="1" t="s">
        <v>37</v>
      </c>
      <c r="G807" s="1">
        <v>13</v>
      </c>
      <c r="J807" s="1" t="s">
        <v>1504</v>
      </c>
      <c r="M807" s="1" t="s">
        <v>17</v>
      </c>
      <c r="N807" s="1" t="s">
        <v>2420</v>
      </c>
      <c r="O807" s="10">
        <v>44280</v>
      </c>
      <c r="P807" s="10">
        <v>45010</v>
      </c>
      <c r="Q807" s="1" t="s">
        <v>65</v>
      </c>
    </row>
    <row r="808" spans="1:17" x14ac:dyDescent="0.25">
      <c r="A808" s="1" t="s">
        <v>3925</v>
      </c>
      <c r="B808" s="4" t="s">
        <v>18</v>
      </c>
      <c r="C808" s="1" t="s">
        <v>2421</v>
      </c>
      <c r="D808" s="1" t="s">
        <v>13</v>
      </c>
      <c r="E808" s="1">
        <v>890</v>
      </c>
      <c r="F808" s="1" t="s">
        <v>99</v>
      </c>
      <c r="G808" s="1">
        <v>1</v>
      </c>
      <c r="J808" s="1" t="s">
        <v>512</v>
      </c>
      <c r="M808" s="1" t="s">
        <v>17</v>
      </c>
      <c r="N808" s="1" t="s">
        <v>2422</v>
      </c>
      <c r="O808" s="10">
        <v>44293</v>
      </c>
      <c r="P808" s="10">
        <v>45023</v>
      </c>
      <c r="Q808" s="1" t="s">
        <v>65</v>
      </c>
    </row>
    <row r="809" spans="1:17" x14ac:dyDescent="0.25">
      <c r="A809" s="1" t="s">
        <v>4173</v>
      </c>
      <c r="B809" s="4" t="s">
        <v>18</v>
      </c>
      <c r="C809" s="1" t="s">
        <v>2423</v>
      </c>
      <c r="D809" s="1" t="s">
        <v>1001</v>
      </c>
      <c r="E809" s="1">
        <v>1591</v>
      </c>
      <c r="F809" s="1" t="s">
        <v>14</v>
      </c>
      <c r="G809" s="1">
        <v>2</v>
      </c>
      <c r="J809" s="1" t="s">
        <v>1570</v>
      </c>
      <c r="M809" s="1" t="s">
        <v>65</v>
      </c>
      <c r="N809" s="1" t="s">
        <v>2424</v>
      </c>
      <c r="O809" s="10">
        <v>44420</v>
      </c>
      <c r="P809" s="10">
        <v>45150</v>
      </c>
      <c r="Q809" s="1" t="s">
        <v>65</v>
      </c>
    </row>
    <row r="810" spans="1:17" x14ac:dyDescent="0.25">
      <c r="A810" s="1" t="s">
        <v>3885</v>
      </c>
      <c r="B810" s="4" t="s">
        <v>18</v>
      </c>
      <c r="C810" s="1" t="s">
        <v>2425</v>
      </c>
      <c r="D810" s="1" t="s">
        <v>83</v>
      </c>
      <c r="E810" s="1">
        <v>3247</v>
      </c>
      <c r="F810" s="1" t="s">
        <v>84</v>
      </c>
      <c r="G810" s="1">
        <v>3</v>
      </c>
      <c r="J810" s="1" t="s">
        <v>368</v>
      </c>
      <c r="M810" s="1" t="s">
        <v>65</v>
      </c>
      <c r="N810" s="1" t="s">
        <v>2426</v>
      </c>
      <c r="O810" s="10">
        <v>44623</v>
      </c>
      <c r="P810" s="10">
        <v>45354</v>
      </c>
      <c r="Q810" s="1" t="s">
        <v>65</v>
      </c>
    </row>
    <row r="811" spans="1:17" x14ac:dyDescent="0.25">
      <c r="A811" s="1" t="s">
        <v>4176</v>
      </c>
      <c r="B811" s="4" t="s">
        <v>18</v>
      </c>
      <c r="C811" s="1" t="s">
        <v>2427</v>
      </c>
      <c r="D811" s="1" t="s">
        <v>1015</v>
      </c>
      <c r="E811" s="1">
        <v>1792</v>
      </c>
      <c r="F811" s="1" t="s">
        <v>31</v>
      </c>
      <c r="G811" s="1">
        <v>14</v>
      </c>
      <c r="J811" s="1" t="s">
        <v>1580</v>
      </c>
      <c r="M811" s="1" t="s">
        <v>65</v>
      </c>
      <c r="N811" s="1" t="s">
        <v>2428</v>
      </c>
      <c r="O811" s="10">
        <v>44414</v>
      </c>
      <c r="P811" s="10">
        <v>45144</v>
      </c>
      <c r="Q811" s="1" t="s">
        <v>65</v>
      </c>
    </row>
    <row r="812" spans="1:17" x14ac:dyDescent="0.25">
      <c r="A812" s="1" t="s">
        <v>3907</v>
      </c>
      <c r="B812" s="4" t="s">
        <v>18</v>
      </c>
      <c r="C812" s="1" t="s">
        <v>2429</v>
      </c>
      <c r="D812" s="1" t="s">
        <v>50</v>
      </c>
      <c r="E812" s="1">
        <v>624</v>
      </c>
      <c r="F812" s="1" t="s">
        <v>51</v>
      </c>
      <c r="G812" s="1">
        <v>1</v>
      </c>
      <c r="J812" s="1" t="s">
        <v>2430</v>
      </c>
      <c r="M812" s="1" t="s">
        <v>17</v>
      </c>
      <c r="N812" s="1" t="s">
        <v>2431</v>
      </c>
      <c r="O812" s="10">
        <v>44274</v>
      </c>
      <c r="P812" s="10">
        <v>45004</v>
      </c>
      <c r="Q812" s="1" t="s">
        <v>65</v>
      </c>
    </row>
    <row r="813" spans="1:17" x14ac:dyDescent="0.25">
      <c r="A813" s="1" t="s">
        <v>4163</v>
      </c>
      <c r="B813" s="4" t="s">
        <v>18</v>
      </c>
      <c r="C813" s="1" t="s">
        <v>2432</v>
      </c>
      <c r="D813" s="1" t="s">
        <v>1311</v>
      </c>
      <c r="E813" s="1">
        <v>547</v>
      </c>
      <c r="F813" s="1" t="s">
        <v>22</v>
      </c>
      <c r="G813" s="1">
        <v>1</v>
      </c>
      <c r="J813" s="1" t="s">
        <v>1535</v>
      </c>
      <c r="M813" s="1" t="s">
        <v>17</v>
      </c>
      <c r="N813" s="1" t="s">
        <v>2433</v>
      </c>
      <c r="O813" s="10">
        <v>44274</v>
      </c>
      <c r="P813" s="10">
        <v>45004</v>
      </c>
      <c r="Q813" s="1" t="s">
        <v>65</v>
      </c>
    </row>
    <row r="814" spans="1:17" x14ac:dyDescent="0.25">
      <c r="A814" s="1" t="s">
        <v>4121</v>
      </c>
      <c r="B814" s="4" t="s">
        <v>18</v>
      </c>
      <c r="C814" s="1" t="s">
        <v>2434</v>
      </c>
      <c r="D814" s="1" t="s">
        <v>1351</v>
      </c>
      <c r="E814" s="1">
        <v>3049</v>
      </c>
      <c r="F814" s="1" t="s">
        <v>127</v>
      </c>
      <c r="G814" s="1">
        <v>11</v>
      </c>
      <c r="J814" s="1" t="s">
        <v>1350</v>
      </c>
      <c r="M814" s="1" t="s">
        <v>65</v>
      </c>
      <c r="N814" s="1" t="s">
        <v>2436</v>
      </c>
      <c r="O814" s="10">
        <v>45002</v>
      </c>
      <c r="P814" s="10">
        <v>45733</v>
      </c>
      <c r="Q814" s="1" t="s">
        <v>65</v>
      </c>
    </row>
    <row r="815" spans="1:17" x14ac:dyDescent="0.25">
      <c r="A815" s="1" t="s">
        <v>3878</v>
      </c>
      <c r="B815" s="4" t="s">
        <v>18</v>
      </c>
      <c r="C815" s="1" t="s">
        <v>2437</v>
      </c>
      <c r="D815" s="1" t="s">
        <v>336</v>
      </c>
      <c r="E815" s="1">
        <v>296</v>
      </c>
      <c r="F815" s="1" t="s">
        <v>103</v>
      </c>
      <c r="G815" s="1">
        <v>6</v>
      </c>
      <c r="J815" s="1" t="s">
        <v>344</v>
      </c>
      <c r="M815" s="1" t="s">
        <v>65</v>
      </c>
      <c r="N815" s="1" t="s">
        <v>2438</v>
      </c>
      <c r="O815" s="10">
        <v>44452</v>
      </c>
      <c r="P815" s="10">
        <v>45182</v>
      </c>
      <c r="Q815" s="1" t="s">
        <v>65</v>
      </c>
    </row>
    <row r="816" spans="1:17" x14ac:dyDescent="0.25">
      <c r="A816" s="1" t="s">
        <v>3871</v>
      </c>
      <c r="B816" s="4" t="s">
        <v>18</v>
      </c>
      <c r="C816" s="1" t="s">
        <v>2439</v>
      </c>
      <c r="D816" s="1" t="s">
        <v>316</v>
      </c>
      <c r="E816" s="1">
        <v>895</v>
      </c>
      <c r="F816" s="1" t="s">
        <v>103</v>
      </c>
      <c r="G816" s="1">
        <v>6</v>
      </c>
      <c r="J816" s="1" t="s">
        <v>315</v>
      </c>
      <c r="M816" s="1" t="s">
        <v>15</v>
      </c>
      <c r="O816" s="10"/>
      <c r="P816" s="10"/>
    </row>
    <row r="817" spans="1:17" x14ac:dyDescent="0.25">
      <c r="A817" s="1" t="s">
        <v>4261</v>
      </c>
      <c r="B817" s="4" t="s">
        <v>18</v>
      </c>
      <c r="C817" s="1" t="s">
        <v>2441</v>
      </c>
      <c r="D817" s="1" t="s">
        <v>402</v>
      </c>
      <c r="E817" s="1">
        <v>307</v>
      </c>
      <c r="F817" s="1" t="s">
        <v>103</v>
      </c>
      <c r="G817" s="1">
        <v>6</v>
      </c>
      <c r="J817" s="1" t="s">
        <v>401</v>
      </c>
      <c r="M817" s="1" t="s">
        <v>65</v>
      </c>
      <c r="N817" s="1" t="s">
        <v>2443</v>
      </c>
      <c r="O817" s="10">
        <v>44518</v>
      </c>
      <c r="P817" s="10">
        <v>45248</v>
      </c>
      <c r="Q817" s="1" t="s">
        <v>2249</v>
      </c>
    </row>
    <row r="818" spans="1:17" x14ac:dyDescent="0.25">
      <c r="A818" s="1" t="s">
        <v>4008</v>
      </c>
      <c r="B818" s="4" t="s">
        <v>18</v>
      </c>
      <c r="C818" s="1" t="s">
        <v>2444</v>
      </c>
      <c r="D818" s="1" t="s">
        <v>83</v>
      </c>
      <c r="E818" s="1">
        <v>6811</v>
      </c>
      <c r="F818" s="1" t="s">
        <v>18</v>
      </c>
      <c r="G818" s="1">
        <v>7</v>
      </c>
      <c r="J818" s="1" t="s">
        <v>831</v>
      </c>
      <c r="M818" s="1" t="s">
        <v>15</v>
      </c>
      <c r="O818" s="10"/>
      <c r="P818" s="10"/>
    </row>
    <row r="819" spans="1:17" x14ac:dyDescent="0.25">
      <c r="A819" s="1" t="s">
        <v>3928</v>
      </c>
      <c r="B819" s="4" t="s">
        <v>18</v>
      </c>
      <c r="C819" s="1" t="s">
        <v>2445</v>
      </c>
      <c r="D819" s="1" t="s">
        <v>523</v>
      </c>
      <c r="E819" s="1">
        <v>1602</v>
      </c>
      <c r="F819" s="1" t="s">
        <v>22</v>
      </c>
      <c r="G819" s="1">
        <v>1</v>
      </c>
      <c r="J819" s="1" t="s">
        <v>522</v>
      </c>
      <c r="M819" s="1" t="s">
        <v>65</v>
      </c>
      <c r="N819" s="1" t="s">
        <v>2446</v>
      </c>
      <c r="O819" s="10">
        <v>44434</v>
      </c>
      <c r="P819" s="10">
        <v>45164</v>
      </c>
      <c r="Q819" s="1" t="s">
        <v>65</v>
      </c>
    </row>
    <row r="820" spans="1:17" x14ac:dyDescent="0.25">
      <c r="A820" s="1" t="s">
        <v>3947</v>
      </c>
      <c r="B820" s="4" t="s">
        <v>18</v>
      </c>
      <c r="C820" s="1" t="s">
        <v>2447</v>
      </c>
      <c r="D820" s="1" t="s">
        <v>593</v>
      </c>
      <c r="E820" s="1">
        <v>1415</v>
      </c>
      <c r="F820" s="1" t="s">
        <v>14</v>
      </c>
      <c r="G820" s="1">
        <v>2</v>
      </c>
      <c r="J820" s="1" t="s">
        <v>592</v>
      </c>
      <c r="M820" s="1" t="s">
        <v>65</v>
      </c>
      <c r="N820" s="1" t="s">
        <v>2448</v>
      </c>
      <c r="O820" s="10">
        <v>44439</v>
      </c>
      <c r="P820" s="10">
        <v>45169</v>
      </c>
      <c r="Q820" s="1" t="s">
        <v>65</v>
      </c>
    </row>
    <row r="821" spans="1:17" x14ac:dyDescent="0.25">
      <c r="A821" s="1" t="s">
        <v>3924</v>
      </c>
      <c r="B821" s="4" t="s">
        <v>18</v>
      </c>
      <c r="C821" s="1" t="s">
        <v>2449</v>
      </c>
      <c r="D821" s="1" t="s">
        <v>13</v>
      </c>
      <c r="E821" s="1">
        <v>911</v>
      </c>
      <c r="F821" s="1" t="s">
        <v>99</v>
      </c>
      <c r="G821" s="1">
        <v>1</v>
      </c>
      <c r="J821" s="1" t="s">
        <v>2451</v>
      </c>
      <c r="M821" s="1" t="s">
        <v>17</v>
      </c>
      <c r="N821" s="1" t="s">
        <v>2452</v>
      </c>
      <c r="O821" s="10">
        <v>44274</v>
      </c>
      <c r="P821" s="10">
        <v>45004</v>
      </c>
      <c r="Q821" s="1" t="s">
        <v>65</v>
      </c>
    </row>
    <row r="822" spans="1:17" x14ac:dyDescent="0.25">
      <c r="A822" s="1" t="s">
        <v>3867</v>
      </c>
      <c r="B822" s="4" t="s">
        <v>18</v>
      </c>
      <c r="C822" s="1" t="s">
        <v>2453</v>
      </c>
      <c r="D822" s="1" t="s">
        <v>302</v>
      </c>
      <c r="E822" s="1">
        <v>171</v>
      </c>
      <c r="F822" s="1" t="s">
        <v>103</v>
      </c>
      <c r="G822" s="1">
        <v>6</v>
      </c>
      <c r="J822" s="1" t="s">
        <v>301</v>
      </c>
      <c r="M822" s="1" t="s">
        <v>17</v>
      </c>
      <c r="N822" s="1" t="s">
        <v>2455</v>
      </c>
      <c r="O822" s="10">
        <v>44286</v>
      </c>
      <c r="P822" s="10">
        <v>45016</v>
      </c>
      <c r="Q822" s="1" t="s">
        <v>65</v>
      </c>
    </row>
    <row r="823" spans="1:17" x14ac:dyDescent="0.25">
      <c r="A823" s="1" t="s">
        <v>4030</v>
      </c>
      <c r="B823" s="4" t="s">
        <v>18</v>
      </c>
      <c r="C823" s="1" t="s">
        <v>2456</v>
      </c>
      <c r="D823" s="1" t="s">
        <v>932</v>
      </c>
      <c r="E823" s="1">
        <v>4512</v>
      </c>
      <c r="F823" s="1" t="s">
        <v>922</v>
      </c>
      <c r="G823" s="1">
        <v>12</v>
      </c>
      <c r="J823" s="1" t="s">
        <v>2458</v>
      </c>
      <c r="M823" s="1" t="s">
        <v>65</v>
      </c>
      <c r="N823" s="1" t="s">
        <v>2459</v>
      </c>
      <c r="O823" s="10">
        <v>44572</v>
      </c>
      <c r="P823" s="10">
        <v>45302</v>
      </c>
      <c r="Q823" s="1" t="s">
        <v>65</v>
      </c>
    </row>
    <row r="824" spans="1:17" x14ac:dyDescent="0.25">
      <c r="A824" s="1" t="s">
        <v>4217</v>
      </c>
      <c r="B824" s="4" t="s">
        <v>18</v>
      </c>
      <c r="C824" s="1" t="s">
        <v>2460</v>
      </c>
      <c r="D824" s="1" t="s">
        <v>759</v>
      </c>
      <c r="E824" s="1">
        <v>2157</v>
      </c>
      <c r="F824" s="1" t="s">
        <v>760</v>
      </c>
      <c r="G824" s="1">
        <v>4</v>
      </c>
      <c r="J824" s="1" t="s">
        <v>758</v>
      </c>
      <c r="M824" s="1" t="s">
        <v>65</v>
      </c>
      <c r="N824" s="1" t="s">
        <v>2461</v>
      </c>
      <c r="O824" s="10">
        <v>44649</v>
      </c>
      <c r="P824" s="10">
        <v>45380</v>
      </c>
      <c r="Q824" s="1" t="s">
        <v>2249</v>
      </c>
    </row>
    <row r="825" spans="1:17" x14ac:dyDescent="0.25">
      <c r="A825" s="1" t="s">
        <v>3901</v>
      </c>
      <c r="B825" s="4" t="s">
        <v>18</v>
      </c>
      <c r="C825" s="1" t="s">
        <v>2462</v>
      </c>
      <c r="D825" s="1" t="s">
        <v>56</v>
      </c>
      <c r="E825" s="1">
        <v>1566</v>
      </c>
      <c r="F825" s="1" t="s">
        <v>22</v>
      </c>
      <c r="G825" s="1">
        <v>1</v>
      </c>
      <c r="J825" s="1" t="s">
        <v>429</v>
      </c>
      <c r="M825" s="1" t="s">
        <v>65</v>
      </c>
      <c r="N825" s="1" t="s">
        <v>2463</v>
      </c>
      <c r="O825" s="10">
        <v>44945</v>
      </c>
      <c r="P825" s="10">
        <v>45676</v>
      </c>
      <c r="Q825" s="1" t="s">
        <v>65</v>
      </c>
    </row>
    <row r="826" spans="1:17" x14ac:dyDescent="0.25">
      <c r="A826" s="1" t="s">
        <v>3912</v>
      </c>
      <c r="B826" s="4" t="s">
        <v>18</v>
      </c>
      <c r="C826" s="1" t="s">
        <v>2464</v>
      </c>
      <c r="D826" s="1" t="s">
        <v>467</v>
      </c>
      <c r="E826" s="1">
        <v>1790</v>
      </c>
      <c r="F826" s="1" t="s">
        <v>22</v>
      </c>
      <c r="G826" s="1">
        <v>1</v>
      </c>
      <c r="J826" s="1" t="s">
        <v>466</v>
      </c>
      <c r="M826" s="1" t="s">
        <v>17</v>
      </c>
      <c r="N826" s="1" t="s">
        <v>2465</v>
      </c>
      <c r="O826" s="10">
        <v>44274</v>
      </c>
      <c r="P826" s="10">
        <v>45004</v>
      </c>
      <c r="Q826" s="1" t="s">
        <v>65</v>
      </c>
    </row>
    <row r="827" spans="1:17" x14ac:dyDescent="0.25">
      <c r="A827" s="1" t="s">
        <v>3986</v>
      </c>
      <c r="B827" s="4" t="s">
        <v>18</v>
      </c>
      <c r="C827" s="1" t="s">
        <v>2466</v>
      </c>
      <c r="D827" s="1" t="s">
        <v>83</v>
      </c>
      <c r="E827" s="1">
        <v>2370</v>
      </c>
      <c r="F827" s="1" t="s">
        <v>84</v>
      </c>
      <c r="G827" s="1">
        <v>3</v>
      </c>
      <c r="J827" s="1" t="s">
        <v>733</v>
      </c>
      <c r="M827" s="1" t="s">
        <v>65</v>
      </c>
      <c r="N827" s="1" t="s">
        <v>2467</v>
      </c>
      <c r="O827" s="10">
        <v>44396</v>
      </c>
      <c r="P827" s="10">
        <v>45126</v>
      </c>
      <c r="Q827" s="1" t="s">
        <v>65</v>
      </c>
    </row>
    <row r="828" spans="1:17" x14ac:dyDescent="0.25">
      <c r="A828" s="1" t="s">
        <v>3862</v>
      </c>
      <c r="B828" s="4" t="s">
        <v>18</v>
      </c>
      <c r="C828" s="1" t="s">
        <v>2468</v>
      </c>
      <c r="D828" s="1" t="s">
        <v>83</v>
      </c>
      <c r="E828" s="1">
        <v>3896</v>
      </c>
      <c r="F828" s="1" t="s">
        <v>256</v>
      </c>
      <c r="G828" s="1">
        <v>5</v>
      </c>
      <c r="J828" s="1" t="s">
        <v>281</v>
      </c>
      <c r="M828" s="1" t="s">
        <v>17</v>
      </c>
      <c r="N828" s="1" t="s">
        <v>2470</v>
      </c>
      <c r="O828" s="10">
        <v>44329</v>
      </c>
      <c r="P828" s="10">
        <v>45059</v>
      </c>
      <c r="Q828" s="1" t="s">
        <v>65</v>
      </c>
    </row>
    <row r="829" spans="1:17" x14ac:dyDescent="0.25">
      <c r="A829" s="1" t="s">
        <v>4208</v>
      </c>
      <c r="B829" s="4" t="s">
        <v>18</v>
      </c>
      <c r="C829" s="1" t="s">
        <v>2471</v>
      </c>
      <c r="D829" s="1" t="s">
        <v>273</v>
      </c>
      <c r="E829" s="1">
        <v>1601</v>
      </c>
      <c r="F829" s="1" t="s">
        <v>14</v>
      </c>
      <c r="G829" s="1">
        <v>2</v>
      </c>
      <c r="J829" s="1" t="s">
        <v>1833</v>
      </c>
      <c r="M829" s="1" t="s">
        <v>65</v>
      </c>
      <c r="N829" s="1" t="s">
        <v>2473</v>
      </c>
      <c r="O829" s="10">
        <v>44404</v>
      </c>
      <c r="P829" s="10">
        <v>45134</v>
      </c>
      <c r="Q829" s="1" t="s">
        <v>65</v>
      </c>
    </row>
    <row r="830" spans="1:17" x14ac:dyDescent="0.25">
      <c r="A830" s="1" t="s">
        <v>3929</v>
      </c>
      <c r="B830" s="4" t="s">
        <v>18</v>
      </c>
      <c r="C830" s="1" t="s">
        <v>2474</v>
      </c>
      <c r="D830" s="1" t="s">
        <v>527</v>
      </c>
      <c r="E830" s="1">
        <v>1308</v>
      </c>
      <c r="F830" s="1" t="s">
        <v>99</v>
      </c>
      <c r="G830" s="1">
        <v>1</v>
      </c>
      <c r="J830" s="1" t="s">
        <v>526</v>
      </c>
      <c r="M830" s="1" t="s">
        <v>15</v>
      </c>
      <c r="O830" s="10"/>
      <c r="P830" s="10"/>
    </row>
    <row r="831" spans="1:17" x14ac:dyDescent="0.25">
      <c r="A831" s="1" t="s">
        <v>3953</v>
      </c>
      <c r="B831" s="4" t="s">
        <v>18</v>
      </c>
      <c r="C831" s="1" t="s">
        <v>2475</v>
      </c>
      <c r="D831" s="1" t="s">
        <v>132</v>
      </c>
      <c r="E831" s="1">
        <v>1686</v>
      </c>
      <c r="F831" s="1" t="s">
        <v>14</v>
      </c>
      <c r="G831" s="1">
        <v>2</v>
      </c>
      <c r="J831" s="1" t="s">
        <v>613</v>
      </c>
      <c r="M831" s="1" t="s">
        <v>65</v>
      </c>
      <c r="N831" s="1" t="s">
        <v>2477</v>
      </c>
      <c r="O831" s="10">
        <v>44827</v>
      </c>
      <c r="P831" s="10">
        <v>45558</v>
      </c>
      <c r="Q831" s="1" t="s">
        <v>65</v>
      </c>
    </row>
    <row r="832" spans="1:17" x14ac:dyDescent="0.25">
      <c r="A832" s="1" t="s">
        <v>4262</v>
      </c>
      <c r="B832" s="4" t="s">
        <v>18</v>
      </c>
      <c r="C832" s="1" t="s">
        <v>2478</v>
      </c>
      <c r="D832" s="1" t="s">
        <v>36</v>
      </c>
      <c r="E832" s="1">
        <v>2050</v>
      </c>
      <c r="F832" s="1" t="s">
        <v>37</v>
      </c>
      <c r="G832" s="1">
        <v>13</v>
      </c>
      <c r="J832" s="1" t="s">
        <v>2480</v>
      </c>
      <c r="M832" s="1" t="s">
        <v>65</v>
      </c>
      <c r="N832" s="1" t="s">
        <v>2481</v>
      </c>
      <c r="O832" s="10">
        <v>44456</v>
      </c>
      <c r="P832" s="10">
        <v>45186</v>
      </c>
      <c r="Q832" s="1" t="s">
        <v>65</v>
      </c>
    </row>
    <row r="833" spans="1:17" x14ac:dyDescent="0.25">
      <c r="A833" s="1" t="s">
        <v>3886</v>
      </c>
      <c r="B833" s="4" t="s">
        <v>18</v>
      </c>
      <c r="C833" s="1" t="s">
        <v>2482</v>
      </c>
      <c r="D833" s="1" t="s">
        <v>83</v>
      </c>
      <c r="E833" s="1">
        <v>5693</v>
      </c>
      <c r="F833" s="1" t="s">
        <v>103</v>
      </c>
      <c r="G833" s="1">
        <v>6</v>
      </c>
      <c r="J833" s="1" t="s">
        <v>371</v>
      </c>
      <c r="M833" s="1" t="s">
        <v>65</v>
      </c>
      <c r="N833" s="1" t="s">
        <v>2483</v>
      </c>
      <c r="O833" s="10">
        <v>44452</v>
      </c>
      <c r="P833" s="10">
        <v>45182</v>
      </c>
      <c r="Q833" s="1" t="s">
        <v>65</v>
      </c>
    </row>
    <row r="834" spans="1:17" x14ac:dyDescent="0.25">
      <c r="A834" s="1" t="s">
        <v>4263</v>
      </c>
      <c r="B834" s="4" t="s">
        <v>18</v>
      </c>
      <c r="C834" s="1" t="s">
        <v>2484</v>
      </c>
      <c r="D834" s="1" t="s">
        <v>451</v>
      </c>
      <c r="E834" s="1">
        <v>1077</v>
      </c>
      <c r="F834" s="1" t="s">
        <v>172</v>
      </c>
      <c r="G834" s="1">
        <v>3</v>
      </c>
      <c r="J834" s="1" t="s">
        <v>450</v>
      </c>
      <c r="M834" s="1" t="s">
        <v>15</v>
      </c>
      <c r="O834" s="10"/>
      <c r="P834" s="10"/>
    </row>
    <row r="835" spans="1:17" x14ac:dyDescent="0.25">
      <c r="A835" s="1" t="s">
        <v>4168</v>
      </c>
      <c r="B835" s="4" t="s">
        <v>18</v>
      </c>
      <c r="C835" s="1" t="s">
        <v>2485</v>
      </c>
      <c r="D835" s="1" t="s">
        <v>1157</v>
      </c>
      <c r="E835" s="1">
        <v>3390</v>
      </c>
      <c r="F835" s="1" t="s">
        <v>1163</v>
      </c>
      <c r="G835" s="1">
        <v>13</v>
      </c>
      <c r="J835" s="1" t="s">
        <v>1551</v>
      </c>
      <c r="M835" s="1" t="s">
        <v>17</v>
      </c>
      <c r="N835" s="1" t="s">
        <v>2486</v>
      </c>
      <c r="O835" s="10">
        <v>44277</v>
      </c>
      <c r="P835" s="10">
        <v>45007</v>
      </c>
      <c r="Q835" s="1" t="s">
        <v>65</v>
      </c>
    </row>
    <row r="836" spans="1:17" x14ac:dyDescent="0.25">
      <c r="A836" s="1" t="s">
        <v>4058</v>
      </c>
      <c r="B836" s="4" t="s">
        <v>18</v>
      </c>
      <c r="C836" s="1" t="s">
        <v>2487</v>
      </c>
      <c r="D836" s="1" t="s">
        <v>158</v>
      </c>
      <c r="E836" s="1">
        <v>3887</v>
      </c>
      <c r="F836" s="1" t="s">
        <v>31</v>
      </c>
      <c r="G836" s="1">
        <v>14</v>
      </c>
      <c r="J836" s="1" t="s">
        <v>2489</v>
      </c>
      <c r="M836" s="1" t="s">
        <v>65</v>
      </c>
      <c r="N836" s="1" t="s">
        <v>2490</v>
      </c>
      <c r="O836" s="10">
        <v>44588</v>
      </c>
      <c r="P836" s="10">
        <v>45318</v>
      </c>
      <c r="Q836" s="1" t="s">
        <v>2249</v>
      </c>
    </row>
    <row r="837" spans="1:17" x14ac:dyDescent="0.25">
      <c r="A837" s="1" t="s">
        <v>4136</v>
      </c>
      <c r="B837" s="4" t="s">
        <v>18</v>
      </c>
      <c r="C837" s="1" t="s">
        <v>2491</v>
      </c>
      <c r="D837" s="1" t="s">
        <v>36</v>
      </c>
      <c r="E837" s="1">
        <v>2505</v>
      </c>
      <c r="F837" s="1" t="s">
        <v>37</v>
      </c>
      <c r="G837" s="1">
        <v>13</v>
      </c>
      <c r="J837" s="1" t="s">
        <v>1431</v>
      </c>
      <c r="M837" s="1" t="s">
        <v>65</v>
      </c>
      <c r="N837" s="1" t="s">
        <v>2492</v>
      </c>
      <c r="O837" s="10">
        <v>44456</v>
      </c>
      <c r="P837" s="10">
        <v>45186</v>
      </c>
      <c r="Q837" s="1" t="s">
        <v>65</v>
      </c>
    </row>
    <row r="838" spans="1:17" x14ac:dyDescent="0.25">
      <c r="A838" s="1" t="s">
        <v>4157</v>
      </c>
      <c r="B838" s="4" t="s">
        <v>18</v>
      </c>
      <c r="C838" s="1" t="s">
        <v>2493</v>
      </c>
      <c r="D838" s="1" t="s">
        <v>36</v>
      </c>
      <c r="E838" s="1">
        <v>3901</v>
      </c>
      <c r="F838" s="1" t="s">
        <v>1419</v>
      </c>
      <c r="G838" s="1">
        <v>13</v>
      </c>
      <c r="J838" s="1" t="s">
        <v>1510</v>
      </c>
      <c r="M838" s="1" t="s">
        <v>17</v>
      </c>
      <c r="N838" s="1" t="s">
        <v>2494</v>
      </c>
      <c r="O838" s="10">
        <v>44277</v>
      </c>
      <c r="P838" s="10">
        <v>45007</v>
      </c>
      <c r="Q838" s="1" t="s">
        <v>65</v>
      </c>
    </row>
    <row r="839" spans="1:17" x14ac:dyDescent="0.25">
      <c r="A839" s="1" t="s">
        <v>4128</v>
      </c>
      <c r="B839" s="4" t="s">
        <v>18</v>
      </c>
      <c r="C839" s="1" t="s">
        <v>2495</v>
      </c>
      <c r="D839" s="1" t="s">
        <v>1001</v>
      </c>
      <c r="E839" s="1">
        <v>1795</v>
      </c>
      <c r="F839" s="1" t="s">
        <v>14</v>
      </c>
      <c r="G839" s="1">
        <v>2</v>
      </c>
      <c r="J839" s="1" t="s">
        <v>1386</v>
      </c>
      <c r="M839" s="1" t="s">
        <v>65</v>
      </c>
      <c r="N839" s="1" t="s">
        <v>2496</v>
      </c>
      <c r="O839" s="10">
        <v>44642</v>
      </c>
      <c r="P839" s="10">
        <v>45373</v>
      </c>
      <c r="Q839" s="1" t="s">
        <v>2249</v>
      </c>
    </row>
    <row r="840" spans="1:17" x14ac:dyDescent="0.25">
      <c r="A840" s="1" t="s">
        <v>3970</v>
      </c>
      <c r="B840" s="4" t="s">
        <v>18</v>
      </c>
      <c r="C840" s="1" t="s">
        <v>2497</v>
      </c>
      <c r="D840" s="1" t="s">
        <v>13</v>
      </c>
      <c r="E840" s="1">
        <v>1823</v>
      </c>
      <c r="F840" s="1" t="s">
        <v>14</v>
      </c>
      <c r="G840" s="1">
        <v>2</v>
      </c>
      <c r="J840" s="1" t="s">
        <v>672</v>
      </c>
      <c r="M840" s="1" t="s">
        <v>65</v>
      </c>
      <c r="N840" s="1" t="s">
        <v>2498</v>
      </c>
      <c r="O840" s="10">
        <v>44642</v>
      </c>
      <c r="P840" s="10">
        <v>45373</v>
      </c>
      <c r="Q840" s="1" t="s">
        <v>2249</v>
      </c>
    </row>
    <row r="841" spans="1:17" x14ac:dyDescent="0.25">
      <c r="A841" s="1" t="s">
        <v>4056</v>
      </c>
      <c r="B841" s="4" t="s">
        <v>18</v>
      </c>
      <c r="C841" s="1" t="s">
        <v>2499</v>
      </c>
      <c r="D841" s="1" t="s">
        <v>1036</v>
      </c>
      <c r="E841" s="1">
        <v>3189</v>
      </c>
      <c r="F841" s="1" t="s">
        <v>31</v>
      </c>
      <c r="G841" s="1">
        <v>14</v>
      </c>
      <c r="J841" s="1" t="s">
        <v>1035</v>
      </c>
      <c r="M841" s="1" t="s">
        <v>65</v>
      </c>
      <c r="N841" s="1" t="s">
        <v>2501</v>
      </c>
      <c r="O841" s="10">
        <v>44900</v>
      </c>
      <c r="P841" s="10">
        <v>45631</v>
      </c>
      <c r="Q841" s="1" t="s">
        <v>2249</v>
      </c>
    </row>
    <row r="842" spans="1:17" x14ac:dyDescent="0.25">
      <c r="A842" s="1" t="s">
        <v>3917</v>
      </c>
      <c r="B842" s="4" t="s">
        <v>18</v>
      </c>
      <c r="C842" s="1" t="s">
        <v>2502</v>
      </c>
      <c r="D842" s="1" t="s">
        <v>145</v>
      </c>
      <c r="E842" s="1">
        <v>445</v>
      </c>
      <c r="F842" s="1" t="s">
        <v>22</v>
      </c>
      <c r="G842" s="1">
        <v>1</v>
      </c>
      <c r="J842" s="1" t="s">
        <v>483</v>
      </c>
      <c r="M842" s="1" t="s">
        <v>65</v>
      </c>
      <c r="N842" s="1" t="s">
        <v>2503</v>
      </c>
      <c r="O842" s="10">
        <v>44487</v>
      </c>
      <c r="P842" s="10">
        <v>45217</v>
      </c>
      <c r="Q842" s="1" t="s">
        <v>65</v>
      </c>
    </row>
    <row r="843" spans="1:17" x14ac:dyDescent="0.25">
      <c r="A843" s="1" t="s">
        <v>4264</v>
      </c>
      <c r="B843" s="4" t="s">
        <v>18</v>
      </c>
      <c r="C843" s="1" t="s">
        <v>2504</v>
      </c>
      <c r="D843" s="1" t="s">
        <v>2505</v>
      </c>
      <c r="E843" s="1">
        <v>890</v>
      </c>
      <c r="F843" s="1" t="s">
        <v>79</v>
      </c>
      <c r="G843" s="1">
        <v>15</v>
      </c>
      <c r="J843" s="1" t="s">
        <v>1202</v>
      </c>
      <c r="M843" s="1" t="s">
        <v>17</v>
      </c>
      <c r="N843" s="1" t="s">
        <v>2506</v>
      </c>
      <c r="O843" s="10">
        <v>44278</v>
      </c>
      <c r="P843" s="10">
        <v>45007</v>
      </c>
      <c r="Q843" s="1" t="s">
        <v>65</v>
      </c>
    </row>
    <row r="844" spans="1:17" x14ac:dyDescent="0.25">
      <c r="A844" s="1" t="s">
        <v>3916</v>
      </c>
      <c r="B844" s="4" t="s">
        <v>18</v>
      </c>
      <c r="C844" s="1" t="s">
        <v>2507</v>
      </c>
      <c r="D844" s="1" t="s">
        <v>145</v>
      </c>
      <c r="E844" s="1">
        <v>743</v>
      </c>
      <c r="F844" s="1" t="s">
        <v>22</v>
      </c>
      <c r="G844" s="1">
        <v>1</v>
      </c>
      <c r="J844" s="1" t="s">
        <v>480</v>
      </c>
      <c r="M844" s="1" t="s">
        <v>17</v>
      </c>
      <c r="N844" s="1" t="s">
        <v>2508</v>
      </c>
      <c r="O844" s="10">
        <v>44274</v>
      </c>
      <c r="P844" s="10">
        <v>45004</v>
      </c>
      <c r="Q844" s="1" t="s">
        <v>65</v>
      </c>
    </row>
    <row r="845" spans="1:17" x14ac:dyDescent="0.25">
      <c r="A845" s="1" t="s">
        <v>4265</v>
      </c>
      <c r="B845" s="4" t="s">
        <v>18</v>
      </c>
      <c r="C845" s="1" t="s">
        <v>2509</v>
      </c>
      <c r="D845" s="1" t="s">
        <v>878</v>
      </c>
      <c r="E845" s="1">
        <v>8</v>
      </c>
      <c r="F845" s="1" t="s">
        <v>115</v>
      </c>
      <c r="G845" s="1">
        <v>9</v>
      </c>
      <c r="J845" s="1" t="s">
        <v>877</v>
      </c>
      <c r="M845" s="1" t="s">
        <v>15</v>
      </c>
      <c r="O845" s="10"/>
      <c r="P845" s="10"/>
    </row>
    <row r="846" spans="1:17" x14ac:dyDescent="0.25">
      <c r="A846" s="1" t="s">
        <v>4081</v>
      </c>
      <c r="B846" s="4" t="s">
        <v>18</v>
      </c>
      <c r="C846" s="1" t="s">
        <v>2511</v>
      </c>
      <c r="D846" s="1" t="s">
        <v>1022</v>
      </c>
      <c r="E846" s="1">
        <v>4653</v>
      </c>
      <c r="F846" s="1" t="s">
        <v>31</v>
      </c>
      <c r="G846" s="1">
        <v>14</v>
      </c>
      <c r="J846" s="1" t="s">
        <v>1131</v>
      </c>
      <c r="M846" s="1" t="s">
        <v>65</v>
      </c>
      <c r="N846" s="1" t="s">
        <v>2512</v>
      </c>
      <c r="O846" s="10">
        <v>44588</v>
      </c>
      <c r="P846" s="10">
        <v>45318</v>
      </c>
      <c r="Q846" s="1" t="s">
        <v>2249</v>
      </c>
    </row>
    <row r="847" spans="1:17" x14ac:dyDescent="0.25">
      <c r="A847" s="1" t="s">
        <v>3930</v>
      </c>
      <c r="B847" s="4" t="s">
        <v>18</v>
      </c>
      <c r="C847" s="1" t="s">
        <v>2513</v>
      </c>
      <c r="D847" s="1" t="s">
        <v>418</v>
      </c>
      <c r="E847" s="1">
        <v>2300</v>
      </c>
      <c r="F847" s="1" t="s">
        <v>14</v>
      </c>
      <c r="G847" s="1">
        <v>2</v>
      </c>
      <c r="J847" s="1" t="s">
        <v>530</v>
      </c>
      <c r="M847" s="1" t="s">
        <v>65</v>
      </c>
      <c r="N847" s="1" t="s">
        <v>2515</v>
      </c>
      <c r="O847" s="10">
        <v>44404</v>
      </c>
      <c r="P847" s="10">
        <v>45134</v>
      </c>
      <c r="Q847" s="1" t="s">
        <v>65</v>
      </c>
    </row>
    <row r="848" spans="1:17" x14ac:dyDescent="0.25">
      <c r="A848" s="1" t="s">
        <v>3946</v>
      </c>
      <c r="B848" s="4" t="s">
        <v>18</v>
      </c>
      <c r="C848" s="1" t="s">
        <v>2516</v>
      </c>
      <c r="D848" s="1" t="s">
        <v>588</v>
      </c>
      <c r="E848" s="1">
        <v>2215</v>
      </c>
      <c r="F848" s="1" t="s">
        <v>14</v>
      </c>
      <c r="G848" s="1">
        <v>2</v>
      </c>
      <c r="J848" s="1" t="s">
        <v>587</v>
      </c>
      <c r="M848" s="1" t="s">
        <v>65</v>
      </c>
      <c r="N848" s="1" t="s">
        <v>2518</v>
      </c>
      <c r="O848" s="10">
        <v>44404</v>
      </c>
      <c r="P848" s="10">
        <v>45134</v>
      </c>
      <c r="Q848" s="1" t="s">
        <v>65</v>
      </c>
    </row>
    <row r="849" spans="1:17" x14ac:dyDescent="0.25">
      <c r="A849" s="1" t="s">
        <v>4122</v>
      </c>
      <c r="B849" s="4" t="s">
        <v>18</v>
      </c>
      <c r="C849" s="1" t="s">
        <v>2519</v>
      </c>
      <c r="D849" s="1" t="s">
        <v>1355</v>
      </c>
      <c r="E849" s="1">
        <v>1785</v>
      </c>
      <c r="F849" s="1" t="s">
        <v>37</v>
      </c>
      <c r="G849" s="1">
        <v>13</v>
      </c>
      <c r="J849" s="1" t="s">
        <v>1354</v>
      </c>
      <c r="M849" s="1" t="s">
        <v>17</v>
      </c>
      <c r="N849" s="1" t="s">
        <v>2520</v>
      </c>
      <c r="O849" s="10">
        <v>44292</v>
      </c>
      <c r="P849" s="10">
        <v>45022</v>
      </c>
      <c r="Q849" s="1" t="s">
        <v>65</v>
      </c>
    </row>
    <row r="850" spans="1:17" x14ac:dyDescent="0.25">
      <c r="A850" s="1" t="s">
        <v>3936</v>
      </c>
      <c r="B850" s="4" t="s">
        <v>18</v>
      </c>
      <c r="C850" s="1" t="s">
        <v>2521</v>
      </c>
      <c r="D850" s="1" t="s">
        <v>550</v>
      </c>
      <c r="E850" s="1">
        <v>2417</v>
      </c>
      <c r="F850" s="1" t="s">
        <v>14</v>
      </c>
      <c r="G850" s="1">
        <v>2</v>
      </c>
      <c r="J850" s="1" t="s">
        <v>549</v>
      </c>
      <c r="M850" s="1" t="s">
        <v>15</v>
      </c>
      <c r="O850" s="10"/>
      <c r="P850" s="10"/>
    </row>
    <row r="851" spans="1:17" x14ac:dyDescent="0.25">
      <c r="A851" s="1" t="s">
        <v>3923</v>
      </c>
      <c r="B851" s="4" t="s">
        <v>18</v>
      </c>
      <c r="C851" s="1" t="s">
        <v>2522</v>
      </c>
      <c r="D851" s="1" t="s">
        <v>13</v>
      </c>
      <c r="E851" s="1">
        <v>788</v>
      </c>
      <c r="F851" s="1" t="s">
        <v>99</v>
      </c>
      <c r="G851" s="1">
        <v>1</v>
      </c>
      <c r="J851" s="1" t="s">
        <v>506</v>
      </c>
      <c r="M851" s="1" t="s">
        <v>65</v>
      </c>
      <c r="N851" s="1" t="s">
        <v>2523</v>
      </c>
      <c r="O851" s="10">
        <v>44456</v>
      </c>
      <c r="P851" s="10">
        <v>45186</v>
      </c>
      <c r="Q851" s="1" t="s">
        <v>65</v>
      </c>
    </row>
    <row r="852" spans="1:17" x14ac:dyDescent="0.25">
      <c r="A852" s="1" t="s">
        <v>4002</v>
      </c>
      <c r="B852" s="4" t="s">
        <v>18</v>
      </c>
      <c r="C852" s="1" t="s">
        <v>2524</v>
      </c>
      <c r="D852" s="1" t="s">
        <v>797</v>
      </c>
      <c r="E852" s="1">
        <v>713</v>
      </c>
      <c r="F852" s="1" t="s">
        <v>798</v>
      </c>
      <c r="G852" s="1">
        <v>7</v>
      </c>
      <c r="J852" s="1" t="s">
        <v>796</v>
      </c>
      <c r="M852" s="1" t="s">
        <v>15</v>
      </c>
      <c r="N852" s="1" t="s">
        <v>2525</v>
      </c>
      <c r="O852" s="10">
        <v>44328</v>
      </c>
      <c r="P852" s="10">
        <v>45058</v>
      </c>
      <c r="Q852" s="1" t="s">
        <v>65</v>
      </c>
    </row>
    <row r="853" spans="1:17" x14ac:dyDescent="0.25">
      <c r="A853" s="1" t="s">
        <v>3891</v>
      </c>
      <c r="B853" s="4" t="s">
        <v>18</v>
      </c>
      <c r="C853" s="1" t="s">
        <v>2526</v>
      </c>
      <c r="D853" s="1" t="s">
        <v>83</v>
      </c>
      <c r="E853" s="1">
        <v>5328</v>
      </c>
      <c r="F853" s="1" t="s">
        <v>103</v>
      </c>
      <c r="G853" s="1">
        <v>6</v>
      </c>
      <c r="J853" s="1" t="s">
        <v>387</v>
      </c>
      <c r="M853" s="1" t="s">
        <v>65</v>
      </c>
      <c r="N853" s="1" t="s">
        <v>2527</v>
      </c>
      <c r="O853" s="10">
        <v>44595</v>
      </c>
      <c r="P853" s="10">
        <v>45325</v>
      </c>
      <c r="Q853" s="1" t="s">
        <v>65</v>
      </c>
    </row>
    <row r="854" spans="1:17" x14ac:dyDescent="0.25">
      <c r="A854" s="1" t="s">
        <v>4053</v>
      </c>
      <c r="B854" s="4" t="s">
        <v>18</v>
      </c>
      <c r="C854" s="1" t="s">
        <v>2528</v>
      </c>
      <c r="D854" s="1" t="s">
        <v>1022</v>
      </c>
      <c r="E854" s="1">
        <v>3411</v>
      </c>
      <c r="F854" s="1" t="s">
        <v>31</v>
      </c>
      <c r="G854" s="1">
        <v>14</v>
      </c>
      <c r="J854" s="1" t="s">
        <v>1021</v>
      </c>
      <c r="M854" s="1" t="s">
        <v>17</v>
      </c>
      <c r="N854" s="1" t="s">
        <v>2530</v>
      </c>
      <c r="O854" s="10">
        <v>44350</v>
      </c>
      <c r="P854" s="10">
        <v>45080</v>
      </c>
      <c r="Q854" s="1" t="s">
        <v>65</v>
      </c>
    </row>
    <row r="855" spans="1:17" x14ac:dyDescent="0.25">
      <c r="A855" s="1" t="s">
        <v>3874</v>
      </c>
      <c r="B855" s="4" t="s">
        <v>18</v>
      </c>
      <c r="C855" s="1" t="s">
        <v>2531</v>
      </c>
      <c r="D855" s="1" t="s">
        <v>328</v>
      </c>
      <c r="E855" s="1">
        <v>195</v>
      </c>
      <c r="F855" s="1" t="s">
        <v>103</v>
      </c>
      <c r="G855" s="1">
        <v>6</v>
      </c>
      <c r="J855" s="1" t="s">
        <v>327</v>
      </c>
      <c r="M855" s="1" t="s">
        <v>17</v>
      </c>
      <c r="N855" s="1" t="s">
        <v>2532</v>
      </c>
      <c r="O855" s="10">
        <v>44291</v>
      </c>
      <c r="P855" s="10">
        <v>45021</v>
      </c>
      <c r="Q855" s="1" t="s">
        <v>65</v>
      </c>
    </row>
    <row r="856" spans="1:17" x14ac:dyDescent="0.25">
      <c r="A856" s="1" t="s">
        <v>1848</v>
      </c>
      <c r="B856" s="4" t="s">
        <v>18</v>
      </c>
      <c r="C856" s="1" t="s">
        <v>2533</v>
      </c>
      <c r="D856" s="1" t="s">
        <v>1316</v>
      </c>
      <c r="E856" s="1">
        <v>2110</v>
      </c>
      <c r="F856" s="1" t="s">
        <v>37</v>
      </c>
      <c r="G856" s="1">
        <v>13</v>
      </c>
      <c r="J856" s="1" t="s">
        <v>1591</v>
      </c>
      <c r="M856" s="1" t="s">
        <v>65</v>
      </c>
      <c r="N856" s="1" t="s">
        <v>2534</v>
      </c>
      <c r="O856" s="10">
        <v>44708</v>
      </c>
      <c r="P856" s="10">
        <v>45439</v>
      </c>
      <c r="Q856" s="1" t="s">
        <v>65</v>
      </c>
    </row>
    <row r="857" spans="1:17" x14ac:dyDescent="0.25">
      <c r="A857" s="1" t="s">
        <v>4266</v>
      </c>
      <c r="B857" s="4" t="s">
        <v>18</v>
      </c>
      <c r="C857" s="1" t="s">
        <v>2535</v>
      </c>
      <c r="D857" s="1" t="s">
        <v>2536</v>
      </c>
      <c r="E857" s="1">
        <v>630</v>
      </c>
      <c r="F857" s="1" t="s">
        <v>79</v>
      </c>
      <c r="G857" s="1">
        <v>15</v>
      </c>
      <c r="J857" s="1" t="s">
        <v>1178</v>
      </c>
      <c r="M857" s="1" t="s">
        <v>17</v>
      </c>
      <c r="N857" s="1" t="s">
        <v>2537</v>
      </c>
      <c r="O857" s="10">
        <v>44271</v>
      </c>
      <c r="P857" s="10">
        <v>45001</v>
      </c>
      <c r="Q857" s="1" t="s">
        <v>65</v>
      </c>
    </row>
    <row r="858" spans="1:17" x14ac:dyDescent="0.25">
      <c r="A858" s="1" t="s">
        <v>4130</v>
      </c>
      <c r="B858" s="4" t="s">
        <v>18</v>
      </c>
      <c r="C858" s="1" t="s">
        <v>2538</v>
      </c>
      <c r="D858" s="1" t="s">
        <v>50</v>
      </c>
      <c r="E858" s="1">
        <v>736</v>
      </c>
      <c r="F858" s="1" t="s">
        <v>51</v>
      </c>
      <c r="G858" s="1">
        <v>1</v>
      </c>
      <c r="J858" s="1" t="s">
        <v>1397</v>
      </c>
      <c r="M858" s="1" t="s">
        <v>15</v>
      </c>
      <c r="O858" s="10"/>
      <c r="P858" s="10"/>
    </row>
    <row r="859" spans="1:17" x14ac:dyDescent="0.25">
      <c r="A859" s="1" t="s">
        <v>3940</v>
      </c>
      <c r="B859" s="4" t="s">
        <v>18</v>
      </c>
      <c r="C859" s="1" t="s">
        <v>2539</v>
      </c>
      <c r="D859" s="1" t="s">
        <v>158</v>
      </c>
      <c r="E859" s="1">
        <v>2380</v>
      </c>
      <c r="F859" s="1" t="s">
        <v>14</v>
      </c>
      <c r="G859" s="1">
        <v>2</v>
      </c>
      <c r="J859" s="1" t="s">
        <v>565</v>
      </c>
      <c r="M859" s="1" t="s">
        <v>1528</v>
      </c>
      <c r="N859" s="1" t="s">
        <v>2541</v>
      </c>
      <c r="O859" s="10">
        <v>44694</v>
      </c>
      <c r="P859" s="10"/>
      <c r="Q859" s="1" t="s">
        <v>2542</v>
      </c>
    </row>
    <row r="860" spans="1:17" x14ac:dyDescent="0.25">
      <c r="A860" s="1" t="s">
        <v>4052</v>
      </c>
      <c r="B860" s="4" t="s">
        <v>18</v>
      </c>
      <c r="C860" s="1" t="s">
        <v>2543</v>
      </c>
      <c r="D860" s="1" t="s">
        <v>36</v>
      </c>
      <c r="E860" s="1">
        <v>1237</v>
      </c>
      <c r="F860" s="1" t="s">
        <v>31</v>
      </c>
      <c r="G860" s="1">
        <v>14</v>
      </c>
      <c r="J860" s="1" t="s">
        <v>1018</v>
      </c>
      <c r="M860" s="1" t="s">
        <v>65</v>
      </c>
      <c r="N860" s="1" t="s">
        <v>2545</v>
      </c>
      <c r="O860" s="10">
        <v>44418</v>
      </c>
      <c r="P860" s="10">
        <v>45148</v>
      </c>
      <c r="Q860" s="1" t="s">
        <v>65</v>
      </c>
    </row>
    <row r="861" spans="1:17" x14ac:dyDescent="0.25">
      <c r="A861" s="1" t="s">
        <v>4123</v>
      </c>
      <c r="B861" s="4" t="s">
        <v>18</v>
      </c>
      <c r="C861" s="1" t="s">
        <v>2546</v>
      </c>
      <c r="D861" s="1" t="s">
        <v>1362</v>
      </c>
      <c r="E861" s="1">
        <v>3966</v>
      </c>
      <c r="F861" s="1" t="s">
        <v>1253</v>
      </c>
      <c r="G861" s="1">
        <v>11</v>
      </c>
      <c r="J861" s="1" t="s">
        <v>1361</v>
      </c>
      <c r="M861" s="1" t="s">
        <v>65</v>
      </c>
      <c r="N861" s="1" t="s">
        <v>2547</v>
      </c>
      <c r="O861" s="10">
        <v>44557</v>
      </c>
      <c r="P861" s="10">
        <v>45287</v>
      </c>
      <c r="Q861" s="1" t="s">
        <v>65</v>
      </c>
    </row>
    <row r="862" spans="1:17" x14ac:dyDescent="0.25">
      <c r="A862" s="1" t="s">
        <v>4174</v>
      </c>
      <c r="B862" s="4" t="s">
        <v>18</v>
      </c>
      <c r="C862" s="1" t="s">
        <v>2548</v>
      </c>
      <c r="D862" s="1" t="s">
        <v>50</v>
      </c>
      <c r="E862" s="1">
        <v>570</v>
      </c>
      <c r="F862" s="1" t="s">
        <v>51</v>
      </c>
      <c r="G862" s="1">
        <v>1</v>
      </c>
      <c r="J862" s="1" t="s">
        <v>1573</v>
      </c>
      <c r="M862" s="1" t="s">
        <v>65</v>
      </c>
      <c r="N862" s="1" t="s">
        <v>2549</v>
      </c>
      <c r="O862" s="10">
        <v>44420</v>
      </c>
      <c r="P862" s="10">
        <v>45150</v>
      </c>
      <c r="Q862" s="1" t="s">
        <v>65</v>
      </c>
    </row>
    <row r="863" spans="1:17" x14ac:dyDescent="0.25">
      <c r="A863" s="1" t="s">
        <v>4267</v>
      </c>
      <c r="B863" s="4" t="s">
        <v>18</v>
      </c>
      <c r="C863" s="1" t="s">
        <v>2550</v>
      </c>
      <c r="D863" s="1" t="s">
        <v>1311</v>
      </c>
      <c r="E863" s="1">
        <v>1107</v>
      </c>
      <c r="F863" s="1" t="s">
        <v>180</v>
      </c>
      <c r="G863" s="1">
        <v>1</v>
      </c>
      <c r="J863" s="1" t="s">
        <v>2551</v>
      </c>
      <c r="M863" s="1" t="s">
        <v>15</v>
      </c>
      <c r="O863" s="10"/>
      <c r="P863" s="10"/>
    </row>
    <row r="864" spans="1:17" x14ac:dyDescent="0.25">
      <c r="A864" s="1" t="s">
        <v>4268</v>
      </c>
      <c r="B864" s="4" t="s">
        <v>18</v>
      </c>
      <c r="C864" s="1" t="s">
        <v>2552</v>
      </c>
      <c r="D864" s="1" t="s">
        <v>782</v>
      </c>
      <c r="E864" s="1">
        <v>1109</v>
      </c>
      <c r="F864" s="1" t="s">
        <v>783</v>
      </c>
      <c r="G864" s="1">
        <v>4</v>
      </c>
      <c r="J864" s="1" t="s">
        <v>2551</v>
      </c>
      <c r="M864" s="1" t="s">
        <v>2890</v>
      </c>
      <c r="O864" s="10"/>
      <c r="P864" s="10"/>
    </row>
    <row r="865" spans="1:17" x14ac:dyDescent="0.25">
      <c r="A865" s="1" t="s">
        <v>4228</v>
      </c>
      <c r="B865" s="4" t="s">
        <v>18</v>
      </c>
      <c r="C865" s="1" t="s">
        <v>2553</v>
      </c>
      <c r="D865" s="1" t="s">
        <v>1055</v>
      </c>
      <c r="E865" s="1">
        <v>3087</v>
      </c>
      <c r="F865" s="1" t="s">
        <v>31</v>
      </c>
      <c r="G865" s="1">
        <v>14</v>
      </c>
      <c r="J865" s="1" t="s">
        <v>2036</v>
      </c>
      <c r="K865" s="1">
        <v>1554792333</v>
      </c>
      <c r="M865" s="1" t="s">
        <v>15</v>
      </c>
      <c r="O865" s="10"/>
      <c r="P865" s="10"/>
    </row>
    <row r="866" spans="1:17" x14ac:dyDescent="0.25">
      <c r="A866" s="1" t="s">
        <v>4038</v>
      </c>
      <c r="B866" s="4" t="s">
        <v>18</v>
      </c>
      <c r="C866" s="1" t="s">
        <v>2554</v>
      </c>
      <c r="D866" s="1" t="s">
        <v>944</v>
      </c>
      <c r="E866" s="1">
        <v>2151</v>
      </c>
      <c r="F866" s="1" t="s">
        <v>37</v>
      </c>
      <c r="G866" s="1">
        <v>13</v>
      </c>
      <c r="J866" s="1" t="s">
        <v>960</v>
      </c>
      <c r="K866" s="1">
        <v>1127621611</v>
      </c>
      <c r="M866" s="1" t="s">
        <v>17</v>
      </c>
      <c r="N866" s="1" t="s">
        <v>2556</v>
      </c>
      <c r="O866" s="10">
        <v>44285</v>
      </c>
      <c r="P866" s="10">
        <v>45015</v>
      </c>
      <c r="Q866" s="1" t="s">
        <v>65</v>
      </c>
    </row>
    <row r="867" spans="1:17" x14ac:dyDescent="0.25">
      <c r="A867" s="1" t="s">
        <v>4243</v>
      </c>
      <c r="B867" s="4" t="s">
        <v>18</v>
      </c>
      <c r="C867" s="1" t="s">
        <v>2557</v>
      </c>
      <c r="D867" s="1" t="s">
        <v>13</v>
      </c>
      <c r="E867" s="1">
        <v>4310</v>
      </c>
      <c r="F867" s="1" t="s">
        <v>31</v>
      </c>
      <c r="G867" s="1">
        <v>14</v>
      </c>
      <c r="J867" s="1" t="s">
        <v>2181</v>
      </c>
      <c r="M867" s="1" t="s">
        <v>15</v>
      </c>
      <c r="O867" s="10"/>
      <c r="P867" s="10"/>
    </row>
    <row r="868" spans="1:17" x14ac:dyDescent="0.25">
      <c r="A868" s="1" t="s">
        <v>4224</v>
      </c>
      <c r="B868" s="4" t="s">
        <v>18</v>
      </c>
      <c r="C868" s="1" t="s">
        <v>2559</v>
      </c>
      <c r="D868" s="1" t="s">
        <v>782</v>
      </c>
      <c r="E868" s="1">
        <v>1011</v>
      </c>
      <c r="F868" s="1" t="s">
        <v>783</v>
      </c>
      <c r="G868" s="1">
        <v>4</v>
      </c>
      <c r="J868" s="1" t="s">
        <v>2027</v>
      </c>
      <c r="K868" s="1">
        <v>49114852</v>
      </c>
      <c r="M868" s="1" t="s">
        <v>65</v>
      </c>
      <c r="N868" s="1" t="s">
        <v>2560</v>
      </c>
      <c r="O868" s="10">
        <v>44649</v>
      </c>
      <c r="P868" s="10">
        <v>45380</v>
      </c>
      <c r="Q868" s="1" t="s">
        <v>2249</v>
      </c>
    </row>
    <row r="869" spans="1:17" x14ac:dyDescent="0.25">
      <c r="A869" s="1" t="s">
        <v>4007</v>
      </c>
      <c r="B869" s="4" t="s">
        <v>18</v>
      </c>
      <c r="C869" s="1" t="s">
        <v>2561</v>
      </c>
      <c r="D869" s="1" t="s">
        <v>83</v>
      </c>
      <c r="E869" s="1">
        <v>7166</v>
      </c>
      <c r="F869" s="1" t="s">
        <v>18</v>
      </c>
      <c r="G869" s="1">
        <v>7</v>
      </c>
      <c r="J869" s="1" t="s">
        <v>828</v>
      </c>
      <c r="M869" s="1" t="s">
        <v>17</v>
      </c>
      <c r="N869" s="1" t="s">
        <v>2562</v>
      </c>
      <c r="O869" s="10">
        <v>44334</v>
      </c>
      <c r="P869" s="10">
        <v>45064</v>
      </c>
      <c r="Q869" s="1" t="s">
        <v>65</v>
      </c>
    </row>
    <row r="870" spans="1:17" x14ac:dyDescent="0.25">
      <c r="A870" s="1" t="s">
        <v>3857</v>
      </c>
      <c r="B870" s="4" t="s">
        <v>18</v>
      </c>
      <c r="C870" s="1" t="s">
        <v>2563</v>
      </c>
      <c r="D870" s="1" t="s">
        <v>56</v>
      </c>
      <c r="E870" s="1">
        <v>4005</v>
      </c>
      <c r="F870" s="1" t="s">
        <v>256</v>
      </c>
      <c r="G870" s="1">
        <v>5</v>
      </c>
      <c r="J870" s="1" t="s">
        <v>263</v>
      </c>
      <c r="M870" s="1" t="s">
        <v>65</v>
      </c>
      <c r="N870" s="1" t="s">
        <v>2564</v>
      </c>
      <c r="O870" s="10">
        <v>44578</v>
      </c>
      <c r="P870" s="10">
        <v>45308</v>
      </c>
      <c r="Q870" s="1" t="s">
        <v>65</v>
      </c>
    </row>
    <row r="871" spans="1:17" x14ac:dyDescent="0.25">
      <c r="A871" s="1" t="s">
        <v>4067</v>
      </c>
      <c r="B871" s="4" t="s">
        <v>18</v>
      </c>
      <c r="C871" s="1" t="s">
        <v>2565</v>
      </c>
      <c r="D871" s="1" t="s">
        <v>13</v>
      </c>
      <c r="E871" s="1">
        <v>5006</v>
      </c>
      <c r="F871" s="1" t="s">
        <v>31</v>
      </c>
      <c r="G871" s="1">
        <v>14</v>
      </c>
      <c r="J871" s="1" t="s">
        <v>1077</v>
      </c>
      <c r="M871" s="1" t="s">
        <v>65</v>
      </c>
      <c r="N871" s="1" t="s">
        <v>2567</v>
      </c>
      <c r="O871" s="10">
        <v>44418</v>
      </c>
      <c r="P871" s="10">
        <v>45148</v>
      </c>
      <c r="Q871" s="1" t="s">
        <v>65</v>
      </c>
    </row>
    <row r="872" spans="1:17" x14ac:dyDescent="0.25">
      <c r="A872" s="1" t="s">
        <v>3873</v>
      </c>
      <c r="B872" s="4" t="s">
        <v>18</v>
      </c>
      <c r="C872" s="1" t="s">
        <v>2568</v>
      </c>
      <c r="D872" s="1" t="s">
        <v>324</v>
      </c>
      <c r="E872" s="1">
        <v>2197</v>
      </c>
      <c r="F872" s="1" t="s">
        <v>103</v>
      </c>
      <c r="G872" s="1">
        <v>6</v>
      </c>
      <c r="J872" s="1" t="s">
        <v>323</v>
      </c>
      <c r="M872" s="1" t="s">
        <v>17</v>
      </c>
      <c r="N872" s="1" t="s">
        <v>2569</v>
      </c>
      <c r="O872" s="10">
        <v>44291</v>
      </c>
      <c r="P872" s="10">
        <v>45021</v>
      </c>
      <c r="Q872" s="1" t="s">
        <v>65</v>
      </c>
    </row>
    <row r="873" spans="1:17" x14ac:dyDescent="0.25">
      <c r="A873" s="1" t="s">
        <v>4175</v>
      </c>
      <c r="B873" s="4" t="s">
        <v>18</v>
      </c>
      <c r="C873" s="1" t="s">
        <v>2570</v>
      </c>
      <c r="D873" s="1" t="s">
        <v>1355</v>
      </c>
      <c r="E873" s="1">
        <v>2101</v>
      </c>
      <c r="F873" s="1" t="s">
        <v>37</v>
      </c>
      <c r="G873" s="1">
        <v>13</v>
      </c>
      <c r="J873" s="1" t="s">
        <v>1577</v>
      </c>
      <c r="M873" s="1" t="s">
        <v>17</v>
      </c>
      <c r="N873" s="1" t="s">
        <v>2571</v>
      </c>
      <c r="O873" s="10">
        <v>44292</v>
      </c>
      <c r="P873" s="10">
        <v>45022</v>
      </c>
      <c r="Q873" s="1" t="s">
        <v>65</v>
      </c>
    </row>
    <row r="874" spans="1:17" x14ac:dyDescent="0.25">
      <c r="A874" s="1" t="s">
        <v>3935</v>
      </c>
      <c r="B874" s="4" t="s">
        <v>18</v>
      </c>
      <c r="C874" s="1" t="s">
        <v>2572</v>
      </c>
      <c r="D874" s="1" t="s">
        <v>523</v>
      </c>
      <c r="E874" s="1">
        <v>2775</v>
      </c>
      <c r="F874" s="1" t="s">
        <v>14</v>
      </c>
      <c r="G874" s="1">
        <v>2</v>
      </c>
      <c r="J874" s="1" t="s">
        <v>546</v>
      </c>
      <c r="M874" s="1" t="s">
        <v>65</v>
      </c>
      <c r="N874" s="1" t="s">
        <v>2573</v>
      </c>
      <c r="O874" s="10">
        <v>44641</v>
      </c>
      <c r="P874" s="10">
        <v>45372</v>
      </c>
      <c r="Q874" s="1" t="s">
        <v>2249</v>
      </c>
    </row>
    <row r="875" spans="1:17" x14ac:dyDescent="0.25">
      <c r="A875" s="1" t="s">
        <v>4269</v>
      </c>
      <c r="B875" s="4" t="s">
        <v>18</v>
      </c>
      <c r="C875" s="1" t="s">
        <v>2574</v>
      </c>
      <c r="D875" s="1" t="s">
        <v>2575</v>
      </c>
      <c r="E875" s="1">
        <v>630</v>
      </c>
      <c r="F875" s="1" t="s">
        <v>79</v>
      </c>
      <c r="G875" s="1">
        <v>15</v>
      </c>
      <c r="J875" s="1" t="s">
        <v>1181</v>
      </c>
      <c r="M875" s="1" t="s">
        <v>17</v>
      </c>
      <c r="N875" s="1" t="s">
        <v>2576</v>
      </c>
      <c r="O875" s="10">
        <v>44252</v>
      </c>
      <c r="P875" s="10">
        <v>44982</v>
      </c>
      <c r="Q875" s="1" t="s">
        <v>65</v>
      </c>
    </row>
    <row r="876" spans="1:17" x14ac:dyDescent="0.25">
      <c r="A876" s="1" t="s">
        <v>4270</v>
      </c>
      <c r="B876" s="4" t="s">
        <v>18</v>
      </c>
      <c r="C876" s="1" t="s">
        <v>2577</v>
      </c>
      <c r="D876" s="1" t="s">
        <v>2579</v>
      </c>
      <c r="E876" s="1">
        <v>3470</v>
      </c>
      <c r="F876" s="1" t="s">
        <v>31</v>
      </c>
      <c r="G876" s="1">
        <v>14</v>
      </c>
      <c r="J876" s="1" t="s">
        <v>2578</v>
      </c>
      <c r="M876" s="1" t="s">
        <v>65</v>
      </c>
      <c r="N876" s="1" t="s">
        <v>2580</v>
      </c>
      <c r="O876" s="10">
        <v>44418</v>
      </c>
      <c r="P876" s="10">
        <v>45148</v>
      </c>
      <c r="Q876" s="1" t="s">
        <v>65</v>
      </c>
    </row>
    <row r="877" spans="1:17" x14ac:dyDescent="0.25">
      <c r="A877" s="1" t="s">
        <v>3850</v>
      </c>
      <c r="B877" s="4" t="s">
        <v>18</v>
      </c>
      <c r="C877" s="1" t="s">
        <v>2581</v>
      </c>
      <c r="D877" s="1" t="s">
        <v>232</v>
      </c>
      <c r="E877" s="1">
        <v>2700</v>
      </c>
      <c r="F877" s="1" t="s">
        <v>18</v>
      </c>
      <c r="G877" s="1">
        <v>7</v>
      </c>
      <c r="J877" s="1" t="s">
        <v>803</v>
      </c>
      <c r="M877" s="1" t="s">
        <v>15</v>
      </c>
      <c r="O877" s="10"/>
      <c r="P877" s="10"/>
    </row>
    <row r="878" spans="1:17" x14ac:dyDescent="0.25">
      <c r="A878" s="1" t="s">
        <v>4042</v>
      </c>
      <c r="B878" s="4" t="s">
        <v>18</v>
      </c>
      <c r="C878" s="1" t="s">
        <v>2582</v>
      </c>
      <c r="D878" s="1" t="s">
        <v>979</v>
      </c>
      <c r="E878" s="1">
        <v>2072</v>
      </c>
      <c r="F878" s="1" t="s">
        <v>37</v>
      </c>
      <c r="G878" s="1">
        <v>13</v>
      </c>
      <c r="J878" s="1" t="s">
        <v>978</v>
      </c>
      <c r="K878" s="1">
        <v>1138461233</v>
      </c>
      <c r="M878" s="1" t="s">
        <v>15</v>
      </c>
      <c r="N878" s="1" t="s">
        <v>2583</v>
      </c>
      <c r="O878" s="10">
        <v>44277</v>
      </c>
      <c r="P878" s="10">
        <v>45007</v>
      </c>
      <c r="Q878" s="1" t="s">
        <v>65</v>
      </c>
    </row>
    <row r="879" spans="1:17" x14ac:dyDescent="0.25">
      <c r="A879" s="1" t="s">
        <v>3821</v>
      </c>
      <c r="B879" s="4" t="s">
        <v>18</v>
      </c>
      <c r="C879" s="1" t="s">
        <v>2584</v>
      </c>
      <c r="D879" s="1" t="s">
        <v>21</v>
      </c>
      <c r="E879" s="1">
        <v>808</v>
      </c>
      <c r="F879" s="1" t="s">
        <v>99</v>
      </c>
      <c r="G879" s="1">
        <v>1</v>
      </c>
      <c r="J879" s="1" t="s">
        <v>98</v>
      </c>
      <c r="M879" s="1" t="s">
        <v>65</v>
      </c>
      <c r="N879" s="1" t="s">
        <v>2585</v>
      </c>
      <c r="O879" s="10">
        <v>44449</v>
      </c>
      <c r="P879" s="10">
        <v>45179</v>
      </c>
      <c r="Q879" s="1" t="s">
        <v>65</v>
      </c>
    </row>
    <row r="880" spans="1:17" x14ac:dyDescent="0.25">
      <c r="A880" s="1" t="s">
        <v>4036</v>
      </c>
      <c r="B880" s="4" t="s">
        <v>18</v>
      </c>
      <c r="C880" s="1" t="s">
        <v>2586</v>
      </c>
      <c r="D880" s="1" t="s">
        <v>944</v>
      </c>
      <c r="E880" s="1">
        <v>1694</v>
      </c>
      <c r="F880" s="1" t="s">
        <v>37</v>
      </c>
      <c r="G880" s="1">
        <v>13</v>
      </c>
      <c r="J880" s="1" t="s">
        <v>954</v>
      </c>
      <c r="M880" s="1" t="s">
        <v>17</v>
      </c>
      <c r="N880" s="1" t="s">
        <v>2587</v>
      </c>
      <c r="O880" s="10">
        <v>44292</v>
      </c>
      <c r="P880" s="10">
        <v>45022</v>
      </c>
      <c r="Q880" s="1" t="s">
        <v>65</v>
      </c>
    </row>
    <row r="881" spans="1:17" x14ac:dyDescent="0.25">
      <c r="A881" s="1" t="s">
        <v>3990</v>
      </c>
      <c r="B881" s="4" t="s">
        <v>18</v>
      </c>
      <c r="C881" s="1" t="s">
        <v>2588</v>
      </c>
      <c r="D881" s="1" t="s">
        <v>83</v>
      </c>
      <c r="E881" s="1">
        <v>2160</v>
      </c>
      <c r="F881" s="1" t="s">
        <v>84</v>
      </c>
      <c r="G881" s="1">
        <v>3</v>
      </c>
      <c r="J881" s="1" t="s">
        <v>745</v>
      </c>
      <c r="M881" s="1" t="s">
        <v>65</v>
      </c>
      <c r="N881" s="1" t="s">
        <v>2589</v>
      </c>
      <c r="O881" s="10">
        <v>44396</v>
      </c>
      <c r="P881" s="10">
        <v>45126</v>
      </c>
      <c r="Q881" s="1" t="s">
        <v>65</v>
      </c>
    </row>
    <row r="882" spans="1:17" x14ac:dyDescent="0.25">
      <c r="A882" s="1" t="s">
        <v>4070</v>
      </c>
      <c r="B882" s="4" t="s">
        <v>18</v>
      </c>
      <c r="C882" s="1" t="s">
        <v>2590</v>
      </c>
      <c r="D882" s="1" t="s">
        <v>211</v>
      </c>
      <c r="E882" s="1">
        <v>1632</v>
      </c>
      <c r="F882" s="1" t="s">
        <v>31</v>
      </c>
      <c r="G882" s="1">
        <v>14</v>
      </c>
      <c r="J882" s="1" t="s">
        <v>1090</v>
      </c>
      <c r="M882" s="1" t="s">
        <v>65</v>
      </c>
      <c r="N882" s="1" t="s">
        <v>2591</v>
      </c>
      <c r="O882" s="10">
        <v>44418</v>
      </c>
      <c r="P882" s="10">
        <v>45148</v>
      </c>
      <c r="Q882" s="1" t="s">
        <v>65</v>
      </c>
    </row>
    <row r="883" spans="1:17" x14ac:dyDescent="0.25">
      <c r="A883" s="1" t="s">
        <v>3945</v>
      </c>
      <c r="B883" s="4" t="s">
        <v>18</v>
      </c>
      <c r="C883" s="1" t="s">
        <v>2592</v>
      </c>
      <c r="D883" s="1" t="s">
        <v>584</v>
      </c>
      <c r="E883" s="1">
        <v>1295</v>
      </c>
      <c r="F883" s="1" t="s">
        <v>14</v>
      </c>
      <c r="G883" s="1">
        <v>2</v>
      </c>
      <c r="J883" s="1" t="s">
        <v>583</v>
      </c>
      <c r="M883" s="1" t="s">
        <v>65</v>
      </c>
      <c r="N883" s="1" t="s">
        <v>2593</v>
      </c>
      <c r="O883" s="10">
        <v>44643</v>
      </c>
      <c r="P883" s="10">
        <v>45374</v>
      </c>
      <c r="Q883" s="1" t="s">
        <v>2249</v>
      </c>
    </row>
    <row r="884" spans="1:17" x14ac:dyDescent="0.25">
      <c r="A884" s="1" t="s">
        <v>4271</v>
      </c>
      <c r="B884" s="4" t="s">
        <v>18</v>
      </c>
      <c r="C884" s="1" t="s">
        <v>2594</v>
      </c>
      <c r="D884" s="1" t="s">
        <v>4272</v>
      </c>
      <c r="E884" s="1">
        <v>9</v>
      </c>
      <c r="F884" s="1" t="s">
        <v>103</v>
      </c>
      <c r="G884" s="1">
        <v>6</v>
      </c>
      <c r="J884" s="1" t="s">
        <v>390</v>
      </c>
      <c r="K884" s="1">
        <v>1169284908</v>
      </c>
      <c r="M884" s="1" t="s">
        <v>17</v>
      </c>
      <c r="N884" s="1" t="s">
        <v>2595</v>
      </c>
      <c r="O884" s="10">
        <v>44315</v>
      </c>
      <c r="P884" s="10">
        <v>45045</v>
      </c>
      <c r="Q884" s="1" t="s">
        <v>65</v>
      </c>
    </row>
    <row r="885" spans="1:17" x14ac:dyDescent="0.25">
      <c r="A885" s="1" t="s">
        <v>4151</v>
      </c>
      <c r="B885" s="4" t="s">
        <v>18</v>
      </c>
      <c r="C885" s="1" t="s">
        <v>2596</v>
      </c>
      <c r="D885" s="1" t="s">
        <v>1001</v>
      </c>
      <c r="E885" s="1">
        <v>2089</v>
      </c>
      <c r="F885" s="1" t="s">
        <v>14</v>
      </c>
      <c r="G885" s="1">
        <v>2</v>
      </c>
      <c r="J885" s="1" t="s">
        <v>1488</v>
      </c>
      <c r="K885" s="1">
        <v>1166616564</v>
      </c>
      <c r="M885" s="1" t="s">
        <v>1528</v>
      </c>
      <c r="N885" s="1" t="s">
        <v>2597</v>
      </c>
      <c r="O885" s="10">
        <v>44517</v>
      </c>
      <c r="P885" s="10"/>
      <c r="Q885" s="1" t="s">
        <v>1528</v>
      </c>
    </row>
    <row r="886" spans="1:17" x14ac:dyDescent="0.25">
      <c r="A886" s="1" t="s">
        <v>4241</v>
      </c>
      <c r="B886" s="4" t="s">
        <v>18</v>
      </c>
      <c r="C886" s="1" t="s">
        <v>2509</v>
      </c>
      <c r="D886" s="1" t="s">
        <v>2162</v>
      </c>
      <c r="E886" s="1">
        <v>7058</v>
      </c>
      <c r="F886" s="1" t="s">
        <v>868</v>
      </c>
      <c r="G886" s="1">
        <v>9</v>
      </c>
      <c r="J886" s="1" t="s">
        <v>2161</v>
      </c>
      <c r="K886" s="1">
        <v>1567880490</v>
      </c>
      <c r="M886" s="1" t="s">
        <v>15</v>
      </c>
      <c r="O886" s="10"/>
      <c r="P886" s="10"/>
    </row>
    <row r="887" spans="1:17" x14ac:dyDescent="0.25">
      <c r="A887" s="1" t="s">
        <v>4273</v>
      </c>
      <c r="B887" s="4" t="s">
        <v>18</v>
      </c>
      <c r="C887" s="1" t="s">
        <v>2598</v>
      </c>
      <c r="D887" s="1" t="s">
        <v>2600</v>
      </c>
      <c r="E887" s="1">
        <v>5430</v>
      </c>
      <c r="F887" s="1" t="s">
        <v>922</v>
      </c>
      <c r="G887" s="1">
        <v>12</v>
      </c>
      <c r="J887" s="1" t="s">
        <v>2599</v>
      </c>
      <c r="K887" s="1">
        <v>1153198104</v>
      </c>
      <c r="M887" s="1" t="s">
        <v>65</v>
      </c>
      <c r="N887" s="1" t="s">
        <v>2601</v>
      </c>
      <c r="O887" s="10">
        <v>44510</v>
      </c>
      <c r="P887" s="10">
        <v>45240</v>
      </c>
      <c r="Q887" s="1" t="s">
        <v>65</v>
      </c>
    </row>
    <row r="888" spans="1:17" x14ac:dyDescent="0.25">
      <c r="A888" s="1" t="s">
        <v>3962</v>
      </c>
      <c r="B888" s="4" t="s">
        <v>18</v>
      </c>
      <c r="C888" s="1" t="s">
        <v>2602</v>
      </c>
      <c r="D888" s="1" t="s">
        <v>13</v>
      </c>
      <c r="E888" s="1">
        <v>2340</v>
      </c>
      <c r="F888" s="1" t="s">
        <v>14</v>
      </c>
      <c r="G888" s="1">
        <v>2</v>
      </c>
      <c r="J888" s="1" t="s">
        <v>2603</v>
      </c>
      <c r="M888" s="1" t="s">
        <v>65</v>
      </c>
      <c r="N888" s="1" t="s">
        <v>2604</v>
      </c>
      <c r="O888" s="10">
        <v>44637</v>
      </c>
      <c r="P888" s="10">
        <v>45368</v>
      </c>
      <c r="Q888" s="1" t="s">
        <v>2249</v>
      </c>
    </row>
    <row r="889" spans="1:17" x14ac:dyDescent="0.25">
      <c r="A889" s="1" t="s">
        <v>4124</v>
      </c>
      <c r="B889" s="4" t="s">
        <v>18</v>
      </c>
      <c r="C889" s="1" t="s">
        <v>2605</v>
      </c>
      <c r="D889" s="1" t="s">
        <v>1252</v>
      </c>
      <c r="E889" s="1">
        <v>5405</v>
      </c>
      <c r="F889" s="1" t="s">
        <v>1367</v>
      </c>
      <c r="G889" s="1">
        <v>10</v>
      </c>
      <c r="J889" s="1" t="s">
        <v>1366</v>
      </c>
      <c r="M889" s="1" t="s">
        <v>65</v>
      </c>
      <c r="N889" s="1" t="s">
        <v>2606</v>
      </c>
      <c r="O889" s="10">
        <v>44410</v>
      </c>
      <c r="P889" s="10">
        <v>45140</v>
      </c>
      <c r="Q889" s="1" t="s">
        <v>65</v>
      </c>
    </row>
    <row r="890" spans="1:17" x14ac:dyDescent="0.25">
      <c r="A890" s="1" t="s">
        <v>4146</v>
      </c>
      <c r="B890" s="4" t="s">
        <v>18</v>
      </c>
      <c r="C890" s="1" t="s">
        <v>2607</v>
      </c>
      <c r="D890" s="1" t="s">
        <v>1001</v>
      </c>
      <c r="E890" s="1">
        <v>2211</v>
      </c>
      <c r="F890" s="1" t="s">
        <v>14</v>
      </c>
      <c r="G890" s="1">
        <v>2</v>
      </c>
      <c r="J890" s="1" t="s">
        <v>2609</v>
      </c>
      <c r="M890" s="1" t="s">
        <v>65</v>
      </c>
      <c r="N890" s="1" t="s">
        <v>2610</v>
      </c>
      <c r="O890" s="10">
        <v>44827</v>
      </c>
      <c r="P890" s="10">
        <v>45558</v>
      </c>
      <c r="Q890" s="1" t="s">
        <v>65</v>
      </c>
    </row>
    <row r="891" spans="1:17" x14ac:dyDescent="0.25">
      <c r="A891" s="1" t="s">
        <v>4141</v>
      </c>
      <c r="B891" s="4" t="s">
        <v>18</v>
      </c>
      <c r="C891" s="1" t="s">
        <v>2611</v>
      </c>
      <c r="D891" s="1" t="s">
        <v>36</v>
      </c>
      <c r="E891" s="1">
        <v>2193</v>
      </c>
      <c r="F891" s="1" t="s">
        <v>37</v>
      </c>
      <c r="G891" s="1">
        <v>13</v>
      </c>
      <c r="J891" s="1" t="s">
        <v>1452</v>
      </c>
      <c r="M891" s="1" t="s">
        <v>17</v>
      </c>
      <c r="N891" s="1" t="s">
        <v>2612</v>
      </c>
      <c r="O891" s="10">
        <v>44294</v>
      </c>
      <c r="P891" s="10">
        <v>45024</v>
      </c>
      <c r="Q891" s="1" t="s">
        <v>65</v>
      </c>
    </row>
    <row r="892" spans="1:17" x14ac:dyDescent="0.25">
      <c r="A892" s="1" t="s">
        <v>4037</v>
      </c>
      <c r="B892" s="4" t="s">
        <v>18</v>
      </c>
      <c r="C892" s="1" t="s">
        <v>2613</v>
      </c>
      <c r="D892" s="1" t="s">
        <v>944</v>
      </c>
      <c r="E892" s="1">
        <v>1709</v>
      </c>
      <c r="F892" s="1" t="s">
        <v>37</v>
      </c>
      <c r="G892" s="1">
        <v>13</v>
      </c>
      <c r="J892" s="1" t="s">
        <v>2615</v>
      </c>
      <c r="M892" s="1" t="s">
        <v>17</v>
      </c>
      <c r="N892" s="1" t="s">
        <v>2616</v>
      </c>
      <c r="O892" s="10">
        <v>44294</v>
      </c>
      <c r="P892" s="10">
        <v>45024</v>
      </c>
      <c r="Q892" s="1" t="s">
        <v>65</v>
      </c>
    </row>
    <row r="893" spans="1:17" x14ac:dyDescent="0.25">
      <c r="A893" s="1" t="s">
        <v>3937</v>
      </c>
      <c r="B893" s="4" t="s">
        <v>18</v>
      </c>
      <c r="C893" s="1" t="s">
        <v>2617</v>
      </c>
      <c r="D893" s="1" t="s">
        <v>554</v>
      </c>
      <c r="E893" s="1">
        <v>1917</v>
      </c>
      <c r="F893" s="1" t="s">
        <v>14</v>
      </c>
      <c r="G893" s="1">
        <v>2</v>
      </c>
      <c r="J893" s="1" t="s">
        <v>553</v>
      </c>
      <c r="M893" s="1" t="s">
        <v>65</v>
      </c>
      <c r="N893" s="1" t="s">
        <v>2618</v>
      </c>
      <c r="O893" s="10">
        <v>44637</v>
      </c>
      <c r="P893" s="10">
        <v>45368</v>
      </c>
      <c r="Q893" s="1" t="s">
        <v>2249</v>
      </c>
    </row>
    <row r="894" spans="1:17" x14ac:dyDescent="0.25">
      <c r="A894" s="1" t="s">
        <v>3998</v>
      </c>
      <c r="B894" s="4" t="s">
        <v>18</v>
      </c>
      <c r="C894" s="1" t="s">
        <v>2619</v>
      </c>
      <c r="D894" s="1" t="s">
        <v>782</v>
      </c>
      <c r="E894" s="1">
        <v>875</v>
      </c>
      <c r="F894" s="1" t="s">
        <v>783</v>
      </c>
      <c r="G894" s="1">
        <v>4</v>
      </c>
      <c r="J894" s="1" t="s">
        <v>781</v>
      </c>
      <c r="M894" s="1" t="s">
        <v>65</v>
      </c>
      <c r="N894" s="1" t="s">
        <v>2620</v>
      </c>
      <c r="O894" s="10">
        <v>44649</v>
      </c>
      <c r="P894" s="10">
        <v>45380</v>
      </c>
      <c r="Q894" s="1" t="s">
        <v>2249</v>
      </c>
    </row>
    <row r="895" spans="1:17" x14ac:dyDescent="0.25">
      <c r="A895" s="1" t="s">
        <v>4085</v>
      </c>
      <c r="B895" s="4" t="s">
        <v>18</v>
      </c>
      <c r="C895" s="1" t="s">
        <v>2621</v>
      </c>
      <c r="D895" s="1" t="s">
        <v>56</v>
      </c>
      <c r="E895" s="1">
        <v>4489</v>
      </c>
      <c r="F895" s="1" t="s">
        <v>256</v>
      </c>
      <c r="G895" s="1">
        <v>5</v>
      </c>
      <c r="J895" s="1" t="s">
        <v>1150</v>
      </c>
      <c r="M895" s="1" t="s">
        <v>17</v>
      </c>
      <c r="N895" s="1" t="s">
        <v>2622</v>
      </c>
      <c r="O895" s="10">
        <v>44369</v>
      </c>
      <c r="P895" s="10">
        <v>45099</v>
      </c>
      <c r="Q895" s="1" t="s">
        <v>65</v>
      </c>
    </row>
    <row r="896" spans="1:17" x14ac:dyDescent="0.25">
      <c r="A896" s="1" t="s">
        <v>4162</v>
      </c>
      <c r="B896" s="4" t="s">
        <v>18</v>
      </c>
      <c r="C896" s="1" t="s">
        <v>2623</v>
      </c>
      <c r="D896" s="1" t="s">
        <v>13</v>
      </c>
      <c r="E896" s="1">
        <v>1310</v>
      </c>
      <c r="F896" s="1" t="s">
        <v>99</v>
      </c>
      <c r="G896" s="1">
        <v>1</v>
      </c>
      <c r="J896" s="1" t="s">
        <v>1532</v>
      </c>
      <c r="M896" s="1" t="s">
        <v>15</v>
      </c>
      <c r="O896" s="10"/>
      <c r="P896" s="10"/>
    </row>
    <row r="897" spans="1:17" x14ac:dyDescent="0.25">
      <c r="A897" s="1" t="s">
        <v>4192</v>
      </c>
      <c r="B897" s="4" t="s">
        <v>18</v>
      </c>
      <c r="C897" s="1" t="s">
        <v>2624</v>
      </c>
      <c r="D897" s="1" t="s">
        <v>1015</v>
      </c>
      <c r="E897" s="1">
        <v>2595</v>
      </c>
      <c r="F897" s="1" t="s">
        <v>31</v>
      </c>
      <c r="G897" s="1">
        <v>14</v>
      </c>
      <c r="J897" s="1" t="s">
        <v>2625</v>
      </c>
      <c r="M897" s="1" t="s">
        <v>65</v>
      </c>
      <c r="N897" s="1" t="s">
        <v>2626</v>
      </c>
      <c r="O897" s="10">
        <v>44418</v>
      </c>
      <c r="P897" s="10">
        <v>45148</v>
      </c>
      <c r="Q897" s="1" t="s">
        <v>65</v>
      </c>
    </row>
    <row r="898" spans="1:17" x14ac:dyDescent="0.25">
      <c r="A898" s="1" t="s">
        <v>4086</v>
      </c>
      <c r="B898" s="4" t="s">
        <v>18</v>
      </c>
      <c r="C898" s="1" t="s">
        <v>2627</v>
      </c>
      <c r="D898" s="1" t="s">
        <v>56</v>
      </c>
      <c r="E898" s="1">
        <v>6801</v>
      </c>
      <c r="F898" s="1" t="s">
        <v>79</v>
      </c>
      <c r="G898" s="1">
        <v>15</v>
      </c>
      <c r="J898" s="1" t="s">
        <v>1153</v>
      </c>
      <c r="M898" s="1" t="s">
        <v>65</v>
      </c>
      <c r="N898" s="1" t="s">
        <v>2628</v>
      </c>
      <c r="O898" s="10">
        <v>44405</v>
      </c>
      <c r="P898" s="10">
        <v>45135</v>
      </c>
      <c r="Q898" s="1" t="s">
        <v>65</v>
      </c>
    </row>
    <row r="899" spans="1:17" x14ac:dyDescent="0.25">
      <c r="A899" s="1" t="s">
        <v>2631</v>
      </c>
      <c r="B899" s="4" t="s">
        <v>18</v>
      </c>
      <c r="C899" s="1" t="s">
        <v>2629</v>
      </c>
      <c r="D899" s="1" t="s">
        <v>2632</v>
      </c>
      <c r="E899" s="1">
        <v>1340</v>
      </c>
      <c r="F899" s="1" t="s">
        <v>31</v>
      </c>
      <c r="G899" s="1">
        <v>14</v>
      </c>
      <c r="J899" s="1" t="s">
        <v>2630</v>
      </c>
      <c r="K899" s="1">
        <v>1166810707</v>
      </c>
      <c r="M899" s="1" t="s">
        <v>15</v>
      </c>
      <c r="O899" s="10"/>
      <c r="P899" s="10"/>
    </row>
    <row r="900" spans="1:17" x14ac:dyDescent="0.25">
      <c r="A900" s="1" t="s">
        <v>3861</v>
      </c>
      <c r="B900" s="4" t="s">
        <v>18</v>
      </c>
      <c r="C900" s="1" t="s">
        <v>2633</v>
      </c>
      <c r="D900" s="1" t="s">
        <v>278</v>
      </c>
      <c r="E900" s="1">
        <v>1794</v>
      </c>
      <c r="F900" s="1" t="s">
        <v>245</v>
      </c>
      <c r="G900" s="1">
        <v>5</v>
      </c>
      <c r="J900" s="1" t="s">
        <v>276</v>
      </c>
      <c r="K900" s="1" t="s">
        <v>277</v>
      </c>
      <c r="M900" s="1" t="s">
        <v>17</v>
      </c>
      <c r="N900" s="1" t="s">
        <v>2634</v>
      </c>
      <c r="O900" s="10">
        <v>44320</v>
      </c>
      <c r="P900" s="10">
        <v>45050</v>
      </c>
      <c r="Q900" s="1" t="s">
        <v>65</v>
      </c>
    </row>
    <row r="901" spans="1:17" x14ac:dyDescent="0.25">
      <c r="A901" s="1" t="s">
        <v>3932</v>
      </c>
      <c r="B901" s="4" t="s">
        <v>18</v>
      </c>
      <c r="C901" s="1" t="s">
        <v>2635</v>
      </c>
      <c r="D901" s="1" t="s">
        <v>162</v>
      </c>
      <c r="E901" s="1">
        <v>1775</v>
      </c>
      <c r="F901" s="1" t="s">
        <v>14</v>
      </c>
      <c r="G901" s="1">
        <v>2</v>
      </c>
      <c r="J901" s="1" t="s">
        <v>2636</v>
      </c>
      <c r="M901" s="1" t="s">
        <v>65</v>
      </c>
      <c r="N901" s="1" t="s">
        <v>2637</v>
      </c>
      <c r="O901" s="10">
        <v>44641</v>
      </c>
      <c r="P901" s="10">
        <v>45372</v>
      </c>
      <c r="Q901" s="1" t="s">
        <v>2249</v>
      </c>
    </row>
    <row r="902" spans="1:17" x14ac:dyDescent="0.25">
      <c r="A902" s="1" t="s">
        <v>3977</v>
      </c>
      <c r="B902" s="4" t="s">
        <v>18</v>
      </c>
      <c r="C902" s="1" t="s">
        <v>2638</v>
      </c>
      <c r="D902" s="1" t="s">
        <v>162</v>
      </c>
      <c r="E902" s="1">
        <v>20</v>
      </c>
      <c r="F902" s="1" t="s">
        <v>84</v>
      </c>
      <c r="G902" s="1">
        <v>3</v>
      </c>
      <c r="J902" s="1" t="s">
        <v>699</v>
      </c>
      <c r="M902" s="1" t="s">
        <v>65</v>
      </c>
      <c r="N902" s="1" t="s">
        <v>2639</v>
      </c>
      <c r="O902" s="10">
        <v>44396</v>
      </c>
      <c r="P902" s="10">
        <v>45126</v>
      </c>
      <c r="Q902" s="1" t="s">
        <v>65</v>
      </c>
    </row>
    <row r="903" spans="1:17" x14ac:dyDescent="0.25">
      <c r="A903" s="1" t="s">
        <v>4065</v>
      </c>
      <c r="B903" s="4" t="s">
        <v>18</v>
      </c>
      <c r="C903" s="1" t="s">
        <v>2640</v>
      </c>
      <c r="D903" s="1" t="s">
        <v>13</v>
      </c>
      <c r="E903" s="1">
        <v>3331</v>
      </c>
      <c r="F903" s="1" t="s">
        <v>31</v>
      </c>
      <c r="G903" s="1">
        <v>14</v>
      </c>
      <c r="J903" s="1" t="s">
        <v>1070</v>
      </c>
      <c r="M903" s="1" t="s">
        <v>65</v>
      </c>
      <c r="N903" s="1" t="s">
        <v>2641</v>
      </c>
      <c r="O903" s="10">
        <v>44418</v>
      </c>
      <c r="P903" s="10">
        <v>45148</v>
      </c>
      <c r="Q903" s="1" t="s">
        <v>65</v>
      </c>
    </row>
    <row r="904" spans="1:17" x14ac:dyDescent="0.25">
      <c r="A904" s="1" t="s">
        <v>3983</v>
      </c>
      <c r="B904" s="4" t="s">
        <v>18</v>
      </c>
      <c r="C904" s="1" t="s">
        <v>2642</v>
      </c>
      <c r="D904" s="1" t="s">
        <v>723</v>
      </c>
      <c r="E904" s="1">
        <v>405</v>
      </c>
      <c r="F904" s="1" t="s">
        <v>84</v>
      </c>
      <c r="G904" s="1">
        <v>3</v>
      </c>
      <c r="J904" s="1" t="s">
        <v>722</v>
      </c>
      <c r="M904" s="1" t="s">
        <v>65</v>
      </c>
      <c r="N904" s="1" t="s">
        <v>2644</v>
      </c>
      <c r="O904" s="10">
        <v>45036</v>
      </c>
      <c r="P904" s="10">
        <v>45767</v>
      </c>
      <c r="Q904" s="1" t="s">
        <v>65</v>
      </c>
    </row>
    <row r="905" spans="1:17" x14ac:dyDescent="0.25">
      <c r="A905" s="1" t="s">
        <v>3991</v>
      </c>
      <c r="B905" s="4" t="s">
        <v>18</v>
      </c>
      <c r="C905" s="1" t="s">
        <v>2645</v>
      </c>
      <c r="D905" s="1" t="s">
        <v>298</v>
      </c>
      <c r="E905" s="1">
        <v>2834</v>
      </c>
      <c r="F905" s="1" t="s">
        <v>172</v>
      </c>
      <c r="G905" s="1">
        <v>3</v>
      </c>
      <c r="J905" s="1" t="s">
        <v>751</v>
      </c>
      <c r="M905" s="1" t="s">
        <v>65</v>
      </c>
      <c r="N905" s="1" t="s">
        <v>2646</v>
      </c>
      <c r="O905" s="10">
        <v>44623</v>
      </c>
      <c r="P905" s="10">
        <v>45354</v>
      </c>
      <c r="Q905" s="1" t="s">
        <v>65</v>
      </c>
    </row>
    <row r="906" spans="1:17" x14ac:dyDescent="0.25">
      <c r="A906" s="1" t="s">
        <v>3933</v>
      </c>
      <c r="B906" s="4" t="s">
        <v>18</v>
      </c>
      <c r="C906" s="1" t="s">
        <v>2647</v>
      </c>
      <c r="D906" s="1" t="s">
        <v>162</v>
      </c>
      <c r="E906" s="1">
        <v>1395</v>
      </c>
      <c r="F906" s="1" t="s">
        <v>14</v>
      </c>
      <c r="G906" s="1">
        <v>2</v>
      </c>
      <c r="J906" s="1" t="s">
        <v>540</v>
      </c>
      <c r="M906" s="1" t="s">
        <v>65</v>
      </c>
      <c r="N906" s="1" t="s">
        <v>2648</v>
      </c>
      <c r="O906" s="10">
        <v>44642</v>
      </c>
      <c r="P906" s="10">
        <v>45373</v>
      </c>
      <c r="Q906" s="1" t="s">
        <v>2249</v>
      </c>
    </row>
    <row r="907" spans="1:17" x14ac:dyDescent="0.25">
      <c r="A907" s="1" t="s">
        <v>3828</v>
      </c>
      <c r="B907" s="4" t="s">
        <v>18</v>
      </c>
      <c r="C907" s="1" t="s">
        <v>2649</v>
      </c>
      <c r="D907" s="1" t="s">
        <v>50</v>
      </c>
      <c r="E907" s="1">
        <v>801</v>
      </c>
      <c r="F907" s="1" t="s">
        <v>51</v>
      </c>
      <c r="G907" s="1">
        <v>1</v>
      </c>
      <c r="J907" s="1" t="s">
        <v>2650</v>
      </c>
      <c r="M907" s="1" t="s">
        <v>65</v>
      </c>
      <c r="N907" s="1" t="s">
        <v>2651</v>
      </c>
      <c r="O907" s="10">
        <v>44582</v>
      </c>
      <c r="P907" s="10">
        <v>45312</v>
      </c>
      <c r="Q907" s="1" t="s">
        <v>65</v>
      </c>
    </row>
    <row r="908" spans="1:17" x14ac:dyDescent="0.25">
      <c r="A908" s="1" t="s">
        <v>3974</v>
      </c>
      <c r="B908" s="4" t="s">
        <v>18</v>
      </c>
      <c r="C908" s="1" t="s">
        <v>2652</v>
      </c>
      <c r="D908" s="1" t="s">
        <v>13</v>
      </c>
      <c r="E908" s="1">
        <v>2843</v>
      </c>
      <c r="F908" s="1" t="s">
        <v>14</v>
      </c>
      <c r="G908" s="1">
        <v>2</v>
      </c>
      <c r="J908" s="1" t="s">
        <v>688</v>
      </c>
      <c r="M908" s="1" t="s">
        <v>65</v>
      </c>
      <c r="N908" s="1" t="s">
        <v>2653</v>
      </c>
      <c r="O908" s="10">
        <v>44971</v>
      </c>
      <c r="P908" s="10">
        <v>45702</v>
      </c>
      <c r="Q908" s="1" t="s">
        <v>65</v>
      </c>
    </row>
    <row r="909" spans="1:17" x14ac:dyDescent="0.25">
      <c r="A909" s="1" t="s">
        <v>4080</v>
      </c>
      <c r="B909" s="4" t="s">
        <v>18</v>
      </c>
      <c r="C909" s="1" t="s">
        <v>2654</v>
      </c>
      <c r="D909" s="1" t="s">
        <v>1001</v>
      </c>
      <c r="E909" s="1">
        <v>2778</v>
      </c>
      <c r="F909" s="1" t="s">
        <v>31</v>
      </c>
      <c r="G909" s="1">
        <v>14</v>
      </c>
      <c r="J909" s="1" t="s">
        <v>1128</v>
      </c>
      <c r="M909" s="1" t="s">
        <v>65</v>
      </c>
      <c r="N909" s="1" t="s">
        <v>2655</v>
      </c>
      <c r="O909" s="10">
        <v>44466</v>
      </c>
      <c r="P909" s="10">
        <v>45196</v>
      </c>
      <c r="Q909" s="1" t="s">
        <v>65</v>
      </c>
    </row>
    <row r="910" spans="1:17" x14ac:dyDescent="0.25">
      <c r="A910" s="1" t="s">
        <v>3942</v>
      </c>
      <c r="B910" s="4" t="s">
        <v>18</v>
      </c>
      <c r="C910" s="1" t="s">
        <v>2656</v>
      </c>
      <c r="D910" s="1" t="s">
        <v>3943</v>
      </c>
      <c r="E910" s="1">
        <v>2288</v>
      </c>
      <c r="F910" s="1" t="s">
        <v>14</v>
      </c>
      <c r="G910" s="1">
        <v>2</v>
      </c>
      <c r="J910" s="1" t="s">
        <v>571</v>
      </c>
      <c r="M910" s="1" t="s">
        <v>15</v>
      </c>
      <c r="O910" s="10"/>
      <c r="P910" s="10"/>
    </row>
    <row r="911" spans="1:17" x14ac:dyDescent="0.25">
      <c r="A911" s="1" t="s">
        <v>4035</v>
      </c>
      <c r="B911" s="4" t="s">
        <v>18</v>
      </c>
      <c r="C911" s="1" t="s">
        <v>2657</v>
      </c>
      <c r="D911" s="1" t="s">
        <v>944</v>
      </c>
      <c r="E911" s="1">
        <v>2300</v>
      </c>
      <c r="F911" s="1" t="s">
        <v>37</v>
      </c>
      <c r="G911" s="1">
        <v>13</v>
      </c>
      <c r="J911" s="1" t="s">
        <v>951</v>
      </c>
      <c r="M911" s="1" t="s">
        <v>17</v>
      </c>
      <c r="N911" s="1" t="s">
        <v>2658</v>
      </c>
      <c r="O911" s="10">
        <v>44285</v>
      </c>
      <c r="P911" s="10">
        <v>45015</v>
      </c>
      <c r="Q911" s="1" t="s">
        <v>65</v>
      </c>
    </row>
    <row r="912" spans="1:17" x14ac:dyDescent="0.25">
      <c r="A912" s="1" t="s">
        <v>3963</v>
      </c>
      <c r="B912" s="4" t="s">
        <v>18</v>
      </c>
      <c r="C912" s="1" t="s">
        <v>2659</v>
      </c>
      <c r="D912" s="1" t="s">
        <v>13</v>
      </c>
      <c r="E912" s="1">
        <v>2856</v>
      </c>
      <c r="F912" s="1" t="s">
        <v>14</v>
      </c>
      <c r="G912" s="1">
        <v>2</v>
      </c>
      <c r="J912" s="1" t="s">
        <v>648</v>
      </c>
      <c r="M912" s="1" t="s">
        <v>65</v>
      </c>
      <c r="N912" s="1" t="s">
        <v>2660</v>
      </c>
      <c r="O912" s="10">
        <v>44648</v>
      </c>
      <c r="P912" s="10">
        <v>45379</v>
      </c>
      <c r="Q912" s="1" t="s">
        <v>2249</v>
      </c>
    </row>
    <row r="913" spans="1:17" x14ac:dyDescent="0.25">
      <c r="A913" s="1" t="s">
        <v>4274</v>
      </c>
      <c r="B913" s="4" t="s">
        <v>18</v>
      </c>
      <c r="C913" s="1" t="s">
        <v>2661</v>
      </c>
      <c r="D913" s="1" t="s">
        <v>1816</v>
      </c>
      <c r="E913" s="1">
        <v>2200</v>
      </c>
      <c r="F913" s="1" t="s">
        <v>18</v>
      </c>
      <c r="G913" s="1">
        <v>7</v>
      </c>
      <c r="J913" s="1" t="s">
        <v>820</v>
      </c>
      <c r="M913" s="1" t="s">
        <v>17</v>
      </c>
      <c r="N913" s="1" t="s">
        <v>2663</v>
      </c>
      <c r="O913" s="10">
        <v>44334</v>
      </c>
      <c r="P913" s="10">
        <v>45064</v>
      </c>
      <c r="Q913" s="1" t="s">
        <v>65</v>
      </c>
    </row>
    <row r="914" spans="1:17" x14ac:dyDescent="0.25">
      <c r="A914" s="1" t="s">
        <v>3864</v>
      </c>
      <c r="B914" s="4" t="s">
        <v>18</v>
      </c>
      <c r="C914" s="1" t="s">
        <v>2664</v>
      </c>
      <c r="D914" s="1" t="s">
        <v>83</v>
      </c>
      <c r="E914" s="1">
        <v>3659</v>
      </c>
      <c r="F914" s="1" t="s">
        <v>256</v>
      </c>
      <c r="G914" s="1">
        <v>5</v>
      </c>
      <c r="J914" s="1" t="s">
        <v>289</v>
      </c>
      <c r="M914" s="1" t="s">
        <v>17</v>
      </c>
      <c r="N914" s="1" t="s">
        <v>2665</v>
      </c>
      <c r="O914" s="10">
        <v>44329</v>
      </c>
      <c r="P914" s="10">
        <v>45059</v>
      </c>
      <c r="Q914" s="1" t="s">
        <v>65</v>
      </c>
    </row>
    <row r="915" spans="1:17" x14ac:dyDescent="0.25">
      <c r="A915" s="1" t="s">
        <v>3869</v>
      </c>
      <c r="B915" s="4" t="s">
        <v>18</v>
      </c>
      <c r="C915" s="1" t="s">
        <v>2666</v>
      </c>
      <c r="D915" s="1" t="s">
        <v>302</v>
      </c>
      <c r="E915" s="1">
        <v>380</v>
      </c>
      <c r="F915" s="1" t="s">
        <v>103</v>
      </c>
      <c r="G915" s="1">
        <v>6</v>
      </c>
      <c r="J915" s="1" t="s">
        <v>309</v>
      </c>
      <c r="M915" s="1" t="s">
        <v>17</v>
      </c>
      <c r="N915" s="1" t="s">
        <v>2667</v>
      </c>
      <c r="O915" s="10">
        <v>44286</v>
      </c>
      <c r="P915" s="10">
        <v>45016</v>
      </c>
      <c r="Q915" s="1" t="s">
        <v>65</v>
      </c>
    </row>
    <row r="916" spans="1:17" x14ac:dyDescent="0.25">
      <c r="A916" s="1" t="s">
        <v>4164</v>
      </c>
      <c r="B916" s="4" t="s">
        <v>18</v>
      </c>
      <c r="C916" s="1" t="s">
        <v>2668</v>
      </c>
      <c r="D916" s="1" t="s">
        <v>73</v>
      </c>
      <c r="E916" s="1">
        <v>196</v>
      </c>
      <c r="F916" s="1" t="s">
        <v>99</v>
      </c>
      <c r="G916" s="1">
        <v>1</v>
      </c>
      <c r="J916" s="1" t="s">
        <v>1538</v>
      </c>
      <c r="M916" s="1" t="s">
        <v>15</v>
      </c>
      <c r="O916" s="10"/>
      <c r="P916" s="10"/>
    </row>
    <row r="917" spans="1:17" x14ac:dyDescent="0.25">
      <c r="A917" s="1" t="s">
        <v>4044</v>
      </c>
      <c r="B917" s="4" t="s">
        <v>18</v>
      </c>
      <c r="C917" s="1" t="s">
        <v>2669</v>
      </c>
      <c r="D917" s="1" t="s">
        <v>944</v>
      </c>
      <c r="E917" s="1">
        <v>2647</v>
      </c>
      <c r="F917" s="1" t="s">
        <v>37</v>
      </c>
      <c r="G917" s="1">
        <v>13</v>
      </c>
      <c r="J917" s="1" t="s">
        <v>986</v>
      </c>
      <c r="M917" s="1" t="s">
        <v>17</v>
      </c>
      <c r="N917" s="1" t="s">
        <v>2670</v>
      </c>
      <c r="O917" s="10">
        <v>44274</v>
      </c>
      <c r="P917" s="10">
        <v>45004</v>
      </c>
      <c r="Q917" s="1" t="s">
        <v>65</v>
      </c>
    </row>
    <row r="918" spans="1:17" x14ac:dyDescent="0.25">
      <c r="A918" s="1" t="s">
        <v>3888</v>
      </c>
      <c r="B918" s="4" t="s">
        <v>18</v>
      </c>
      <c r="C918" s="1" t="s">
        <v>2671</v>
      </c>
      <c r="D918" s="1" t="s">
        <v>83</v>
      </c>
      <c r="E918" s="1">
        <v>4370</v>
      </c>
      <c r="F918" s="1" t="s">
        <v>256</v>
      </c>
      <c r="G918" s="1">
        <v>5</v>
      </c>
      <c r="J918" s="1" t="s">
        <v>377</v>
      </c>
      <c r="M918" s="1" t="s">
        <v>15</v>
      </c>
      <c r="O918" s="10"/>
      <c r="P918" s="10"/>
    </row>
    <row r="919" spans="1:17" x14ac:dyDescent="0.25">
      <c r="A919" s="1" t="s">
        <v>4062</v>
      </c>
      <c r="B919" s="4" t="s">
        <v>18</v>
      </c>
      <c r="C919" s="1" t="s">
        <v>2672</v>
      </c>
      <c r="D919" s="1" t="s">
        <v>1060</v>
      </c>
      <c r="E919" s="1">
        <v>2908</v>
      </c>
      <c r="F919" s="1" t="s">
        <v>31</v>
      </c>
      <c r="G919" s="1">
        <v>14</v>
      </c>
      <c r="J919" s="1" t="s">
        <v>1059</v>
      </c>
      <c r="M919" s="1" t="s">
        <v>65</v>
      </c>
      <c r="N919" s="1" t="s">
        <v>2673</v>
      </c>
      <c r="O919" s="10">
        <v>44414</v>
      </c>
      <c r="P919" s="10">
        <v>45144</v>
      </c>
      <c r="Q919" s="1" t="s">
        <v>65</v>
      </c>
    </row>
    <row r="920" spans="1:17" x14ac:dyDescent="0.25">
      <c r="A920" s="1" t="s">
        <v>3958</v>
      </c>
      <c r="B920" s="4" t="s">
        <v>18</v>
      </c>
      <c r="C920" s="1" t="s">
        <v>2674</v>
      </c>
      <c r="D920" s="1" t="s">
        <v>632</v>
      </c>
      <c r="E920" s="1">
        <v>1579</v>
      </c>
      <c r="F920" s="1" t="s">
        <v>14</v>
      </c>
      <c r="G920" s="1">
        <v>2</v>
      </c>
      <c r="J920" s="1" t="s">
        <v>631</v>
      </c>
      <c r="K920" s="1">
        <v>1153691562</v>
      </c>
      <c r="M920" s="1" t="s">
        <v>65</v>
      </c>
      <c r="N920" s="1" t="s">
        <v>2675</v>
      </c>
      <c r="O920" s="10">
        <v>44413</v>
      </c>
      <c r="P920" s="10">
        <v>45143</v>
      </c>
      <c r="Q920" s="1" t="s">
        <v>65</v>
      </c>
    </row>
    <row r="921" spans="1:17" x14ac:dyDescent="0.25">
      <c r="A921" s="1" t="s">
        <v>4135</v>
      </c>
      <c r="B921" s="4" t="s">
        <v>18</v>
      </c>
      <c r="C921" s="1" t="s">
        <v>2676</v>
      </c>
      <c r="D921" s="1" t="s">
        <v>36</v>
      </c>
      <c r="E921" s="1">
        <v>3432</v>
      </c>
      <c r="F921" s="1" t="s">
        <v>1419</v>
      </c>
      <c r="G921" s="1">
        <v>13</v>
      </c>
      <c r="J921" s="1" t="s">
        <v>1428</v>
      </c>
      <c r="M921" s="1" t="s">
        <v>17</v>
      </c>
      <c r="N921" s="1" t="s">
        <v>2677</v>
      </c>
      <c r="O921" s="10">
        <v>44277</v>
      </c>
      <c r="P921" s="10">
        <v>45007</v>
      </c>
      <c r="Q921" s="1" t="s">
        <v>65</v>
      </c>
    </row>
    <row r="922" spans="1:17" x14ac:dyDescent="0.25">
      <c r="A922" s="1" t="s">
        <v>4069</v>
      </c>
      <c r="B922" s="4" t="s">
        <v>18</v>
      </c>
      <c r="C922" s="1" t="s">
        <v>2678</v>
      </c>
      <c r="D922" s="1" t="s">
        <v>13</v>
      </c>
      <c r="E922" s="1">
        <v>3394</v>
      </c>
      <c r="F922" s="1" t="s">
        <v>31</v>
      </c>
      <c r="G922" s="1">
        <v>14</v>
      </c>
      <c r="J922" s="1" t="s">
        <v>1087</v>
      </c>
      <c r="M922" s="1" t="s">
        <v>65</v>
      </c>
      <c r="N922" s="1" t="s">
        <v>2679</v>
      </c>
      <c r="O922" s="10">
        <v>44414</v>
      </c>
      <c r="P922" s="10">
        <v>45144</v>
      </c>
      <c r="Q922" s="1" t="s">
        <v>65</v>
      </c>
    </row>
    <row r="923" spans="1:17" x14ac:dyDescent="0.25">
      <c r="A923" s="1" t="s">
        <v>4082</v>
      </c>
      <c r="B923" s="4" t="s">
        <v>18</v>
      </c>
      <c r="C923" s="1" t="s">
        <v>2680</v>
      </c>
      <c r="D923" s="1" t="s">
        <v>1135</v>
      </c>
      <c r="E923" s="1">
        <v>1804</v>
      </c>
      <c r="F923" s="1" t="s">
        <v>31</v>
      </c>
      <c r="G923" s="1">
        <v>14</v>
      </c>
      <c r="J923" s="1" t="s">
        <v>1134</v>
      </c>
      <c r="M923" s="1" t="s">
        <v>65</v>
      </c>
      <c r="N923" s="1" t="s">
        <v>2681</v>
      </c>
      <c r="O923" s="10">
        <v>44414</v>
      </c>
      <c r="P923" s="10">
        <v>45144</v>
      </c>
      <c r="Q923" s="1" t="s">
        <v>65</v>
      </c>
    </row>
    <row r="924" spans="1:17" x14ac:dyDescent="0.25">
      <c r="A924" s="1" t="s">
        <v>3875</v>
      </c>
      <c r="B924" s="4" t="s">
        <v>18</v>
      </c>
      <c r="C924" s="1" t="s">
        <v>2682</v>
      </c>
      <c r="D924" s="1" t="s">
        <v>278</v>
      </c>
      <c r="E924" s="1">
        <v>357</v>
      </c>
      <c r="F924" s="1" t="s">
        <v>103</v>
      </c>
      <c r="G924" s="1">
        <v>6</v>
      </c>
      <c r="J924" s="1" t="s">
        <v>331</v>
      </c>
      <c r="M924" s="1" t="s">
        <v>17</v>
      </c>
      <c r="N924" s="1" t="s">
        <v>2683</v>
      </c>
      <c r="O924" s="10">
        <v>44286</v>
      </c>
      <c r="P924" s="10">
        <v>45016</v>
      </c>
      <c r="Q924" s="1" t="s">
        <v>65</v>
      </c>
    </row>
    <row r="925" spans="1:17" x14ac:dyDescent="0.25">
      <c r="A925" s="1" t="s">
        <v>4275</v>
      </c>
      <c r="B925" s="4" t="s">
        <v>18</v>
      </c>
      <c r="C925" s="1" t="s">
        <v>2684</v>
      </c>
      <c r="D925" s="1" t="s">
        <v>36</v>
      </c>
      <c r="E925" s="1">
        <v>915</v>
      </c>
      <c r="F925" s="1" t="s">
        <v>31</v>
      </c>
      <c r="G925" s="1">
        <v>14</v>
      </c>
      <c r="J925" s="1" t="s">
        <v>2685</v>
      </c>
      <c r="K925" s="1">
        <v>1126422285</v>
      </c>
      <c r="M925" s="1" t="s">
        <v>15</v>
      </c>
      <c r="O925" s="10"/>
      <c r="P925" s="10"/>
    </row>
    <row r="926" spans="1:17" x14ac:dyDescent="0.25">
      <c r="A926" s="1" t="s">
        <v>4074</v>
      </c>
      <c r="B926" s="4" t="s">
        <v>18</v>
      </c>
      <c r="C926" s="1" t="s">
        <v>2686</v>
      </c>
      <c r="D926" s="1" t="s">
        <v>211</v>
      </c>
      <c r="E926" s="1">
        <v>2385</v>
      </c>
      <c r="F926" s="1" t="s">
        <v>31</v>
      </c>
      <c r="G926" s="1">
        <v>14</v>
      </c>
      <c r="J926" s="1" t="s">
        <v>1103</v>
      </c>
      <c r="K926" s="1">
        <v>1165580894</v>
      </c>
      <c r="M926" s="1" t="s">
        <v>65</v>
      </c>
      <c r="N926" s="1" t="s">
        <v>2687</v>
      </c>
      <c r="O926" s="10">
        <v>44418</v>
      </c>
      <c r="P926" s="10">
        <v>45148</v>
      </c>
      <c r="Q926" s="1" t="s">
        <v>65</v>
      </c>
    </row>
    <row r="927" spans="1:17" x14ac:dyDescent="0.25">
      <c r="A927" s="1" t="s">
        <v>4084</v>
      </c>
      <c r="B927" s="4" t="s">
        <v>18</v>
      </c>
      <c r="C927" s="1" t="s">
        <v>2688</v>
      </c>
      <c r="D927" s="1" t="s">
        <v>56</v>
      </c>
      <c r="E927" s="1">
        <v>5594</v>
      </c>
      <c r="F927" s="1" t="s">
        <v>153</v>
      </c>
      <c r="G927" s="1">
        <v>15</v>
      </c>
      <c r="J927" s="1" t="s">
        <v>1143</v>
      </c>
      <c r="K927" s="1">
        <v>46023977</v>
      </c>
      <c r="M927" s="1" t="s">
        <v>65</v>
      </c>
      <c r="N927" s="1" t="s">
        <v>2689</v>
      </c>
      <c r="O927" s="10">
        <v>44405</v>
      </c>
      <c r="P927" s="10">
        <v>45135</v>
      </c>
      <c r="Q927" s="1" t="s">
        <v>65</v>
      </c>
    </row>
    <row r="928" spans="1:17" x14ac:dyDescent="0.25">
      <c r="A928" s="1" t="s">
        <v>3870</v>
      </c>
      <c r="B928" s="4" t="s">
        <v>18</v>
      </c>
      <c r="C928" s="1" t="s">
        <v>2690</v>
      </c>
      <c r="D928" s="1" t="s">
        <v>302</v>
      </c>
      <c r="E928" s="1">
        <v>795</v>
      </c>
      <c r="F928" s="1" t="s">
        <v>103</v>
      </c>
      <c r="G928" s="1">
        <v>6</v>
      </c>
      <c r="J928" s="1" t="s">
        <v>312</v>
      </c>
      <c r="M928" s="1" t="s">
        <v>15</v>
      </c>
      <c r="O928" s="10"/>
      <c r="P928" s="10"/>
    </row>
    <row r="929" spans="1:17" x14ac:dyDescent="0.25">
      <c r="A929" s="1" t="s">
        <v>4089</v>
      </c>
      <c r="B929" s="4" t="s">
        <v>18</v>
      </c>
      <c r="C929" s="1" t="s">
        <v>2692</v>
      </c>
      <c r="D929" s="1" t="s">
        <v>30</v>
      </c>
      <c r="E929" s="1">
        <v>4191</v>
      </c>
      <c r="F929" s="1" t="s">
        <v>79</v>
      </c>
      <c r="G929" s="1">
        <v>15</v>
      </c>
      <c r="J929" s="1" t="s">
        <v>1166</v>
      </c>
      <c r="M929" s="1" t="s">
        <v>17</v>
      </c>
      <c r="N929" s="1" t="s">
        <v>2694</v>
      </c>
      <c r="O929" s="10">
        <v>44351</v>
      </c>
      <c r="P929" s="10">
        <v>45081</v>
      </c>
      <c r="Q929" s="1" t="s">
        <v>65</v>
      </c>
    </row>
    <row r="930" spans="1:17" x14ac:dyDescent="0.25">
      <c r="A930" s="1" t="s">
        <v>3988</v>
      </c>
      <c r="B930" s="4" t="s">
        <v>18</v>
      </c>
      <c r="C930" s="1" t="s">
        <v>2695</v>
      </c>
      <c r="D930" s="1" t="s">
        <v>83</v>
      </c>
      <c r="E930" s="1">
        <v>2610</v>
      </c>
      <c r="F930" s="1" t="s">
        <v>84</v>
      </c>
      <c r="G930" s="1">
        <v>3</v>
      </c>
      <c r="J930" s="1" t="s">
        <v>739</v>
      </c>
      <c r="M930" s="1" t="s">
        <v>65</v>
      </c>
      <c r="N930" s="1" t="s">
        <v>4276</v>
      </c>
      <c r="O930" s="10">
        <v>44623</v>
      </c>
      <c r="P930" s="10">
        <v>45354</v>
      </c>
      <c r="Q930" s="1" t="s">
        <v>65</v>
      </c>
    </row>
    <row r="931" spans="1:17" x14ac:dyDescent="0.25">
      <c r="A931" s="1" t="s">
        <v>4277</v>
      </c>
      <c r="B931" s="4" t="s">
        <v>18</v>
      </c>
      <c r="C931" s="1" t="s">
        <v>2699</v>
      </c>
      <c r="D931" s="1" t="s">
        <v>2701</v>
      </c>
      <c r="E931" s="1">
        <v>4615</v>
      </c>
      <c r="F931" s="1" t="s">
        <v>1253</v>
      </c>
      <c r="G931" s="1">
        <v>11</v>
      </c>
      <c r="J931" s="1" t="s">
        <v>1339</v>
      </c>
      <c r="K931" s="1">
        <v>1553311703</v>
      </c>
      <c r="M931" s="1" t="s">
        <v>2736</v>
      </c>
      <c r="N931" s="1" t="s">
        <v>2702</v>
      </c>
      <c r="O931" s="10">
        <v>44738</v>
      </c>
      <c r="P931" s="10">
        <v>45108</v>
      </c>
      <c r="Q931" s="1" t="s">
        <v>65</v>
      </c>
    </row>
    <row r="932" spans="1:17" x14ac:dyDescent="0.25">
      <c r="A932" s="1" t="s">
        <v>4000</v>
      </c>
      <c r="B932" s="4" t="s">
        <v>18</v>
      </c>
      <c r="C932" s="1" t="s">
        <v>2703</v>
      </c>
      <c r="D932" s="1" t="s">
        <v>768</v>
      </c>
      <c r="E932" s="1">
        <v>1688</v>
      </c>
      <c r="F932" s="1" t="s">
        <v>46</v>
      </c>
      <c r="G932" s="1">
        <v>4</v>
      </c>
      <c r="J932" s="1" t="s">
        <v>790</v>
      </c>
      <c r="M932" s="1" t="s">
        <v>65</v>
      </c>
      <c r="N932" s="1" t="s">
        <v>2704</v>
      </c>
      <c r="O932" s="10">
        <v>44649</v>
      </c>
      <c r="P932" s="10">
        <v>45380</v>
      </c>
      <c r="Q932" s="1" t="s">
        <v>2249</v>
      </c>
    </row>
    <row r="933" spans="1:17" x14ac:dyDescent="0.25">
      <c r="A933" s="1" t="s">
        <v>4223</v>
      </c>
      <c r="B933" s="4" t="s">
        <v>18</v>
      </c>
      <c r="C933" s="1" t="s">
        <v>2705</v>
      </c>
      <c r="D933" s="1" t="s">
        <v>83</v>
      </c>
      <c r="E933" s="1">
        <v>6688</v>
      </c>
      <c r="F933" s="1" t="s">
        <v>18</v>
      </c>
      <c r="G933" s="1">
        <v>7</v>
      </c>
      <c r="J933" s="1" t="s">
        <v>2706</v>
      </c>
      <c r="K933" s="1">
        <v>46333570</v>
      </c>
      <c r="M933" s="1" t="s">
        <v>15</v>
      </c>
      <c r="O933" s="10"/>
      <c r="P933" s="10"/>
    </row>
    <row r="934" spans="1:17" x14ac:dyDescent="0.25">
      <c r="A934" s="1" t="s">
        <v>4278</v>
      </c>
      <c r="B934" s="4" t="s">
        <v>18</v>
      </c>
      <c r="C934" s="1" t="s">
        <v>2707</v>
      </c>
      <c r="D934" s="1" t="s">
        <v>2253</v>
      </c>
      <c r="E934" s="1">
        <v>4107</v>
      </c>
      <c r="F934" s="1" t="s">
        <v>2710</v>
      </c>
      <c r="G934" s="1">
        <v>8</v>
      </c>
      <c r="J934" s="1" t="s">
        <v>2709</v>
      </c>
      <c r="K934" s="1">
        <v>1563547624</v>
      </c>
      <c r="M934" s="1" t="s">
        <v>65</v>
      </c>
      <c r="N934" s="1" t="s">
        <v>2711</v>
      </c>
      <c r="O934" s="10">
        <v>44624</v>
      </c>
      <c r="P934" s="10">
        <v>45355</v>
      </c>
      <c r="Q934" s="1" t="s">
        <v>65</v>
      </c>
    </row>
    <row r="935" spans="1:17" x14ac:dyDescent="0.25">
      <c r="A935" s="1" t="s">
        <v>3906</v>
      </c>
      <c r="B935" s="4" t="s">
        <v>18</v>
      </c>
      <c r="C935" s="1" t="s">
        <v>2712</v>
      </c>
      <c r="D935" s="1" t="s">
        <v>56</v>
      </c>
      <c r="E935" s="1">
        <v>423</v>
      </c>
      <c r="F935" s="1" t="s">
        <v>22</v>
      </c>
      <c r="G935" s="1">
        <v>1</v>
      </c>
      <c r="J935" s="1" t="s">
        <v>444</v>
      </c>
      <c r="M935" s="1" t="s">
        <v>17</v>
      </c>
      <c r="N935" s="1" t="s">
        <v>2713</v>
      </c>
      <c r="O935" s="10">
        <v>44284</v>
      </c>
      <c r="P935" s="10">
        <v>45014</v>
      </c>
      <c r="Q935" s="1" t="s">
        <v>65</v>
      </c>
    </row>
    <row r="936" spans="1:17" x14ac:dyDescent="0.25">
      <c r="A936" s="1" t="s">
        <v>4203</v>
      </c>
      <c r="B936" s="4" t="s">
        <v>18</v>
      </c>
      <c r="C936" s="1" t="s">
        <v>2714</v>
      </c>
      <c r="D936" s="1" t="s">
        <v>523</v>
      </c>
      <c r="E936" s="1">
        <v>2351</v>
      </c>
      <c r="F936" s="1" t="s">
        <v>14</v>
      </c>
      <c r="G936" s="1">
        <v>2</v>
      </c>
      <c r="J936" s="1" t="s">
        <v>1762</v>
      </c>
      <c r="M936" s="1" t="s">
        <v>15</v>
      </c>
      <c r="O936" s="10"/>
      <c r="P936" s="10"/>
    </row>
    <row r="937" spans="1:17" x14ac:dyDescent="0.25">
      <c r="A937" s="1" t="s">
        <v>3893</v>
      </c>
      <c r="B937" s="4" t="s">
        <v>18</v>
      </c>
      <c r="C937" s="1" t="s">
        <v>2716</v>
      </c>
      <c r="D937" s="1" t="s">
        <v>395</v>
      </c>
      <c r="E937" s="1">
        <v>496</v>
      </c>
      <c r="F937" s="1" t="s">
        <v>103</v>
      </c>
      <c r="G937" s="1">
        <v>6</v>
      </c>
      <c r="J937" s="1" t="s">
        <v>2717</v>
      </c>
      <c r="M937" s="1" t="s">
        <v>2697</v>
      </c>
      <c r="N937" s="1" t="s">
        <v>2718</v>
      </c>
      <c r="O937" s="10">
        <v>45076</v>
      </c>
      <c r="P937" s="10"/>
      <c r="Q937" s="1" t="s">
        <v>2697</v>
      </c>
    </row>
    <row r="938" spans="1:17" x14ac:dyDescent="0.25">
      <c r="A938" s="1" t="s">
        <v>4127</v>
      </c>
      <c r="B938" s="4" t="s">
        <v>18</v>
      </c>
      <c r="C938" s="1" t="s">
        <v>2719</v>
      </c>
      <c r="D938" s="1" t="s">
        <v>1379</v>
      </c>
      <c r="E938" s="1">
        <v>3990</v>
      </c>
      <c r="F938" s="1" t="s">
        <v>1253</v>
      </c>
      <c r="G938" s="1">
        <v>11</v>
      </c>
      <c r="J938" s="1" t="s">
        <v>1378</v>
      </c>
      <c r="M938" s="1" t="s">
        <v>15</v>
      </c>
      <c r="O938" s="10"/>
      <c r="P938" s="10"/>
    </row>
    <row r="939" spans="1:17" x14ac:dyDescent="0.25">
      <c r="A939" s="1" t="s">
        <v>4001</v>
      </c>
      <c r="B939" s="4" t="s">
        <v>18</v>
      </c>
      <c r="C939" s="1" t="s">
        <v>2720</v>
      </c>
      <c r="D939" s="1" t="s">
        <v>121</v>
      </c>
      <c r="E939" s="1">
        <v>2858</v>
      </c>
      <c r="F939" s="1" t="s">
        <v>760</v>
      </c>
      <c r="G939" s="1">
        <v>4</v>
      </c>
      <c r="J939" s="1" t="s">
        <v>793</v>
      </c>
      <c r="M939" s="1" t="s">
        <v>65</v>
      </c>
      <c r="N939" s="1" t="s">
        <v>2721</v>
      </c>
      <c r="O939" s="10">
        <v>44649</v>
      </c>
      <c r="P939" s="10">
        <v>45380</v>
      </c>
      <c r="Q939" s="1" t="s">
        <v>2249</v>
      </c>
    </row>
    <row r="940" spans="1:17" x14ac:dyDescent="0.25">
      <c r="A940" s="1" t="s">
        <v>3865</v>
      </c>
      <c r="B940" s="4" t="s">
        <v>18</v>
      </c>
      <c r="C940" s="1" t="s">
        <v>2722</v>
      </c>
      <c r="D940" s="1" t="s">
        <v>83</v>
      </c>
      <c r="E940" s="1">
        <v>4593</v>
      </c>
      <c r="F940" s="1" t="s">
        <v>256</v>
      </c>
      <c r="G940" s="1">
        <v>5</v>
      </c>
      <c r="J940" s="1" t="s">
        <v>4279</v>
      </c>
      <c r="M940" s="1" t="s">
        <v>65</v>
      </c>
      <c r="N940" s="1" t="s">
        <v>2723</v>
      </c>
      <c r="O940" s="10">
        <v>44481</v>
      </c>
      <c r="P940" s="10">
        <v>45211</v>
      </c>
      <c r="Q940" s="1" t="s">
        <v>65</v>
      </c>
    </row>
    <row r="941" spans="1:17" x14ac:dyDescent="0.25">
      <c r="A941" s="1" t="s">
        <v>4280</v>
      </c>
      <c r="B941" s="4" t="s">
        <v>18</v>
      </c>
      <c r="C941" s="1" t="s">
        <v>2724</v>
      </c>
      <c r="D941" s="1" t="s">
        <v>2725</v>
      </c>
      <c r="E941" s="1">
        <v>630</v>
      </c>
      <c r="F941" s="1" t="s">
        <v>79</v>
      </c>
      <c r="G941" s="1">
        <v>15</v>
      </c>
      <c r="J941" s="1" t="s">
        <v>1187</v>
      </c>
      <c r="M941" s="1" t="s">
        <v>17</v>
      </c>
      <c r="N941" s="1" t="s">
        <v>2726</v>
      </c>
      <c r="O941" s="10">
        <v>44291</v>
      </c>
      <c r="P941" s="10">
        <v>45021</v>
      </c>
      <c r="Q941" s="1" t="s">
        <v>65</v>
      </c>
    </row>
    <row r="942" spans="1:17" x14ac:dyDescent="0.25">
      <c r="A942" s="1" t="s">
        <v>3856</v>
      </c>
      <c r="B942" s="4" t="s">
        <v>18</v>
      </c>
      <c r="C942" s="1" t="s">
        <v>2727</v>
      </c>
      <c r="D942" s="1" t="s">
        <v>260</v>
      </c>
      <c r="E942" s="1">
        <v>130</v>
      </c>
      <c r="F942" s="1" t="s">
        <v>256</v>
      </c>
      <c r="G942" s="1">
        <v>5</v>
      </c>
      <c r="J942" s="1" t="s">
        <v>259</v>
      </c>
      <c r="M942" s="1" t="s">
        <v>15</v>
      </c>
      <c r="O942" s="10"/>
      <c r="P942" s="10"/>
    </row>
    <row r="943" spans="1:17" x14ac:dyDescent="0.25">
      <c r="A943" s="1" t="s">
        <v>4139</v>
      </c>
      <c r="B943" s="4" t="s">
        <v>18</v>
      </c>
      <c r="C943" s="1" t="s">
        <v>2728</v>
      </c>
      <c r="D943" s="1" t="s">
        <v>36</v>
      </c>
      <c r="E943" s="1">
        <v>3097</v>
      </c>
      <c r="F943" s="1" t="s">
        <v>1419</v>
      </c>
      <c r="G943" s="1">
        <v>13</v>
      </c>
      <c r="J943" s="1">
        <v>16732131</v>
      </c>
      <c r="K943" s="1">
        <v>1160022845</v>
      </c>
      <c r="M943" s="1" t="s">
        <v>65</v>
      </c>
      <c r="N943" s="1" t="s">
        <v>2729</v>
      </c>
      <c r="O943" s="10">
        <v>44503</v>
      </c>
      <c r="P943" s="10">
        <v>45233</v>
      </c>
      <c r="Q943" s="1" t="s">
        <v>65</v>
      </c>
    </row>
    <row r="944" spans="1:17" x14ac:dyDescent="0.25">
      <c r="A944" s="1" t="s">
        <v>4092</v>
      </c>
      <c r="B944" s="4" t="s">
        <v>18</v>
      </c>
      <c r="C944" s="1" t="s">
        <v>2730</v>
      </c>
      <c r="D944" s="1" t="s">
        <v>78</v>
      </c>
      <c r="E944" s="1">
        <v>630</v>
      </c>
      <c r="F944" s="1" t="s">
        <v>79</v>
      </c>
      <c r="G944" s="1">
        <v>15</v>
      </c>
      <c r="J944" s="1">
        <v>21685881</v>
      </c>
      <c r="K944" s="1">
        <v>1161757026</v>
      </c>
      <c r="M944" s="1" t="s">
        <v>15</v>
      </c>
      <c r="O944" s="10"/>
      <c r="P944" s="10"/>
    </row>
    <row r="945" spans="1:17" x14ac:dyDescent="0.25">
      <c r="A945" s="1" t="s">
        <v>3887</v>
      </c>
      <c r="B945" s="4" t="s">
        <v>18</v>
      </c>
      <c r="C945" s="1" t="s">
        <v>2731</v>
      </c>
      <c r="D945" s="1" t="s">
        <v>83</v>
      </c>
      <c r="E945" s="1">
        <v>4879</v>
      </c>
      <c r="F945" s="1" t="s">
        <v>103</v>
      </c>
      <c r="G945" s="1">
        <v>6</v>
      </c>
      <c r="J945" s="1" t="s">
        <v>374</v>
      </c>
      <c r="M945" s="1" t="s">
        <v>17</v>
      </c>
      <c r="N945" s="1" t="s">
        <v>2733</v>
      </c>
      <c r="O945" s="10">
        <v>44354</v>
      </c>
      <c r="P945" s="10">
        <v>45084</v>
      </c>
      <c r="Q945" s="1" t="s">
        <v>65</v>
      </c>
    </row>
    <row r="946" spans="1:17" x14ac:dyDescent="0.25">
      <c r="A946" s="1" t="s">
        <v>3910</v>
      </c>
      <c r="B946" s="4" t="s">
        <v>18</v>
      </c>
      <c r="C946" s="1" t="s">
        <v>2734</v>
      </c>
      <c r="D946" s="1" t="s">
        <v>21</v>
      </c>
      <c r="E946" s="1">
        <v>898</v>
      </c>
      <c r="F946" s="1" t="s">
        <v>99</v>
      </c>
      <c r="G946" s="1">
        <v>1</v>
      </c>
      <c r="J946" s="1" t="s">
        <v>2735</v>
      </c>
      <c r="M946" s="1" t="s">
        <v>2204</v>
      </c>
      <c r="O946" s="10"/>
      <c r="P946" s="10"/>
    </row>
    <row r="947" spans="1:17" x14ac:dyDescent="0.25">
      <c r="A947" s="1" t="s">
        <v>4129</v>
      </c>
      <c r="B947" s="4" t="s">
        <v>18</v>
      </c>
      <c r="C947" s="1" t="s">
        <v>2737</v>
      </c>
      <c r="D947" s="1" t="s">
        <v>13</v>
      </c>
      <c r="E947" s="1">
        <v>3049</v>
      </c>
      <c r="F947" s="1" t="s">
        <v>14</v>
      </c>
      <c r="G947" s="1">
        <v>2</v>
      </c>
      <c r="J947" s="1" t="s">
        <v>1393</v>
      </c>
      <c r="M947" s="1" t="s">
        <v>65</v>
      </c>
      <c r="N947" s="1" t="s">
        <v>2738</v>
      </c>
      <c r="O947" s="10">
        <v>44396</v>
      </c>
      <c r="P947" s="10">
        <v>45126</v>
      </c>
      <c r="Q947" s="1" t="s">
        <v>65</v>
      </c>
    </row>
    <row r="948" spans="1:17" x14ac:dyDescent="0.25">
      <c r="A948" s="1" t="s">
        <v>4281</v>
      </c>
      <c r="B948" s="4" t="s">
        <v>18</v>
      </c>
      <c r="C948" s="1" t="s">
        <v>2739</v>
      </c>
      <c r="D948" s="1" t="s">
        <v>2741</v>
      </c>
      <c r="E948" s="1">
        <v>1098</v>
      </c>
      <c r="F948" s="1" t="s">
        <v>103</v>
      </c>
      <c r="G948" s="1">
        <v>6</v>
      </c>
      <c r="J948" s="1" t="s">
        <v>2740</v>
      </c>
      <c r="K948" s="1">
        <v>1158783361</v>
      </c>
      <c r="M948" s="1" t="s">
        <v>2890</v>
      </c>
      <c r="O948" s="10"/>
      <c r="P948" s="10"/>
    </row>
    <row r="949" spans="1:17" x14ac:dyDescent="0.25">
      <c r="A949" s="1" t="s">
        <v>4133</v>
      </c>
      <c r="B949" s="4" t="s">
        <v>18</v>
      </c>
      <c r="C949" s="1" t="s">
        <v>2742</v>
      </c>
      <c r="D949" s="1" t="s">
        <v>1355</v>
      </c>
      <c r="E949" s="1">
        <v>2904</v>
      </c>
      <c r="F949" s="1" t="s">
        <v>37</v>
      </c>
      <c r="G949" s="1">
        <v>13</v>
      </c>
      <c r="J949" s="1" t="s">
        <v>2744</v>
      </c>
      <c r="M949" s="1" t="s">
        <v>65</v>
      </c>
      <c r="N949" s="1" t="s">
        <v>2745</v>
      </c>
      <c r="O949" s="10">
        <v>44847</v>
      </c>
      <c r="P949" s="10">
        <v>45578</v>
      </c>
      <c r="Q949" s="1" t="s">
        <v>65</v>
      </c>
    </row>
    <row r="950" spans="1:17" x14ac:dyDescent="0.25">
      <c r="A950" s="1" t="s">
        <v>4100</v>
      </c>
      <c r="B950" s="4" t="s">
        <v>18</v>
      </c>
      <c r="C950" s="1" t="s">
        <v>2746</v>
      </c>
      <c r="D950" s="1" t="s">
        <v>1252</v>
      </c>
      <c r="E950" s="1">
        <v>5232</v>
      </c>
      <c r="F950" s="1" t="s">
        <v>1253</v>
      </c>
      <c r="G950" s="1">
        <v>11</v>
      </c>
      <c r="J950" s="1" t="s">
        <v>1251</v>
      </c>
      <c r="M950" s="1" t="s">
        <v>2736</v>
      </c>
      <c r="N950" s="1" t="s">
        <v>2748</v>
      </c>
      <c r="O950" s="10">
        <v>44839</v>
      </c>
      <c r="P950" s="10">
        <v>45570</v>
      </c>
      <c r="Q950" s="1" t="s">
        <v>65</v>
      </c>
    </row>
    <row r="951" spans="1:17" x14ac:dyDescent="0.25">
      <c r="A951" s="1" t="s">
        <v>3845</v>
      </c>
      <c r="B951" s="4" t="s">
        <v>18</v>
      </c>
      <c r="C951" s="1" t="s">
        <v>2749</v>
      </c>
      <c r="D951" s="1" t="s">
        <v>206</v>
      </c>
      <c r="E951" s="1">
        <v>271</v>
      </c>
      <c r="F951" s="1" t="s">
        <v>207</v>
      </c>
      <c r="G951" s="1">
        <v>4</v>
      </c>
      <c r="J951" s="1" t="s">
        <v>205</v>
      </c>
      <c r="M951" s="1" t="s">
        <v>15</v>
      </c>
      <c r="O951" s="10"/>
      <c r="P951" s="10"/>
    </row>
    <row r="952" spans="1:17" x14ac:dyDescent="0.25">
      <c r="A952" s="1" t="s">
        <v>3954</v>
      </c>
      <c r="B952" s="4" t="s">
        <v>18</v>
      </c>
      <c r="C952" s="1" t="s">
        <v>2751</v>
      </c>
      <c r="D952" s="1" t="s">
        <v>132</v>
      </c>
      <c r="E952" s="1">
        <v>1293</v>
      </c>
      <c r="F952" s="1" t="s">
        <v>14</v>
      </c>
      <c r="G952" s="1">
        <v>2</v>
      </c>
      <c r="J952" s="1" t="s">
        <v>2753</v>
      </c>
      <c r="M952" s="1" t="s">
        <v>65</v>
      </c>
      <c r="N952" s="1" t="s">
        <v>2754</v>
      </c>
      <c r="O952" s="10">
        <v>44753</v>
      </c>
      <c r="P952" s="10">
        <v>45484</v>
      </c>
      <c r="Q952" s="1" t="s">
        <v>65</v>
      </c>
    </row>
    <row r="953" spans="1:17" x14ac:dyDescent="0.25">
      <c r="A953" s="1" t="s">
        <v>4282</v>
      </c>
      <c r="B953" s="4" t="s">
        <v>18</v>
      </c>
      <c r="C953" s="1" t="s">
        <v>2755</v>
      </c>
      <c r="D953" s="1" t="s">
        <v>1340</v>
      </c>
      <c r="E953" s="1">
        <v>798</v>
      </c>
      <c r="F953" s="1" t="s">
        <v>798</v>
      </c>
      <c r="G953" s="1">
        <v>7</v>
      </c>
      <c r="J953" s="1" t="s">
        <v>2756</v>
      </c>
      <c r="K953" s="1">
        <v>22605379</v>
      </c>
      <c r="M953" s="1" t="s">
        <v>15</v>
      </c>
      <c r="O953" s="10"/>
      <c r="P953" s="10"/>
    </row>
    <row r="954" spans="1:17" x14ac:dyDescent="0.25">
      <c r="A954" s="1" t="s">
        <v>3944</v>
      </c>
      <c r="B954" s="4" t="s">
        <v>18</v>
      </c>
      <c r="C954" s="1" t="s">
        <v>2757</v>
      </c>
      <c r="D954" s="1" t="s">
        <v>572</v>
      </c>
      <c r="E954" s="1">
        <v>1701</v>
      </c>
      <c r="F954" s="1" t="s">
        <v>14</v>
      </c>
      <c r="G954" s="1">
        <v>2</v>
      </c>
      <c r="J954" s="1" t="s">
        <v>2758</v>
      </c>
      <c r="M954" s="1" t="s">
        <v>65</v>
      </c>
      <c r="N954" s="1" t="s">
        <v>2759</v>
      </c>
      <c r="O954" s="10">
        <v>44467</v>
      </c>
      <c r="P954" s="10">
        <v>45197</v>
      </c>
      <c r="Q954" s="1" t="s">
        <v>65</v>
      </c>
    </row>
    <row r="955" spans="1:17" x14ac:dyDescent="0.25">
      <c r="A955" s="1" t="s">
        <v>4009</v>
      </c>
      <c r="B955" s="4" t="s">
        <v>18</v>
      </c>
      <c r="C955" s="1" t="s">
        <v>2760</v>
      </c>
      <c r="D955" s="1" t="s">
        <v>83</v>
      </c>
      <c r="E955" s="1">
        <v>7214</v>
      </c>
      <c r="F955" s="1" t="s">
        <v>18</v>
      </c>
      <c r="G955" s="1">
        <v>7</v>
      </c>
      <c r="J955" s="1" t="s">
        <v>834</v>
      </c>
      <c r="M955" s="1" t="s">
        <v>15</v>
      </c>
      <c r="O955" s="10"/>
      <c r="P955" s="10"/>
    </row>
    <row r="956" spans="1:17" x14ac:dyDescent="0.25">
      <c r="A956" s="1" t="s">
        <v>4041</v>
      </c>
      <c r="B956" s="4" t="s">
        <v>18</v>
      </c>
      <c r="C956" s="1" t="s">
        <v>2762</v>
      </c>
      <c r="D956" s="1" t="s">
        <v>974</v>
      </c>
      <c r="E956" s="1">
        <v>2446</v>
      </c>
      <c r="F956" s="1" t="s">
        <v>1163</v>
      </c>
      <c r="G956" s="1">
        <v>13</v>
      </c>
      <c r="J956" s="1" t="s">
        <v>973</v>
      </c>
      <c r="M956" s="1" t="s">
        <v>65</v>
      </c>
      <c r="N956" s="1" t="s">
        <v>2764</v>
      </c>
      <c r="O956" s="10">
        <v>44467</v>
      </c>
      <c r="P956" s="10">
        <v>45197</v>
      </c>
      <c r="Q956" s="1" t="s">
        <v>65</v>
      </c>
    </row>
    <row r="957" spans="1:17" x14ac:dyDescent="0.25">
      <c r="A957" s="1" t="s">
        <v>4034</v>
      </c>
      <c r="B957" s="4" t="s">
        <v>18</v>
      </c>
      <c r="C957" s="1" t="s">
        <v>2765</v>
      </c>
      <c r="D957" s="1" t="s">
        <v>944</v>
      </c>
      <c r="E957" s="1">
        <v>2568</v>
      </c>
      <c r="F957" s="1" t="s">
        <v>37</v>
      </c>
      <c r="G957" s="1">
        <v>13</v>
      </c>
      <c r="J957" s="1" t="s">
        <v>947</v>
      </c>
      <c r="M957" s="1" t="s">
        <v>17</v>
      </c>
      <c r="N957" s="1" t="s">
        <v>2767</v>
      </c>
      <c r="O957" s="10">
        <v>44323</v>
      </c>
      <c r="P957" s="10">
        <v>45053</v>
      </c>
      <c r="Q957" s="1" t="s">
        <v>65</v>
      </c>
    </row>
    <row r="958" spans="1:17" x14ac:dyDescent="0.25">
      <c r="A958" s="1" t="s">
        <v>4061</v>
      </c>
      <c r="B958" s="4" t="s">
        <v>18</v>
      </c>
      <c r="C958" s="1" t="s">
        <v>2768</v>
      </c>
      <c r="D958" s="1" t="s">
        <v>1055</v>
      </c>
      <c r="E958" s="1">
        <v>2741</v>
      </c>
      <c r="F958" s="1" t="s">
        <v>31</v>
      </c>
      <c r="G958" s="1">
        <v>14</v>
      </c>
      <c r="J958" s="1" t="s">
        <v>1054</v>
      </c>
      <c r="M958" s="1" t="s">
        <v>2204</v>
      </c>
      <c r="O958" s="10"/>
      <c r="P958" s="10"/>
    </row>
    <row r="959" spans="1:17" x14ac:dyDescent="0.25">
      <c r="A959" s="1" t="s">
        <v>4190</v>
      </c>
      <c r="B959" s="4" t="s">
        <v>18</v>
      </c>
      <c r="C959" s="1" t="s">
        <v>2770</v>
      </c>
      <c r="D959" s="1" t="s">
        <v>1664</v>
      </c>
      <c r="E959" s="1">
        <v>1425</v>
      </c>
      <c r="F959" s="1" t="s">
        <v>99</v>
      </c>
      <c r="G959" s="1">
        <v>1</v>
      </c>
      <c r="J959" s="1" t="s">
        <v>417</v>
      </c>
      <c r="M959" s="1" t="s">
        <v>65</v>
      </c>
      <c r="N959" s="1" t="s">
        <v>2772</v>
      </c>
      <c r="O959" s="10">
        <v>44417</v>
      </c>
      <c r="P959" s="10">
        <v>45147</v>
      </c>
      <c r="Q959" s="1" t="s">
        <v>65</v>
      </c>
    </row>
    <row r="960" spans="1:17" x14ac:dyDescent="0.25">
      <c r="A960" s="1" t="s">
        <v>4112</v>
      </c>
      <c r="B960" s="4" t="s">
        <v>18</v>
      </c>
      <c r="C960" s="1" t="s">
        <v>2773</v>
      </c>
      <c r="D960" s="1" t="s">
        <v>1301</v>
      </c>
      <c r="E960" s="1">
        <v>1615</v>
      </c>
      <c r="F960" s="1" t="s">
        <v>37</v>
      </c>
      <c r="G960" s="1">
        <v>13</v>
      </c>
      <c r="J960" s="1" t="s">
        <v>1300</v>
      </c>
      <c r="M960" s="1" t="s">
        <v>65</v>
      </c>
      <c r="N960" s="1" t="s">
        <v>2775</v>
      </c>
      <c r="O960" s="10">
        <v>44452</v>
      </c>
      <c r="P960" s="10">
        <v>45182</v>
      </c>
      <c r="Q960" s="1" t="s">
        <v>65</v>
      </c>
    </row>
    <row r="961" spans="1:17" x14ac:dyDescent="0.25">
      <c r="A961" s="1" t="s">
        <v>3872</v>
      </c>
      <c r="B961" s="4" t="s">
        <v>18</v>
      </c>
      <c r="C961" s="1" t="s">
        <v>2776</v>
      </c>
      <c r="D961" s="1" t="s">
        <v>320</v>
      </c>
      <c r="E961" s="1">
        <v>790</v>
      </c>
      <c r="F961" s="1" t="s">
        <v>103</v>
      </c>
      <c r="G961" s="1">
        <v>6</v>
      </c>
      <c r="J961" s="1" t="s">
        <v>319</v>
      </c>
      <c r="M961" s="1" t="s">
        <v>65</v>
      </c>
      <c r="N961" s="1" t="s">
        <v>2777</v>
      </c>
      <c r="O961" s="10">
        <v>44585</v>
      </c>
      <c r="P961" s="10">
        <v>45315</v>
      </c>
      <c r="Q961" s="1" t="s">
        <v>65</v>
      </c>
    </row>
    <row r="962" spans="1:17" x14ac:dyDescent="0.25">
      <c r="A962" s="1" t="s">
        <v>4068</v>
      </c>
      <c r="B962" s="4" t="s">
        <v>18</v>
      </c>
      <c r="C962" s="1" t="s">
        <v>2778</v>
      </c>
      <c r="D962" s="1" t="s">
        <v>13</v>
      </c>
      <c r="E962" s="1">
        <v>4102</v>
      </c>
      <c r="F962" s="1" t="s">
        <v>31</v>
      </c>
      <c r="G962" s="1">
        <v>14</v>
      </c>
      <c r="J962" s="1" t="s">
        <v>1084</v>
      </c>
      <c r="M962" s="1" t="s">
        <v>65</v>
      </c>
      <c r="N962" s="1" t="s">
        <v>2779</v>
      </c>
      <c r="O962" s="10">
        <v>44418</v>
      </c>
      <c r="P962" s="10">
        <v>45148</v>
      </c>
      <c r="Q962" s="1" t="s">
        <v>65</v>
      </c>
    </row>
    <row r="963" spans="1:17" x14ac:dyDescent="0.25">
      <c r="A963" s="1" t="s">
        <v>3852</v>
      </c>
      <c r="B963" s="4" t="s">
        <v>18</v>
      </c>
      <c r="C963" s="1" t="s">
        <v>2780</v>
      </c>
      <c r="D963" s="1" t="s">
        <v>817</v>
      </c>
      <c r="E963" s="1">
        <v>2641</v>
      </c>
      <c r="F963" s="1" t="s">
        <v>18</v>
      </c>
      <c r="G963" s="1">
        <v>7</v>
      </c>
      <c r="J963" s="1" t="s">
        <v>816</v>
      </c>
      <c r="M963" s="1" t="s">
        <v>17</v>
      </c>
      <c r="N963" s="1" t="s">
        <v>2781</v>
      </c>
      <c r="O963" s="10">
        <v>44348</v>
      </c>
      <c r="P963" s="10">
        <v>45078</v>
      </c>
      <c r="Q963" s="1" t="s">
        <v>65</v>
      </c>
    </row>
    <row r="964" spans="1:17" x14ac:dyDescent="0.25">
      <c r="A964" s="1" t="s">
        <v>4283</v>
      </c>
      <c r="B964" s="4" t="s">
        <v>18</v>
      </c>
      <c r="C964" s="1" t="s">
        <v>2782</v>
      </c>
      <c r="D964" s="1" t="s">
        <v>83</v>
      </c>
      <c r="E964" s="1">
        <v>6226</v>
      </c>
      <c r="F964" s="1" t="s">
        <v>18</v>
      </c>
      <c r="G964" s="1">
        <v>7</v>
      </c>
      <c r="J964" s="1" t="s">
        <v>2784</v>
      </c>
      <c r="M964" s="1" t="s">
        <v>17</v>
      </c>
      <c r="N964" s="1" t="s">
        <v>2785</v>
      </c>
      <c r="O964" s="10">
        <v>44348</v>
      </c>
      <c r="P964" s="10">
        <v>45078</v>
      </c>
      <c r="Q964" s="1" t="s">
        <v>65</v>
      </c>
    </row>
    <row r="965" spans="1:17" x14ac:dyDescent="0.25">
      <c r="A965" s="1" t="s">
        <v>4026</v>
      </c>
      <c r="B965" s="4" t="s">
        <v>18</v>
      </c>
      <c r="C965" s="1" t="s">
        <v>2786</v>
      </c>
      <c r="D965" s="1" t="s">
        <v>917</v>
      </c>
      <c r="E965" s="1">
        <v>2863</v>
      </c>
      <c r="F965" s="1" t="s">
        <v>141</v>
      </c>
      <c r="G965" s="1">
        <v>12</v>
      </c>
      <c r="J965" s="1" t="s">
        <v>916</v>
      </c>
      <c r="M965" s="1" t="s">
        <v>17</v>
      </c>
      <c r="N965" s="1" t="s">
        <v>2787</v>
      </c>
      <c r="O965" s="10">
        <v>44362</v>
      </c>
      <c r="P965" s="10">
        <v>45092</v>
      </c>
      <c r="Q965" s="1" t="s">
        <v>65</v>
      </c>
    </row>
    <row r="966" spans="1:17" x14ac:dyDescent="0.25">
      <c r="A966" s="1" t="s">
        <v>4012</v>
      </c>
      <c r="B966" s="4" t="s">
        <v>18</v>
      </c>
      <c r="C966" s="1" t="s">
        <v>2788</v>
      </c>
      <c r="D966" s="1" t="s">
        <v>140</v>
      </c>
      <c r="E966" s="1">
        <v>5</v>
      </c>
      <c r="F966" s="1" t="s">
        <v>18</v>
      </c>
      <c r="G966" s="1">
        <v>7</v>
      </c>
      <c r="J966" s="1" t="s">
        <v>2790</v>
      </c>
      <c r="M966" s="1" t="s">
        <v>17</v>
      </c>
      <c r="N966" s="1" t="s">
        <v>2791</v>
      </c>
      <c r="O966" s="10">
        <v>44348</v>
      </c>
      <c r="P966" s="10">
        <v>45078</v>
      </c>
      <c r="Q966" s="1" t="s">
        <v>65</v>
      </c>
    </row>
    <row r="967" spans="1:17" x14ac:dyDescent="0.25">
      <c r="A967" s="1" t="s">
        <v>4149</v>
      </c>
      <c r="B967" s="4" t="s">
        <v>18</v>
      </c>
      <c r="C967" s="1" t="s">
        <v>2792</v>
      </c>
      <c r="D967" s="1" t="s">
        <v>36</v>
      </c>
      <c r="E967" s="1">
        <v>2939</v>
      </c>
      <c r="F967" s="1" t="s">
        <v>1419</v>
      </c>
      <c r="G967" s="1">
        <v>13</v>
      </c>
      <c r="J967" s="1" t="s">
        <v>1481</v>
      </c>
      <c r="M967" s="1" t="s">
        <v>15</v>
      </c>
      <c r="O967" s="10"/>
      <c r="P967" s="10"/>
    </row>
    <row r="968" spans="1:17" x14ac:dyDescent="0.25">
      <c r="A968" s="1" t="s">
        <v>4284</v>
      </c>
      <c r="B968" s="4" t="s">
        <v>18</v>
      </c>
      <c r="C968" s="1" t="s">
        <v>2793</v>
      </c>
      <c r="D968" s="1" t="s">
        <v>36</v>
      </c>
      <c r="E968" s="1">
        <v>3661</v>
      </c>
      <c r="F968" s="1" t="s">
        <v>1419</v>
      </c>
      <c r="G968" s="1">
        <v>13</v>
      </c>
      <c r="J968" s="1" t="s">
        <v>1476</v>
      </c>
      <c r="M968" s="1" t="s">
        <v>65</v>
      </c>
      <c r="N968" s="1" t="s">
        <v>2794</v>
      </c>
      <c r="O968" s="10">
        <v>44483</v>
      </c>
      <c r="P968" s="10">
        <v>45213</v>
      </c>
      <c r="Q968" s="1" t="s">
        <v>65</v>
      </c>
    </row>
    <row r="969" spans="1:17" x14ac:dyDescent="0.25">
      <c r="A969" s="1" t="s">
        <v>487</v>
      </c>
      <c r="B969" s="4" t="s">
        <v>18</v>
      </c>
      <c r="C969" s="1" t="s">
        <v>2795</v>
      </c>
      <c r="D969" s="1" t="s">
        <v>145</v>
      </c>
      <c r="E969" s="1">
        <v>915</v>
      </c>
      <c r="F969" s="1" t="s">
        <v>99</v>
      </c>
      <c r="G969" s="1">
        <v>1</v>
      </c>
      <c r="J969" s="1" t="s">
        <v>486</v>
      </c>
      <c r="M969" s="1" t="s">
        <v>17</v>
      </c>
      <c r="N969" s="1" t="s">
        <v>2796</v>
      </c>
      <c r="O969" s="10">
        <v>44324</v>
      </c>
      <c r="P969" s="10">
        <v>45064</v>
      </c>
      <c r="Q969" s="1" t="s">
        <v>65</v>
      </c>
    </row>
    <row r="970" spans="1:17" x14ac:dyDescent="0.25">
      <c r="A970" s="1" t="s">
        <v>579</v>
      </c>
      <c r="B970" s="4" t="s">
        <v>18</v>
      </c>
      <c r="C970" s="1" t="s">
        <v>2797</v>
      </c>
      <c r="D970" s="1" t="s">
        <v>580</v>
      </c>
      <c r="E970" s="1">
        <v>1306</v>
      </c>
      <c r="F970" s="1" t="s">
        <v>14</v>
      </c>
      <c r="G970" s="1">
        <v>2</v>
      </c>
      <c r="J970" s="1" t="s">
        <v>578</v>
      </c>
      <c r="M970" s="1" t="s">
        <v>65</v>
      </c>
      <c r="N970" s="1" t="s">
        <v>2798</v>
      </c>
      <c r="O970" s="10">
        <v>44404</v>
      </c>
      <c r="P970" s="10">
        <v>45134</v>
      </c>
      <c r="Q970" s="1" t="s">
        <v>65</v>
      </c>
    </row>
    <row r="971" spans="1:17" x14ac:dyDescent="0.25">
      <c r="A971" s="1" t="s">
        <v>4126</v>
      </c>
      <c r="B971" s="4" t="s">
        <v>18</v>
      </c>
      <c r="C971" s="1" t="s">
        <v>2799</v>
      </c>
      <c r="D971" s="1" t="s">
        <v>36</v>
      </c>
      <c r="E971" s="1">
        <v>866</v>
      </c>
      <c r="F971" s="1" t="s">
        <v>1163</v>
      </c>
      <c r="G971" s="1">
        <v>13</v>
      </c>
      <c r="J971" s="1" t="s">
        <v>1373</v>
      </c>
      <c r="M971" s="1" t="s">
        <v>17</v>
      </c>
      <c r="N971" s="1" t="s">
        <v>2800</v>
      </c>
      <c r="O971" s="10">
        <v>44355</v>
      </c>
      <c r="P971" s="10">
        <v>45085</v>
      </c>
      <c r="Q971" s="1" t="s">
        <v>65</v>
      </c>
    </row>
    <row r="972" spans="1:17" x14ac:dyDescent="0.25">
      <c r="A972" s="1" t="s">
        <v>4115</v>
      </c>
      <c r="B972" s="4" t="s">
        <v>18</v>
      </c>
      <c r="C972" s="1" t="s">
        <v>2801</v>
      </c>
      <c r="D972" s="1" t="s">
        <v>1311</v>
      </c>
      <c r="E972" s="1">
        <v>80</v>
      </c>
      <c r="F972" s="1" t="s">
        <v>51</v>
      </c>
      <c r="G972" s="1">
        <v>1</v>
      </c>
      <c r="J972" s="1" t="s">
        <v>1310</v>
      </c>
      <c r="M972" s="1" t="s">
        <v>65</v>
      </c>
      <c r="N972" s="1" t="s">
        <v>2802</v>
      </c>
      <c r="O972" s="10">
        <v>44721</v>
      </c>
      <c r="P972" s="10">
        <v>45452</v>
      </c>
      <c r="Q972" s="1" t="s">
        <v>65</v>
      </c>
    </row>
    <row r="973" spans="1:17" x14ac:dyDescent="0.25">
      <c r="A973" s="1" t="s">
        <v>4113</v>
      </c>
      <c r="B973" s="4" t="s">
        <v>18</v>
      </c>
      <c r="C973" s="1" t="s">
        <v>2803</v>
      </c>
      <c r="D973" s="1" t="s">
        <v>451</v>
      </c>
      <c r="E973" s="1">
        <v>735</v>
      </c>
      <c r="F973" s="1" t="s">
        <v>84</v>
      </c>
      <c r="G973" s="1">
        <v>3</v>
      </c>
      <c r="J973" s="1" t="s">
        <v>1304</v>
      </c>
      <c r="M973" s="1" t="s">
        <v>65</v>
      </c>
      <c r="N973" s="1" t="s">
        <v>2805</v>
      </c>
      <c r="O973" s="10">
        <v>45028</v>
      </c>
      <c r="P973" s="10">
        <v>45759</v>
      </c>
      <c r="Q973" s="1" t="s">
        <v>65</v>
      </c>
    </row>
    <row r="974" spans="1:17" x14ac:dyDescent="0.25">
      <c r="A974" s="1" t="s">
        <v>4162</v>
      </c>
      <c r="B974" s="4" t="s">
        <v>18</v>
      </c>
      <c r="C974" s="1" t="s">
        <v>2806</v>
      </c>
      <c r="D974" s="1" t="s">
        <v>13</v>
      </c>
      <c r="E974" s="1">
        <v>1310</v>
      </c>
      <c r="F974" s="1" t="s">
        <v>99</v>
      </c>
      <c r="G974" s="1">
        <v>1</v>
      </c>
      <c r="J974" s="1" t="s">
        <v>1532</v>
      </c>
      <c r="M974" s="1" t="s">
        <v>17</v>
      </c>
      <c r="N974" s="1" t="s">
        <v>2807</v>
      </c>
      <c r="O974" s="10">
        <v>44365</v>
      </c>
      <c r="P974" s="10">
        <v>45095</v>
      </c>
      <c r="Q974" s="1" t="s">
        <v>65</v>
      </c>
    </row>
    <row r="975" spans="1:17" x14ac:dyDescent="0.25">
      <c r="A975" s="1" t="s">
        <v>3951</v>
      </c>
      <c r="B975" s="4" t="s">
        <v>18</v>
      </c>
      <c r="C975" s="1" t="s">
        <v>2808</v>
      </c>
      <c r="D975" s="1" t="s">
        <v>132</v>
      </c>
      <c r="E975" s="1">
        <v>1817</v>
      </c>
      <c r="F975" s="1" t="s">
        <v>14</v>
      </c>
      <c r="G975" s="1">
        <v>2</v>
      </c>
      <c r="J975" s="1" t="s">
        <v>607</v>
      </c>
      <c r="M975" s="1" t="s">
        <v>65</v>
      </c>
      <c r="N975" s="1" t="s">
        <v>2810</v>
      </c>
      <c r="O975" s="10">
        <v>45021</v>
      </c>
      <c r="P975" s="10">
        <v>45752</v>
      </c>
      <c r="Q975" s="1" t="s">
        <v>65</v>
      </c>
    </row>
    <row r="976" spans="1:17" x14ac:dyDescent="0.25">
      <c r="A976" s="1" t="s">
        <v>4285</v>
      </c>
      <c r="B976" s="4" t="s">
        <v>18</v>
      </c>
      <c r="C976" s="1" t="s">
        <v>2811</v>
      </c>
      <c r="D976" s="1" t="s">
        <v>211</v>
      </c>
      <c r="E976" s="1">
        <v>2467</v>
      </c>
      <c r="F976" s="1" t="s">
        <v>31</v>
      </c>
      <c r="G976" s="1">
        <v>14</v>
      </c>
      <c r="J976" s="1" t="s">
        <v>2812</v>
      </c>
      <c r="M976" s="1" t="s">
        <v>65</v>
      </c>
      <c r="N976" s="1" t="s">
        <v>2813</v>
      </c>
      <c r="O976" s="10">
        <v>44419</v>
      </c>
      <c r="P976" s="10">
        <v>45149</v>
      </c>
      <c r="Q976" s="1" t="s">
        <v>2249</v>
      </c>
    </row>
    <row r="977" spans="1:17" x14ac:dyDescent="0.25">
      <c r="A977" s="1" t="s">
        <v>4286</v>
      </c>
      <c r="B977" s="4" t="s">
        <v>18</v>
      </c>
      <c r="C977" s="1" t="s">
        <v>2814</v>
      </c>
      <c r="D977" s="1" t="s">
        <v>523</v>
      </c>
      <c r="E977" s="1">
        <v>2561</v>
      </c>
      <c r="F977" s="1" t="s">
        <v>14</v>
      </c>
      <c r="G977" s="1">
        <v>2</v>
      </c>
      <c r="J977" s="1" t="s">
        <v>1757</v>
      </c>
      <c r="M977" s="1" t="s">
        <v>65</v>
      </c>
      <c r="N977" s="1" t="s">
        <v>2815</v>
      </c>
      <c r="O977" s="10">
        <v>44440</v>
      </c>
      <c r="P977" s="10">
        <v>45170</v>
      </c>
      <c r="Q977" s="1" t="s">
        <v>65</v>
      </c>
    </row>
    <row r="978" spans="1:17" x14ac:dyDescent="0.25">
      <c r="A978" s="1" t="s">
        <v>4287</v>
      </c>
      <c r="B978" s="4" t="s">
        <v>18</v>
      </c>
      <c r="C978" s="1" t="s">
        <v>2816</v>
      </c>
      <c r="D978" s="1" t="s">
        <v>692</v>
      </c>
      <c r="E978" s="1">
        <v>1211</v>
      </c>
      <c r="F978" s="1" t="s">
        <v>51</v>
      </c>
      <c r="G978" s="1">
        <v>1</v>
      </c>
      <c r="J978" s="1" t="s">
        <v>2817</v>
      </c>
      <c r="M978" s="1" t="s">
        <v>17</v>
      </c>
      <c r="N978" s="1" t="s">
        <v>2818</v>
      </c>
      <c r="O978" s="10">
        <v>44197</v>
      </c>
      <c r="P978" s="10">
        <v>44927</v>
      </c>
      <c r="Q978" s="1" t="s">
        <v>65</v>
      </c>
    </row>
    <row r="979" spans="1:17" x14ac:dyDescent="0.25">
      <c r="A979" s="1" t="s">
        <v>4288</v>
      </c>
      <c r="B979" s="4" t="s">
        <v>18</v>
      </c>
      <c r="C979" s="1" t="s">
        <v>2819</v>
      </c>
      <c r="D979" s="1" t="s">
        <v>158</v>
      </c>
      <c r="E979" s="1">
        <v>3101</v>
      </c>
      <c r="F979" s="1" t="s">
        <v>31</v>
      </c>
      <c r="G979" s="1">
        <v>14</v>
      </c>
      <c r="J979" s="1" t="s">
        <v>1039</v>
      </c>
      <c r="M979" s="1" t="s">
        <v>65</v>
      </c>
      <c r="N979" s="1" t="s">
        <v>2820</v>
      </c>
      <c r="O979" s="10">
        <v>44418</v>
      </c>
      <c r="P979" s="10">
        <v>45148</v>
      </c>
      <c r="Q979" s="1" t="s">
        <v>65</v>
      </c>
    </row>
    <row r="980" spans="1:17" x14ac:dyDescent="0.25">
      <c r="A980" s="1" t="s">
        <v>4178</v>
      </c>
      <c r="B980" s="4" t="s">
        <v>18</v>
      </c>
      <c r="C980" s="1" t="s">
        <v>2821</v>
      </c>
      <c r="D980" s="1" t="s">
        <v>30</v>
      </c>
      <c r="E980" s="1">
        <v>2497</v>
      </c>
      <c r="F980" s="1" t="s">
        <v>1163</v>
      </c>
      <c r="G980" s="1">
        <v>13</v>
      </c>
      <c r="J980" s="1" t="s">
        <v>2822</v>
      </c>
      <c r="M980" s="1" t="s">
        <v>65</v>
      </c>
      <c r="N980" s="1" t="s">
        <v>2823</v>
      </c>
      <c r="O980" s="10">
        <v>44407</v>
      </c>
      <c r="P980" s="10">
        <v>45137</v>
      </c>
      <c r="Q980" s="1" t="s">
        <v>65</v>
      </c>
    </row>
    <row r="981" spans="1:17" x14ac:dyDescent="0.25">
      <c r="A981" s="1" t="s">
        <v>4178</v>
      </c>
      <c r="B981" s="4" t="s">
        <v>18</v>
      </c>
      <c r="C981" s="1" t="s">
        <v>2824</v>
      </c>
      <c r="D981" s="1" t="s">
        <v>30</v>
      </c>
      <c r="E981" s="1">
        <v>2497</v>
      </c>
      <c r="F981" s="1" t="s">
        <v>1163</v>
      </c>
      <c r="G981" s="1">
        <v>13</v>
      </c>
      <c r="J981" s="1" t="s">
        <v>2822</v>
      </c>
      <c r="M981" s="1" t="s">
        <v>15</v>
      </c>
      <c r="O981" s="10"/>
      <c r="P981" s="10"/>
    </row>
    <row r="982" spans="1:17" x14ac:dyDescent="0.25">
      <c r="A982" s="1" t="s">
        <v>3981</v>
      </c>
      <c r="B982" s="4" t="s">
        <v>18</v>
      </c>
      <c r="C982" s="1" t="s">
        <v>2825</v>
      </c>
      <c r="D982" s="1" t="s">
        <v>713</v>
      </c>
      <c r="E982" s="1">
        <v>2851</v>
      </c>
      <c r="F982" s="1" t="s">
        <v>84</v>
      </c>
      <c r="G982" s="1">
        <v>3</v>
      </c>
      <c r="J982" s="1" t="s">
        <v>712</v>
      </c>
      <c r="M982" s="1" t="s">
        <v>17</v>
      </c>
      <c r="N982" s="1" t="s">
        <v>2826</v>
      </c>
      <c r="O982" s="10">
        <v>44396</v>
      </c>
      <c r="P982" s="10">
        <v>44396</v>
      </c>
      <c r="Q982" s="1" t="s">
        <v>65</v>
      </c>
    </row>
    <row r="983" spans="1:17" x14ac:dyDescent="0.25">
      <c r="A983" s="1" t="s">
        <v>4048</v>
      </c>
      <c r="B983" s="4" t="s">
        <v>18</v>
      </c>
      <c r="C983" s="1" t="s">
        <v>2827</v>
      </c>
      <c r="D983" s="1" t="s">
        <v>1001</v>
      </c>
      <c r="E983" s="1">
        <v>1492</v>
      </c>
      <c r="F983" s="1" t="s">
        <v>31</v>
      </c>
      <c r="G983" s="1">
        <v>14</v>
      </c>
      <c r="J983" s="1" t="s">
        <v>2829</v>
      </c>
      <c r="M983" s="1" t="s">
        <v>65</v>
      </c>
      <c r="N983" s="1" t="s">
        <v>2830</v>
      </c>
      <c r="O983" s="10">
        <v>44466</v>
      </c>
      <c r="P983" s="10">
        <v>45196</v>
      </c>
      <c r="Q983" s="1" t="s">
        <v>65</v>
      </c>
    </row>
    <row r="984" spans="1:17" x14ac:dyDescent="0.25">
      <c r="A984" s="1" t="s">
        <v>4289</v>
      </c>
      <c r="B984" s="4" t="s">
        <v>18</v>
      </c>
      <c r="C984" s="1" t="s">
        <v>2831</v>
      </c>
      <c r="D984" s="1" t="s">
        <v>2832</v>
      </c>
      <c r="E984" s="1">
        <v>1693</v>
      </c>
      <c r="F984" s="1" t="s">
        <v>31</v>
      </c>
      <c r="G984" s="1">
        <v>14</v>
      </c>
      <c r="J984" s="1" t="s">
        <v>2157</v>
      </c>
      <c r="K984" s="1">
        <v>1158800000</v>
      </c>
      <c r="M984" s="1" t="s">
        <v>15</v>
      </c>
      <c r="O984" s="10"/>
      <c r="P984" s="10"/>
    </row>
    <row r="985" spans="1:17" x14ac:dyDescent="0.25">
      <c r="A985" s="1" t="s">
        <v>3971</v>
      </c>
      <c r="B985" s="4" t="s">
        <v>18</v>
      </c>
      <c r="C985" s="1" t="s">
        <v>2833</v>
      </c>
      <c r="D985" s="1" t="s">
        <v>13</v>
      </c>
      <c r="E985" s="1">
        <v>3149</v>
      </c>
      <c r="F985" s="1" t="s">
        <v>14</v>
      </c>
      <c r="G985" s="1">
        <v>2</v>
      </c>
      <c r="J985" s="1" t="s">
        <v>676</v>
      </c>
      <c r="K985" s="1">
        <v>1149608566</v>
      </c>
      <c r="M985" s="1" t="s">
        <v>65</v>
      </c>
      <c r="N985" s="1" t="s">
        <v>2834</v>
      </c>
      <c r="O985" s="10">
        <v>45027</v>
      </c>
      <c r="P985" s="10">
        <v>45758</v>
      </c>
      <c r="Q985" s="1" t="s">
        <v>65</v>
      </c>
    </row>
    <row r="986" spans="1:17" x14ac:dyDescent="0.25">
      <c r="A986" s="1" t="s">
        <v>4290</v>
      </c>
      <c r="B986" s="4" t="s">
        <v>18</v>
      </c>
      <c r="C986" s="1" t="s">
        <v>2835</v>
      </c>
      <c r="D986" s="1" t="s">
        <v>2837</v>
      </c>
      <c r="E986" s="1">
        <v>3250</v>
      </c>
      <c r="F986" s="1" t="s">
        <v>922</v>
      </c>
      <c r="G986" s="1">
        <v>12</v>
      </c>
      <c r="J986" s="1" t="s">
        <v>2836</v>
      </c>
      <c r="M986" s="1" t="s">
        <v>1265</v>
      </c>
      <c r="O986" s="10"/>
      <c r="P986" s="10"/>
    </row>
    <row r="987" spans="1:17" x14ac:dyDescent="0.25">
      <c r="A987" s="1" t="s">
        <v>3918</v>
      </c>
      <c r="B987" s="4" t="s">
        <v>18</v>
      </c>
      <c r="C987" s="1" t="s">
        <v>2838</v>
      </c>
      <c r="D987" s="1" t="s">
        <v>145</v>
      </c>
      <c r="E987" s="1">
        <v>35</v>
      </c>
      <c r="F987" s="1" t="s">
        <v>22</v>
      </c>
      <c r="G987" s="1">
        <v>1</v>
      </c>
      <c r="J987" s="1" t="s">
        <v>2840</v>
      </c>
      <c r="M987" s="1" t="s">
        <v>65</v>
      </c>
      <c r="N987" s="1" t="s">
        <v>2841</v>
      </c>
      <c r="O987" s="10">
        <v>44851</v>
      </c>
      <c r="P987" s="10">
        <v>45582</v>
      </c>
      <c r="Q987" s="1" t="s">
        <v>65</v>
      </c>
    </row>
    <row r="988" spans="1:17" x14ac:dyDescent="0.25">
      <c r="A988" s="1" t="s">
        <v>4016</v>
      </c>
      <c r="B988" s="4" t="s">
        <v>18</v>
      </c>
      <c r="C988" s="1" t="s">
        <v>2842</v>
      </c>
      <c r="D988" s="1" t="s">
        <v>874</v>
      </c>
      <c r="E988" s="1">
        <v>60</v>
      </c>
      <c r="F988" s="1" t="s">
        <v>115</v>
      </c>
      <c r="G988" s="1">
        <v>9</v>
      </c>
      <c r="J988" s="1" t="s">
        <v>2844</v>
      </c>
      <c r="M988" s="1" t="s">
        <v>65</v>
      </c>
      <c r="N988" s="1" t="s">
        <v>2845</v>
      </c>
      <c r="O988" s="10">
        <v>44488</v>
      </c>
      <c r="P988" s="10">
        <v>45218</v>
      </c>
      <c r="Q988" s="1" t="s">
        <v>65</v>
      </c>
    </row>
    <row r="989" spans="1:17" x14ac:dyDescent="0.25">
      <c r="A989" s="1" t="s">
        <v>3978</v>
      </c>
      <c r="B989" s="4" t="s">
        <v>18</v>
      </c>
      <c r="C989" s="1" t="s">
        <v>2846</v>
      </c>
      <c r="D989" s="1" t="s">
        <v>56</v>
      </c>
      <c r="E989" s="1">
        <v>2421</v>
      </c>
      <c r="F989" s="1" t="s">
        <v>84</v>
      </c>
      <c r="G989" s="1">
        <v>3</v>
      </c>
      <c r="J989" s="1" t="s">
        <v>703</v>
      </c>
      <c r="M989" s="1" t="s">
        <v>65</v>
      </c>
      <c r="N989" s="1" t="s">
        <v>2847</v>
      </c>
      <c r="O989" s="10">
        <v>44545</v>
      </c>
      <c r="P989" s="10">
        <v>45275</v>
      </c>
      <c r="Q989" s="1" t="s">
        <v>65</v>
      </c>
    </row>
    <row r="990" spans="1:17" x14ac:dyDescent="0.25">
      <c r="A990" s="1" t="s">
        <v>4198</v>
      </c>
      <c r="B990" s="4" t="s">
        <v>18</v>
      </c>
      <c r="C990" s="1" t="s">
        <v>2848</v>
      </c>
      <c r="D990" s="1" t="s">
        <v>1745</v>
      </c>
      <c r="E990" s="1">
        <v>6603</v>
      </c>
      <c r="F990" s="1" t="s">
        <v>1746</v>
      </c>
      <c r="G990" s="1">
        <v>8</v>
      </c>
      <c r="J990" s="1" t="s">
        <v>2850</v>
      </c>
      <c r="M990" s="1" t="s">
        <v>1528</v>
      </c>
      <c r="N990" s="1" t="s">
        <v>2851</v>
      </c>
      <c r="O990" s="10">
        <v>44572</v>
      </c>
      <c r="P990" s="10">
        <v>44572</v>
      </c>
      <c r="Q990" s="1" t="s">
        <v>1528</v>
      </c>
    </row>
    <row r="991" spans="1:17" x14ac:dyDescent="0.25">
      <c r="A991" s="1" t="s">
        <v>4233</v>
      </c>
      <c r="B991" s="4" t="s">
        <v>18</v>
      </c>
      <c r="C991" s="1" t="s">
        <v>2852</v>
      </c>
      <c r="D991" s="1" t="s">
        <v>83</v>
      </c>
      <c r="E991" s="1">
        <v>4633</v>
      </c>
      <c r="F991" s="1" t="s">
        <v>103</v>
      </c>
      <c r="G991" s="1">
        <v>6</v>
      </c>
      <c r="J991" s="1" t="s">
        <v>2853</v>
      </c>
      <c r="M991" s="1" t="s">
        <v>65</v>
      </c>
      <c r="N991" s="1" t="s">
        <v>2854</v>
      </c>
      <c r="O991" s="10">
        <v>44454</v>
      </c>
      <c r="P991" s="10">
        <v>45184</v>
      </c>
      <c r="Q991" s="1" t="s">
        <v>65</v>
      </c>
    </row>
    <row r="992" spans="1:17" x14ac:dyDescent="0.25">
      <c r="A992" s="1" t="s">
        <v>4291</v>
      </c>
      <c r="B992" s="4" t="s">
        <v>18</v>
      </c>
      <c r="C992" s="1" t="s">
        <v>2855</v>
      </c>
      <c r="D992" s="1" t="s">
        <v>2857</v>
      </c>
      <c r="E992" s="1">
        <v>3200</v>
      </c>
      <c r="F992" s="1" t="s">
        <v>127</v>
      </c>
      <c r="G992" s="1">
        <v>11</v>
      </c>
      <c r="J992" s="1" t="s">
        <v>2856</v>
      </c>
      <c r="M992" s="1" t="s">
        <v>65</v>
      </c>
      <c r="N992" s="1" t="s">
        <v>2858</v>
      </c>
      <c r="O992" s="10">
        <v>44447</v>
      </c>
      <c r="P992" s="10">
        <v>45177</v>
      </c>
      <c r="Q992" s="1" t="s">
        <v>65</v>
      </c>
    </row>
    <row r="993" spans="1:17" x14ac:dyDescent="0.25">
      <c r="A993" s="1" t="s">
        <v>4120</v>
      </c>
      <c r="B993" s="4" t="s">
        <v>18</v>
      </c>
      <c r="C993" s="1" t="s">
        <v>2859</v>
      </c>
      <c r="D993" s="1" t="s">
        <v>56</v>
      </c>
      <c r="E993" s="1">
        <v>1247</v>
      </c>
      <c r="F993" s="1" t="s">
        <v>22</v>
      </c>
      <c r="G993" s="1">
        <v>1</v>
      </c>
      <c r="J993" s="1" t="s">
        <v>1347</v>
      </c>
      <c r="M993" s="1" t="s">
        <v>65</v>
      </c>
      <c r="N993" s="1" t="s">
        <v>2860</v>
      </c>
      <c r="O993" s="10">
        <v>44441</v>
      </c>
      <c r="P993" s="10">
        <v>45171</v>
      </c>
      <c r="Q993" s="1" t="s">
        <v>65</v>
      </c>
    </row>
    <row r="994" spans="1:17" x14ac:dyDescent="0.25">
      <c r="A994" s="1" t="s">
        <v>4222</v>
      </c>
      <c r="B994" s="4" t="s">
        <v>18</v>
      </c>
      <c r="C994" s="1" t="s">
        <v>2861</v>
      </c>
      <c r="D994" s="1" t="s">
        <v>83</v>
      </c>
      <c r="E994" s="1">
        <v>6576</v>
      </c>
      <c r="F994" s="1" t="s">
        <v>18</v>
      </c>
      <c r="G994" s="1">
        <v>7</v>
      </c>
      <c r="J994" s="1" t="s">
        <v>2863</v>
      </c>
      <c r="M994" s="1" t="s">
        <v>65</v>
      </c>
      <c r="N994" s="1" t="s">
        <v>2864</v>
      </c>
      <c r="O994" s="10">
        <v>44488</v>
      </c>
      <c r="P994" s="10">
        <v>45218</v>
      </c>
      <c r="Q994" s="1" t="s">
        <v>65</v>
      </c>
    </row>
    <row r="995" spans="1:17" x14ac:dyDescent="0.25">
      <c r="A995" s="1" t="s">
        <v>3820</v>
      </c>
      <c r="B995" s="4" t="s">
        <v>18</v>
      </c>
      <c r="C995" s="1" t="s">
        <v>2865</v>
      </c>
      <c r="D995" s="1" t="s">
        <v>95</v>
      </c>
      <c r="E995" s="1">
        <v>1876</v>
      </c>
      <c r="F995" s="1" t="s">
        <v>14</v>
      </c>
      <c r="G995" s="1">
        <v>2</v>
      </c>
      <c r="J995" s="1" t="s">
        <v>2866</v>
      </c>
      <c r="M995" s="1" t="s">
        <v>65</v>
      </c>
      <c r="N995" s="1" t="s">
        <v>2867</v>
      </c>
      <c r="O995" s="10">
        <v>44468</v>
      </c>
      <c r="P995" s="10">
        <v>45198</v>
      </c>
      <c r="Q995" s="1" t="s">
        <v>65</v>
      </c>
    </row>
    <row r="996" spans="1:17" x14ac:dyDescent="0.25">
      <c r="A996" s="1" t="s">
        <v>3843</v>
      </c>
      <c r="B996" s="4" t="s">
        <v>18</v>
      </c>
      <c r="C996" s="1" t="s">
        <v>2868</v>
      </c>
      <c r="D996" s="1" t="s">
        <v>13</v>
      </c>
      <c r="E996" s="1">
        <v>3872</v>
      </c>
      <c r="F996" s="1" t="s">
        <v>31</v>
      </c>
      <c r="G996" s="1">
        <v>14</v>
      </c>
      <c r="J996" s="1" t="s">
        <v>2869</v>
      </c>
      <c r="M996" s="1" t="s">
        <v>65</v>
      </c>
      <c r="N996" s="1" t="s">
        <v>2870</v>
      </c>
      <c r="O996" s="10">
        <v>44551</v>
      </c>
      <c r="P996" s="10">
        <v>45281</v>
      </c>
      <c r="Q996" s="1" t="s">
        <v>65</v>
      </c>
    </row>
    <row r="997" spans="1:17" x14ac:dyDescent="0.25">
      <c r="A997" s="1" t="s">
        <v>4114</v>
      </c>
      <c r="B997" s="4" t="s">
        <v>18</v>
      </c>
      <c r="C997" s="1" t="s">
        <v>2871</v>
      </c>
      <c r="D997" s="1" t="s">
        <v>83</v>
      </c>
      <c r="E997" s="1">
        <v>1923</v>
      </c>
      <c r="F997" s="1" t="s">
        <v>84</v>
      </c>
      <c r="G997" s="1">
        <v>3</v>
      </c>
      <c r="J997" s="1" t="s">
        <v>2872</v>
      </c>
      <c r="M997" s="1" t="s">
        <v>65</v>
      </c>
      <c r="N997" s="1" t="s">
        <v>2873</v>
      </c>
      <c r="O997" s="10">
        <v>44462</v>
      </c>
      <c r="P997" s="10">
        <v>45192</v>
      </c>
      <c r="Q997" s="1" t="s">
        <v>65</v>
      </c>
    </row>
    <row r="998" spans="1:17" x14ac:dyDescent="0.25">
      <c r="A998" s="1" t="s">
        <v>4165</v>
      </c>
      <c r="B998" s="4" t="s">
        <v>18</v>
      </c>
      <c r="C998" s="1" t="s">
        <v>2874</v>
      </c>
      <c r="D998" s="1" t="s">
        <v>273</v>
      </c>
      <c r="E998" s="1">
        <v>398</v>
      </c>
      <c r="F998" s="1" t="s">
        <v>256</v>
      </c>
      <c r="G998" s="1">
        <v>5</v>
      </c>
      <c r="J998" s="1" t="s">
        <v>1541</v>
      </c>
      <c r="M998" s="1" t="s">
        <v>65</v>
      </c>
      <c r="N998" s="1" t="s">
        <v>2875</v>
      </c>
      <c r="O998" s="10">
        <v>44481</v>
      </c>
      <c r="P998" s="10">
        <v>45211</v>
      </c>
      <c r="Q998" s="1" t="s">
        <v>65</v>
      </c>
    </row>
    <row r="999" spans="1:17" x14ac:dyDescent="0.25">
      <c r="A999" s="1" t="s">
        <v>4051</v>
      </c>
      <c r="B999" s="4" t="s">
        <v>18</v>
      </c>
      <c r="C999" s="1" t="s">
        <v>2876</v>
      </c>
      <c r="D999" s="1" t="s">
        <v>1015</v>
      </c>
      <c r="E999" s="1">
        <v>1895</v>
      </c>
      <c r="F999" s="1" t="s">
        <v>31</v>
      </c>
      <c r="G999" s="1">
        <v>14</v>
      </c>
      <c r="J999" s="1" t="s">
        <v>2877</v>
      </c>
      <c r="M999" s="1" t="s">
        <v>65</v>
      </c>
      <c r="N999" s="1" t="s">
        <v>2878</v>
      </c>
      <c r="O999" s="10">
        <v>44466</v>
      </c>
      <c r="P999" s="10">
        <v>45196</v>
      </c>
      <c r="Q999" s="1" t="s">
        <v>65</v>
      </c>
    </row>
    <row r="1000" spans="1:17" x14ac:dyDescent="0.25">
      <c r="A1000" s="1" t="s">
        <v>4292</v>
      </c>
      <c r="B1000" s="4" t="s">
        <v>18</v>
      </c>
      <c r="C1000" s="1" t="s">
        <v>2879</v>
      </c>
      <c r="D1000" s="1" t="s">
        <v>2881</v>
      </c>
      <c r="E1000" s="1">
        <v>840</v>
      </c>
      <c r="F1000" s="1" t="s">
        <v>79</v>
      </c>
      <c r="G1000" s="1">
        <v>15</v>
      </c>
      <c r="J1000" s="1" t="s">
        <v>2880</v>
      </c>
      <c r="M1000" s="1" t="s">
        <v>65</v>
      </c>
      <c r="N1000" s="1" t="s">
        <v>2882</v>
      </c>
      <c r="O1000" s="10">
        <v>44496</v>
      </c>
      <c r="P1000" s="10">
        <v>45226</v>
      </c>
      <c r="Q1000" s="1" t="s">
        <v>65</v>
      </c>
    </row>
    <row r="1001" spans="1:17" x14ac:dyDescent="0.25">
      <c r="A1001" s="1" t="s">
        <v>4020</v>
      </c>
      <c r="B1001" s="4" t="s">
        <v>18</v>
      </c>
      <c r="C1001" s="1" t="s">
        <v>2883</v>
      </c>
      <c r="D1001" s="1" t="s">
        <v>888</v>
      </c>
      <c r="E1001" s="1">
        <v>9</v>
      </c>
      <c r="F1001" s="1" t="s">
        <v>115</v>
      </c>
      <c r="G1001" s="1">
        <v>9</v>
      </c>
      <c r="J1001" s="1" t="s">
        <v>887</v>
      </c>
      <c r="K1001" s="1">
        <v>1549360491</v>
      </c>
      <c r="M1001" s="1" t="s">
        <v>15</v>
      </c>
      <c r="O1001" s="10"/>
      <c r="P1001" s="10"/>
    </row>
    <row r="1002" spans="1:17" x14ac:dyDescent="0.25">
      <c r="A1002" s="1" t="s">
        <v>3954</v>
      </c>
      <c r="B1002" s="4" t="s">
        <v>18</v>
      </c>
      <c r="C1002" s="1" t="s">
        <v>2884</v>
      </c>
      <c r="D1002" s="1" t="s">
        <v>132</v>
      </c>
      <c r="E1002" s="1">
        <v>1293</v>
      </c>
      <c r="F1002" s="1" t="s">
        <v>14</v>
      </c>
      <c r="G1002" s="1">
        <v>2</v>
      </c>
      <c r="J1002" s="1" t="s">
        <v>2885</v>
      </c>
      <c r="K1002" s="1">
        <v>1528193965</v>
      </c>
      <c r="M1002" s="1" t="s">
        <v>15</v>
      </c>
      <c r="O1002" s="10"/>
      <c r="P1002" s="10"/>
    </row>
    <row r="1003" spans="1:17" x14ac:dyDescent="0.25">
      <c r="A1003" s="1" t="s">
        <v>3897</v>
      </c>
      <c r="B1003" s="4" t="s">
        <v>18</v>
      </c>
      <c r="C1003" s="1" t="s">
        <v>2886</v>
      </c>
      <c r="D1003" s="1" t="s">
        <v>414</v>
      </c>
      <c r="E1003" s="1">
        <v>5008</v>
      </c>
      <c r="F1003" s="1" t="s">
        <v>103</v>
      </c>
      <c r="G1003" s="1">
        <v>6</v>
      </c>
      <c r="J1003" s="1" t="s">
        <v>413</v>
      </c>
      <c r="K1003" s="1">
        <v>48576161</v>
      </c>
      <c r="M1003" s="1" t="s">
        <v>65</v>
      </c>
      <c r="N1003" s="1" t="s">
        <v>2887</v>
      </c>
      <c r="O1003" s="13">
        <v>45044</v>
      </c>
      <c r="P1003" s="10">
        <v>45775</v>
      </c>
      <c r="Q1003" s="1" t="s">
        <v>65</v>
      </c>
    </row>
    <row r="1004" spans="1:17" x14ac:dyDescent="0.25">
      <c r="A1004" s="1" t="s">
        <v>4293</v>
      </c>
      <c r="B1004" s="4" t="s">
        <v>18</v>
      </c>
      <c r="C1004" s="1" t="s">
        <v>2888</v>
      </c>
      <c r="D1004" s="1" t="s">
        <v>813</v>
      </c>
      <c r="E1004" s="1">
        <v>375</v>
      </c>
      <c r="F1004" s="1" t="s">
        <v>18</v>
      </c>
      <c r="G1004" s="1">
        <v>7</v>
      </c>
      <c r="J1004" s="1" t="s">
        <v>2889</v>
      </c>
      <c r="K1004" s="1">
        <v>1131107781</v>
      </c>
      <c r="M1004" s="1" t="s">
        <v>15</v>
      </c>
      <c r="O1004" s="10"/>
      <c r="P1004" s="10"/>
    </row>
    <row r="1005" spans="1:17" x14ac:dyDescent="0.25">
      <c r="A1005" s="1" t="s">
        <v>4125</v>
      </c>
      <c r="B1005" s="4" t="s">
        <v>18</v>
      </c>
      <c r="C1005" s="1" t="s">
        <v>2891</v>
      </c>
      <c r="D1005" s="1" t="s">
        <v>36</v>
      </c>
      <c r="E1005" s="1">
        <v>2488</v>
      </c>
      <c r="F1005" s="1" t="s">
        <v>37</v>
      </c>
      <c r="G1005" s="1">
        <v>13</v>
      </c>
      <c r="J1005" s="1" t="s">
        <v>1370</v>
      </c>
      <c r="M1005" s="1" t="s">
        <v>65</v>
      </c>
      <c r="N1005" s="1" t="s">
        <v>2892</v>
      </c>
      <c r="O1005" s="10">
        <v>44484</v>
      </c>
      <c r="P1005" s="10">
        <v>45214</v>
      </c>
      <c r="Q1005" s="1" t="s">
        <v>65</v>
      </c>
    </row>
    <row r="1006" spans="1:17" x14ac:dyDescent="0.25">
      <c r="A1006" s="1" t="s">
        <v>4224</v>
      </c>
      <c r="B1006" s="4" t="s">
        <v>18</v>
      </c>
      <c r="C1006" s="1" t="s">
        <v>2893</v>
      </c>
      <c r="D1006" s="1" t="s">
        <v>782</v>
      </c>
      <c r="E1006" s="1">
        <v>1011</v>
      </c>
      <c r="F1006" s="1" t="s">
        <v>783</v>
      </c>
      <c r="G1006" s="1">
        <v>4</v>
      </c>
      <c r="J1006" s="1" t="s">
        <v>2027</v>
      </c>
      <c r="K1006" s="1">
        <v>49114852</v>
      </c>
      <c r="M1006" s="1" t="s">
        <v>65</v>
      </c>
      <c r="N1006" s="1" t="s">
        <v>2894</v>
      </c>
      <c r="O1006" s="10">
        <v>44860</v>
      </c>
      <c r="P1006" s="10">
        <v>45591</v>
      </c>
      <c r="Q1006" s="1" t="s">
        <v>2249</v>
      </c>
    </row>
    <row r="1007" spans="1:17" x14ac:dyDescent="0.25">
      <c r="A1007" s="1" t="s">
        <v>3957</v>
      </c>
      <c r="B1007" s="4" t="s">
        <v>18</v>
      </c>
      <c r="C1007" s="1" t="s">
        <v>2895</v>
      </c>
      <c r="D1007" s="1" t="s">
        <v>132</v>
      </c>
      <c r="E1007" s="1">
        <v>1894</v>
      </c>
      <c r="F1007" s="1" t="s">
        <v>14</v>
      </c>
      <c r="G1007" s="1">
        <v>2</v>
      </c>
      <c r="J1007" s="1" t="s">
        <v>625</v>
      </c>
      <c r="K1007" s="1">
        <v>1131464303</v>
      </c>
      <c r="M1007" s="1" t="s">
        <v>1528</v>
      </c>
      <c r="N1007" s="1" t="s">
        <v>2897</v>
      </c>
      <c r="O1007" s="10">
        <v>44701</v>
      </c>
      <c r="P1007" s="10"/>
      <c r="Q1007" s="1" t="s">
        <v>2542</v>
      </c>
    </row>
    <row r="1008" spans="1:17" x14ac:dyDescent="0.25">
      <c r="A1008" s="1" t="s">
        <v>4294</v>
      </c>
      <c r="B1008" s="4" t="s">
        <v>18</v>
      </c>
      <c r="C1008" s="1" t="s">
        <v>2898</v>
      </c>
      <c r="D1008" s="1" t="s">
        <v>692</v>
      </c>
      <c r="E1008" s="1">
        <v>2828</v>
      </c>
      <c r="F1008" s="1" t="s">
        <v>84</v>
      </c>
      <c r="G1008" s="1">
        <v>3</v>
      </c>
      <c r="J1008" s="1" t="s">
        <v>2899</v>
      </c>
      <c r="K1008" s="1">
        <v>1133330916</v>
      </c>
      <c r="M1008" s="1" t="s">
        <v>1265</v>
      </c>
      <c r="O1008" s="10"/>
      <c r="P1008" s="10"/>
    </row>
    <row r="1009" spans="1:17" x14ac:dyDescent="0.25">
      <c r="A1009" s="1" t="s">
        <v>3858</v>
      </c>
      <c r="B1009" s="4" t="s">
        <v>18</v>
      </c>
      <c r="C1009" s="1" t="s">
        <v>2900</v>
      </c>
      <c r="D1009" s="1" t="s">
        <v>56</v>
      </c>
      <c r="E1009" s="1">
        <v>4634</v>
      </c>
      <c r="F1009" s="1" t="s">
        <v>256</v>
      </c>
      <c r="G1009" s="1">
        <v>5</v>
      </c>
      <c r="J1009" s="1" t="s">
        <v>2902</v>
      </c>
      <c r="M1009" s="1" t="s">
        <v>15</v>
      </c>
      <c r="O1009" s="10"/>
      <c r="P1009" s="10"/>
    </row>
    <row r="1010" spans="1:17" x14ac:dyDescent="0.25">
      <c r="A1010" s="1" t="s">
        <v>4144</v>
      </c>
      <c r="B1010" s="4" t="s">
        <v>18</v>
      </c>
      <c r="C1010" s="1" t="s">
        <v>2903</v>
      </c>
      <c r="D1010" s="1" t="s">
        <v>1351</v>
      </c>
      <c r="E1010" s="1">
        <v>3496</v>
      </c>
      <c r="F1010" s="1" t="s">
        <v>127</v>
      </c>
      <c r="G1010" s="1">
        <v>11</v>
      </c>
      <c r="J1010" s="1" t="s">
        <v>1466</v>
      </c>
      <c r="M1010" s="1" t="s">
        <v>65</v>
      </c>
      <c r="N1010" s="1" t="s">
        <v>2904</v>
      </c>
      <c r="O1010" s="10">
        <v>44491</v>
      </c>
      <c r="P1010" s="10">
        <v>45221</v>
      </c>
      <c r="Q1010" s="1" t="s">
        <v>65</v>
      </c>
    </row>
    <row r="1011" spans="1:17" x14ac:dyDescent="0.25">
      <c r="A1011" s="1" t="s">
        <v>4295</v>
      </c>
      <c r="B1011" s="4" t="s">
        <v>18</v>
      </c>
      <c r="C1011" s="1" t="s">
        <v>2905</v>
      </c>
      <c r="D1011" s="1" t="s">
        <v>83</v>
      </c>
      <c r="E1011" s="1">
        <v>10300</v>
      </c>
      <c r="F1011" s="1" t="s">
        <v>1527</v>
      </c>
      <c r="G1011" s="1">
        <v>10</v>
      </c>
      <c r="J1011" s="1" t="s">
        <v>2906</v>
      </c>
      <c r="K1011" s="1">
        <v>1125571234</v>
      </c>
      <c r="M1011" s="1" t="s">
        <v>1265</v>
      </c>
      <c r="O1011" s="10"/>
      <c r="P1011" s="10"/>
    </row>
    <row r="1012" spans="1:17" x14ac:dyDescent="0.25">
      <c r="A1012" s="1" t="s">
        <v>4296</v>
      </c>
      <c r="B1012" s="4" t="s">
        <v>18</v>
      </c>
      <c r="C1012" s="1" t="s">
        <v>2907</v>
      </c>
      <c r="D1012" s="1" t="s">
        <v>2908</v>
      </c>
      <c r="E1012" s="1">
        <v>5200</v>
      </c>
      <c r="F1012" s="1" t="s">
        <v>922</v>
      </c>
      <c r="G1012" s="1">
        <v>12</v>
      </c>
      <c r="J1012" s="1">
        <v>35607915</v>
      </c>
      <c r="M1012" s="1" t="s">
        <v>2890</v>
      </c>
      <c r="O1012" s="10"/>
      <c r="P1012" s="10"/>
    </row>
    <row r="1013" spans="1:17" x14ac:dyDescent="0.25">
      <c r="A1013" s="1" t="s">
        <v>3859</v>
      </c>
      <c r="B1013" s="4" t="s">
        <v>18</v>
      </c>
      <c r="C1013" s="1" t="s">
        <v>2909</v>
      </c>
      <c r="D1013" s="1" t="s">
        <v>56</v>
      </c>
      <c r="E1013" s="1">
        <v>4185</v>
      </c>
      <c r="F1013" s="1" t="s">
        <v>256</v>
      </c>
      <c r="G1013" s="1">
        <v>5</v>
      </c>
      <c r="J1013" s="1" t="s">
        <v>269</v>
      </c>
      <c r="K1013" s="1">
        <v>48672611</v>
      </c>
      <c r="M1013" s="1" t="s">
        <v>15</v>
      </c>
      <c r="O1013" s="10"/>
      <c r="P1013" s="10"/>
    </row>
    <row r="1014" spans="1:17" x14ac:dyDescent="0.25">
      <c r="A1014" s="1" t="s">
        <v>4111</v>
      </c>
      <c r="B1014" s="4" t="s">
        <v>18</v>
      </c>
      <c r="C1014" s="1" t="s">
        <v>2910</v>
      </c>
      <c r="D1014" s="1" t="s">
        <v>1298</v>
      </c>
      <c r="E1014" s="1">
        <v>1709</v>
      </c>
      <c r="F1014" s="1" t="s">
        <v>31</v>
      </c>
      <c r="G1014" s="1">
        <v>14</v>
      </c>
      <c r="J1014" s="1" t="s">
        <v>1297</v>
      </c>
      <c r="M1014" s="1" t="s">
        <v>65</v>
      </c>
      <c r="N1014" s="1" t="s">
        <v>2912</v>
      </c>
      <c r="O1014" s="10">
        <v>44799</v>
      </c>
      <c r="P1014" s="10">
        <v>45530</v>
      </c>
      <c r="Q1014" s="1" t="s">
        <v>65</v>
      </c>
    </row>
    <row r="1015" spans="1:17" x14ac:dyDescent="0.25">
      <c r="A1015" s="1" t="s">
        <v>4234</v>
      </c>
      <c r="B1015" s="4" t="s">
        <v>18</v>
      </c>
      <c r="C1015" s="1" t="s">
        <v>2913</v>
      </c>
      <c r="D1015" s="1" t="s">
        <v>932</v>
      </c>
      <c r="E1015" s="1">
        <v>4709</v>
      </c>
      <c r="F1015" s="1" t="s">
        <v>922</v>
      </c>
      <c r="G1015" s="1">
        <v>12</v>
      </c>
      <c r="J1015" s="1" t="s">
        <v>2915</v>
      </c>
      <c r="M1015" s="1" t="s">
        <v>65</v>
      </c>
      <c r="N1015" s="1" t="s">
        <v>2916</v>
      </c>
      <c r="O1015" s="2">
        <v>44574</v>
      </c>
      <c r="P1015" s="2">
        <v>45304</v>
      </c>
      <c r="Q1015" s="1" t="s">
        <v>65</v>
      </c>
    </row>
    <row r="1016" spans="1:17" x14ac:dyDescent="0.25">
      <c r="A1016" s="1" t="s">
        <v>4297</v>
      </c>
      <c r="B1016" s="4" t="s">
        <v>18</v>
      </c>
      <c r="C1016" s="1" t="s">
        <v>2917</v>
      </c>
      <c r="D1016" s="1" t="s">
        <v>56</v>
      </c>
      <c r="E1016" s="1">
        <v>5600</v>
      </c>
      <c r="F1016" s="1" t="s">
        <v>153</v>
      </c>
      <c r="G1016" s="1">
        <v>15</v>
      </c>
      <c r="J1016" s="1" t="s">
        <v>2918</v>
      </c>
      <c r="M1016" s="1" t="s">
        <v>2204</v>
      </c>
      <c r="O1016" s="10"/>
      <c r="P1016" s="10"/>
    </row>
    <row r="1017" spans="1:17" x14ac:dyDescent="0.25">
      <c r="A1017" s="1" t="s">
        <v>4198</v>
      </c>
      <c r="B1017" s="4" t="s">
        <v>18</v>
      </c>
      <c r="C1017" s="1" t="s">
        <v>2920</v>
      </c>
      <c r="D1017" s="1" t="s">
        <v>1745</v>
      </c>
      <c r="E1017" s="1">
        <v>6603</v>
      </c>
      <c r="F1017" s="1" t="s">
        <v>1746</v>
      </c>
      <c r="G1017" s="1">
        <v>8</v>
      </c>
      <c r="J1017" s="1" t="s">
        <v>2921</v>
      </c>
      <c r="M1017" s="1" t="s">
        <v>65</v>
      </c>
      <c r="N1017" s="1" t="s">
        <v>2922</v>
      </c>
      <c r="O1017" s="10">
        <v>44580</v>
      </c>
      <c r="P1017" s="10">
        <v>45310</v>
      </c>
      <c r="Q1017" s="1" t="s">
        <v>65</v>
      </c>
    </row>
    <row r="1018" spans="1:17" x14ac:dyDescent="0.25">
      <c r="A1018" s="1" t="s">
        <v>4298</v>
      </c>
      <c r="B1018" s="4" t="s">
        <v>18</v>
      </c>
      <c r="C1018" s="1" t="s">
        <v>2923</v>
      </c>
      <c r="D1018" s="1" t="s">
        <v>4299</v>
      </c>
      <c r="E1018" s="1">
        <v>3106</v>
      </c>
      <c r="F1018" s="1" t="s">
        <v>31</v>
      </c>
      <c r="G1018" s="1">
        <v>14</v>
      </c>
      <c r="J1018" s="1" t="s">
        <v>1272</v>
      </c>
      <c r="M1018" s="1" t="s">
        <v>15</v>
      </c>
      <c r="O1018" s="10"/>
      <c r="P1018" s="10"/>
    </row>
    <row r="1019" spans="1:17" x14ac:dyDescent="0.25">
      <c r="A1019" s="1" t="s">
        <v>4300</v>
      </c>
      <c r="B1019" s="4" t="s">
        <v>18</v>
      </c>
      <c r="C1019" s="1" t="s">
        <v>2924</v>
      </c>
      <c r="D1019" s="1" t="s">
        <v>2927</v>
      </c>
      <c r="E1019" s="1">
        <v>630</v>
      </c>
      <c r="F1019" s="1" t="s">
        <v>79</v>
      </c>
      <c r="G1019" s="1">
        <v>15</v>
      </c>
      <c r="J1019" s="1" t="s">
        <v>2926</v>
      </c>
      <c r="M1019" s="1" t="s">
        <v>65</v>
      </c>
      <c r="N1019" s="1" t="s">
        <v>2928</v>
      </c>
      <c r="O1019" s="10">
        <v>44573</v>
      </c>
      <c r="P1019" s="10">
        <v>45303</v>
      </c>
      <c r="Q1019" s="1" t="s">
        <v>65</v>
      </c>
    </row>
    <row r="1020" spans="1:17" x14ac:dyDescent="0.25">
      <c r="A1020" s="1" t="s">
        <v>4045</v>
      </c>
      <c r="B1020" s="4" t="s">
        <v>18</v>
      </c>
      <c r="C1020" s="1" t="s">
        <v>2929</v>
      </c>
      <c r="D1020" s="1" t="s">
        <v>2930</v>
      </c>
      <c r="E1020" s="1">
        <v>2421</v>
      </c>
      <c r="F1020" s="1" t="s">
        <v>37</v>
      </c>
      <c r="G1020" s="1">
        <v>13</v>
      </c>
      <c r="J1020" s="1">
        <v>94047788</v>
      </c>
      <c r="M1020" s="1" t="s">
        <v>65</v>
      </c>
      <c r="N1020" s="1" t="s">
        <v>2931</v>
      </c>
      <c r="O1020" s="10">
        <v>44571</v>
      </c>
      <c r="P1020" s="10">
        <v>45301</v>
      </c>
      <c r="Q1020" s="1" t="s">
        <v>65</v>
      </c>
    </row>
    <row r="1021" spans="1:17" x14ac:dyDescent="0.25">
      <c r="A1021" s="1" t="s">
        <v>3810</v>
      </c>
      <c r="B1021" s="4" t="s">
        <v>18</v>
      </c>
      <c r="C1021" s="1" t="s">
        <v>2932</v>
      </c>
      <c r="D1021" s="1" t="s">
        <v>4301</v>
      </c>
      <c r="E1021" s="1">
        <v>633</v>
      </c>
      <c r="F1021" s="1" t="s">
        <v>51</v>
      </c>
      <c r="G1021" s="1">
        <v>1</v>
      </c>
      <c r="J1021" s="1">
        <v>94131662</v>
      </c>
      <c r="M1021" s="1" t="s">
        <v>65</v>
      </c>
      <c r="N1021" s="1" t="s">
        <v>2933</v>
      </c>
      <c r="O1021" s="10">
        <v>44637</v>
      </c>
      <c r="P1021" s="10">
        <v>45368</v>
      </c>
      <c r="Q1021" s="1" t="s">
        <v>65</v>
      </c>
    </row>
    <row r="1022" spans="1:17" x14ac:dyDescent="0.25">
      <c r="A1022" s="1" t="s">
        <v>3827</v>
      </c>
      <c r="B1022" s="4" t="s">
        <v>18</v>
      </c>
      <c r="C1022" s="1" t="s">
        <v>2934</v>
      </c>
      <c r="D1022" s="1" t="s">
        <v>132</v>
      </c>
      <c r="E1022" s="1">
        <v>292</v>
      </c>
      <c r="F1022" s="1" t="s">
        <v>84</v>
      </c>
      <c r="G1022" s="1">
        <v>3</v>
      </c>
      <c r="J1022" s="1">
        <v>22982290</v>
      </c>
      <c r="M1022" s="1" t="s">
        <v>65</v>
      </c>
      <c r="N1022" s="1" t="s">
        <v>2935</v>
      </c>
      <c r="O1022" s="10">
        <v>44748</v>
      </c>
      <c r="P1022" s="10">
        <v>45479</v>
      </c>
      <c r="Q1022" s="1" t="s">
        <v>65</v>
      </c>
    </row>
    <row r="1023" spans="1:17" x14ac:dyDescent="0.25">
      <c r="A1023" s="1" t="s">
        <v>3804</v>
      </c>
      <c r="B1023" s="4" t="s">
        <v>18</v>
      </c>
      <c r="C1023" s="1" t="s">
        <v>2936</v>
      </c>
      <c r="D1023" s="1" t="s">
        <v>21</v>
      </c>
      <c r="E1023" s="1">
        <v>428</v>
      </c>
      <c r="F1023" s="1" t="s">
        <v>22</v>
      </c>
      <c r="G1023" s="1">
        <v>1</v>
      </c>
      <c r="J1023" s="1">
        <v>93795643</v>
      </c>
      <c r="M1023" s="1" t="s">
        <v>65</v>
      </c>
      <c r="N1023" s="1" t="s">
        <v>2938</v>
      </c>
      <c r="O1023" s="10">
        <v>44881</v>
      </c>
      <c r="P1023" s="10">
        <v>45612</v>
      </c>
      <c r="Q1023" s="1" t="s">
        <v>65</v>
      </c>
    </row>
    <row r="1024" spans="1:17" x14ac:dyDescent="0.25">
      <c r="A1024" s="1" t="s">
        <v>3808</v>
      </c>
      <c r="B1024" s="4" t="s">
        <v>18</v>
      </c>
      <c r="C1024" s="1" t="s">
        <v>2939</v>
      </c>
      <c r="D1024" s="1" t="s">
        <v>21</v>
      </c>
      <c r="E1024" s="1">
        <v>395</v>
      </c>
      <c r="F1024" s="1" t="s">
        <v>22</v>
      </c>
      <c r="G1024" s="1">
        <v>1</v>
      </c>
      <c r="J1024" s="1">
        <v>93853390</v>
      </c>
      <c r="M1024" s="1" t="s">
        <v>65</v>
      </c>
      <c r="N1024" s="1" t="s">
        <v>2940</v>
      </c>
      <c r="O1024" s="10">
        <v>44637</v>
      </c>
      <c r="P1024" s="10">
        <v>45368</v>
      </c>
      <c r="Q1024" s="1" t="s">
        <v>65</v>
      </c>
    </row>
    <row r="1025" spans="1:17" x14ac:dyDescent="0.25">
      <c r="A1025" s="1" t="s">
        <v>3817</v>
      </c>
      <c r="B1025" s="4" t="s">
        <v>18</v>
      </c>
      <c r="C1025" s="1" t="s">
        <v>2941</v>
      </c>
      <c r="D1025" s="1" t="s">
        <v>83</v>
      </c>
      <c r="E1025" s="1">
        <v>2199</v>
      </c>
      <c r="F1025" s="1" t="s">
        <v>84</v>
      </c>
      <c r="G1025" s="1">
        <v>3</v>
      </c>
      <c r="J1025" s="1">
        <v>94081501</v>
      </c>
      <c r="M1025" s="1" t="s">
        <v>65</v>
      </c>
      <c r="N1025" s="1" t="s">
        <v>2942</v>
      </c>
      <c r="O1025" s="10">
        <v>44623</v>
      </c>
      <c r="P1025" s="10">
        <v>45354</v>
      </c>
      <c r="Q1025" s="1" t="s">
        <v>65</v>
      </c>
    </row>
    <row r="1026" spans="1:17" x14ac:dyDescent="0.25">
      <c r="A1026" s="1" t="s">
        <v>4302</v>
      </c>
      <c r="B1026" s="4" t="s">
        <v>18</v>
      </c>
      <c r="C1026" s="1" t="s">
        <v>2943</v>
      </c>
      <c r="D1026" s="1" t="s">
        <v>4303</v>
      </c>
      <c r="E1026" s="1">
        <v>1190</v>
      </c>
      <c r="F1026" s="1" t="s">
        <v>14</v>
      </c>
      <c r="G1026" s="1">
        <v>2</v>
      </c>
      <c r="J1026" s="1">
        <v>16223143</v>
      </c>
      <c r="K1026" s="1">
        <v>1163907342</v>
      </c>
      <c r="M1026" s="1" t="s">
        <v>65</v>
      </c>
      <c r="N1026" s="1" t="s">
        <v>2945</v>
      </c>
      <c r="O1026" s="10">
        <v>45098</v>
      </c>
      <c r="P1026" s="10">
        <v>45829</v>
      </c>
      <c r="Q1026" s="1" t="s">
        <v>65</v>
      </c>
    </row>
    <row r="1027" spans="1:17" x14ac:dyDescent="0.25">
      <c r="A1027" s="1" t="s">
        <v>4006</v>
      </c>
      <c r="B1027" s="4" t="s">
        <v>18</v>
      </c>
      <c r="C1027" s="1" t="s">
        <v>2946</v>
      </c>
      <c r="D1027" s="1" t="s">
        <v>4304</v>
      </c>
      <c r="E1027" s="1">
        <v>7043</v>
      </c>
      <c r="F1027" s="1" t="s">
        <v>18</v>
      </c>
      <c r="G1027" s="1">
        <v>7</v>
      </c>
      <c r="J1027" s="1">
        <v>13249462</v>
      </c>
      <c r="M1027" s="1" t="s">
        <v>65</v>
      </c>
      <c r="N1027" s="1" t="s">
        <v>2948</v>
      </c>
      <c r="O1027" s="10">
        <v>44691</v>
      </c>
      <c r="P1027" s="10">
        <v>45422</v>
      </c>
      <c r="Q1027" s="1" t="s">
        <v>2249</v>
      </c>
    </row>
    <row r="1028" spans="1:17" x14ac:dyDescent="0.25">
      <c r="A1028" s="1" t="s">
        <v>4305</v>
      </c>
      <c r="B1028" s="4" t="s">
        <v>18</v>
      </c>
      <c r="C1028" s="1" t="s">
        <v>2949</v>
      </c>
      <c r="D1028" s="1" t="s">
        <v>2950</v>
      </c>
      <c r="E1028" s="1" t="s">
        <v>2951</v>
      </c>
      <c r="F1028" s="1" t="s">
        <v>1746</v>
      </c>
      <c r="G1028" s="1">
        <v>8</v>
      </c>
      <c r="J1028" s="1">
        <v>12533228</v>
      </c>
      <c r="M1028" s="1" t="s">
        <v>65</v>
      </c>
      <c r="N1028" s="1" t="s">
        <v>2952</v>
      </c>
      <c r="O1028" s="10">
        <v>44845</v>
      </c>
      <c r="P1028" s="10">
        <v>45576</v>
      </c>
      <c r="Q1028" s="1" t="s">
        <v>65</v>
      </c>
    </row>
    <row r="1029" spans="1:17" x14ac:dyDescent="0.25">
      <c r="A1029" s="1" t="s">
        <v>4306</v>
      </c>
      <c r="B1029" s="4" t="s">
        <v>18</v>
      </c>
      <c r="C1029" s="1" t="s">
        <v>2953</v>
      </c>
      <c r="D1029" s="1" t="s">
        <v>2954</v>
      </c>
      <c r="E1029" s="1">
        <v>630</v>
      </c>
      <c r="F1029" s="1" t="s">
        <v>79</v>
      </c>
      <c r="G1029" s="1">
        <v>15</v>
      </c>
      <c r="J1029" s="1">
        <v>17605827</v>
      </c>
      <c r="M1029" s="1" t="s">
        <v>65</v>
      </c>
      <c r="N1029" s="1" t="s">
        <v>2955</v>
      </c>
      <c r="O1029" s="10">
        <v>44614</v>
      </c>
      <c r="P1029" s="10">
        <v>45344</v>
      </c>
      <c r="Q1029" s="1" t="s">
        <v>65</v>
      </c>
    </row>
    <row r="1030" spans="1:17" x14ac:dyDescent="0.25">
      <c r="A1030" s="1" t="s">
        <v>4037</v>
      </c>
      <c r="B1030" s="4" t="s">
        <v>18</v>
      </c>
      <c r="C1030" s="1" t="s">
        <v>2956</v>
      </c>
      <c r="D1030" s="1" t="s">
        <v>2957</v>
      </c>
      <c r="E1030" s="1">
        <v>1709</v>
      </c>
      <c r="F1030" s="1" t="s">
        <v>37</v>
      </c>
      <c r="G1030" s="1">
        <v>13</v>
      </c>
      <c r="J1030" s="1">
        <v>31146316</v>
      </c>
      <c r="M1030" s="1" t="s">
        <v>15</v>
      </c>
      <c r="O1030" s="10"/>
      <c r="P1030" s="10"/>
    </row>
    <row r="1031" spans="1:17" x14ac:dyDescent="0.25">
      <c r="A1031" s="1" t="s">
        <v>3899</v>
      </c>
      <c r="B1031" s="4" t="s">
        <v>18</v>
      </c>
      <c r="C1031" s="1" t="s">
        <v>2958</v>
      </c>
      <c r="D1031" s="1" t="s">
        <v>2959</v>
      </c>
      <c r="E1031" s="1">
        <v>348</v>
      </c>
      <c r="F1031" s="1" t="s">
        <v>22</v>
      </c>
      <c r="G1031" s="1">
        <v>1</v>
      </c>
      <c r="J1031" s="1">
        <v>16985158</v>
      </c>
      <c r="M1031" s="1" t="s">
        <v>65</v>
      </c>
      <c r="N1031" s="1" t="s">
        <v>2960</v>
      </c>
      <c r="O1031" s="10">
        <v>44624</v>
      </c>
      <c r="P1031" s="10">
        <v>45355</v>
      </c>
      <c r="Q1031" s="1" t="s">
        <v>65</v>
      </c>
    </row>
    <row r="1032" spans="1:17" x14ac:dyDescent="0.25">
      <c r="A1032" s="1" t="s">
        <v>3877</v>
      </c>
      <c r="B1032" s="4" t="s">
        <v>18</v>
      </c>
      <c r="C1032" s="1" t="s">
        <v>2961</v>
      </c>
      <c r="D1032" s="1" t="s">
        <v>336</v>
      </c>
      <c r="E1032" s="1">
        <v>354</v>
      </c>
      <c r="F1032" s="1" t="s">
        <v>103</v>
      </c>
      <c r="G1032" s="1">
        <v>6</v>
      </c>
      <c r="J1032" s="1" t="s">
        <v>340</v>
      </c>
      <c r="K1032" s="1">
        <v>1154939480</v>
      </c>
      <c r="M1032" s="1" t="s">
        <v>65</v>
      </c>
      <c r="N1032" s="1" t="s">
        <v>2962</v>
      </c>
      <c r="O1032" s="10">
        <v>44648</v>
      </c>
      <c r="P1032" s="10">
        <v>45379</v>
      </c>
      <c r="Q1032" s="1" t="s">
        <v>65</v>
      </c>
    </row>
    <row r="1033" spans="1:17" x14ac:dyDescent="0.25">
      <c r="A1033" s="1" t="s">
        <v>4307</v>
      </c>
      <c r="B1033" s="4" t="s">
        <v>18</v>
      </c>
      <c r="C1033" s="1" t="s">
        <v>2963</v>
      </c>
      <c r="D1033" s="1" t="s">
        <v>56</v>
      </c>
      <c r="E1033" s="1">
        <v>1186</v>
      </c>
      <c r="F1033" s="1" t="s">
        <v>22</v>
      </c>
      <c r="G1033" s="1">
        <v>1</v>
      </c>
      <c r="J1033" s="1" t="s">
        <v>2964</v>
      </c>
      <c r="K1033" s="1">
        <v>1166703525</v>
      </c>
      <c r="M1033" s="1" t="s">
        <v>65</v>
      </c>
      <c r="N1033" s="1" t="s">
        <v>2965</v>
      </c>
      <c r="O1033" s="10">
        <v>44637</v>
      </c>
      <c r="P1033" s="10">
        <v>45368</v>
      </c>
      <c r="Q1033" s="1" t="s">
        <v>65</v>
      </c>
    </row>
    <row r="1034" spans="1:17" x14ac:dyDescent="0.25">
      <c r="A1034" s="1" t="s">
        <v>4182</v>
      </c>
      <c r="B1034" s="4" t="s">
        <v>18</v>
      </c>
      <c r="C1034" s="1" t="s">
        <v>2966</v>
      </c>
      <c r="D1034" s="1" t="s">
        <v>2930</v>
      </c>
      <c r="E1034" s="1">
        <v>1680</v>
      </c>
      <c r="F1034" s="1" t="s">
        <v>37</v>
      </c>
      <c r="G1034" s="1">
        <v>13</v>
      </c>
      <c r="J1034" s="1" t="s">
        <v>1609</v>
      </c>
      <c r="M1034" s="1" t="s">
        <v>65</v>
      </c>
      <c r="N1034" s="1" t="s">
        <v>2967</v>
      </c>
      <c r="O1034" s="10">
        <v>44631</v>
      </c>
      <c r="P1034" s="10">
        <v>45362</v>
      </c>
      <c r="Q1034" s="1" t="s">
        <v>65</v>
      </c>
    </row>
    <row r="1035" spans="1:17" x14ac:dyDescent="0.25">
      <c r="A1035" s="1" t="s">
        <v>3849</v>
      </c>
      <c r="B1035" s="4" t="s">
        <v>18</v>
      </c>
      <c r="C1035" s="1" t="s">
        <v>2968</v>
      </c>
      <c r="D1035" s="1" t="s">
        <v>228</v>
      </c>
      <c r="E1035" s="1">
        <v>90</v>
      </c>
      <c r="F1035" s="1" t="s">
        <v>18</v>
      </c>
      <c r="G1035" s="1">
        <v>7</v>
      </c>
      <c r="J1035" s="1" t="s">
        <v>227</v>
      </c>
      <c r="M1035" s="1" t="s">
        <v>65</v>
      </c>
      <c r="N1035" s="1" t="s">
        <v>2969</v>
      </c>
      <c r="O1035" s="10">
        <v>44707</v>
      </c>
      <c r="P1035" s="10">
        <v>45438</v>
      </c>
      <c r="Q1035" s="1" t="s">
        <v>65</v>
      </c>
    </row>
    <row r="1036" spans="1:17" x14ac:dyDescent="0.25">
      <c r="A1036" s="1" t="s">
        <v>3848</v>
      </c>
      <c r="B1036" s="4" t="s">
        <v>18</v>
      </c>
      <c r="C1036" s="1" t="s">
        <v>2970</v>
      </c>
      <c r="D1036" s="1" t="s">
        <v>223</v>
      </c>
      <c r="E1036" s="1">
        <v>442</v>
      </c>
      <c r="F1036" s="1" t="s">
        <v>31</v>
      </c>
      <c r="G1036" s="1">
        <v>14</v>
      </c>
      <c r="J1036" s="1" t="s">
        <v>222</v>
      </c>
      <c r="M1036" s="1" t="s">
        <v>65</v>
      </c>
      <c r="N1036" s="1" t="s">
        <v>2971</v>
      </c>
      <c r="O1036" s="10">
        <v>44715</v>
      </c>
      <c r="P1036" s="10">
        <v>45446</v>
      </c>
      <c r="Q1036" s="1" t="s">
        <v>65</v>
      </c>
    </row>
    <row r="1037" spans="1:17" x14ac:dyDescent="0.25">
      <c r="A1037" s="1" t="s">
        <v>3829</v>
      </c>
      <c r="B1037" s="4" t="s">
        <v>18</v>
      </c>
      <c r="C1037" s="1" t="s">
        <v>2972</v>
      </c>
      <c r="D1037" s="1" t="s">
        <v>140</v>
      </c>
      <c r="E1037" s="1">
        <v>4711</v>
      </c>
      <c r="F1037" s="1" t="s">
        <v>141</v>
      </c>
      <c r="G1037" s="1">
        <v>12</v>
      </c>
      <c r="J1037" s="1" t="s">
        <v>139</v>
      </c>
      <c r="K1037" s="1">
        <v>45734325</v>
      </c>
      <c r="M1037" s="1" t="s">
        <v>65</v>
      </c>
      <c r="N1037" s="1" t="s">
        <v>2973</v>
      </c>
      <c r="O1037" s="10">
        <v>44715</v>
      </c>
      <c r="P1037" s="10">
        <v>45446</v>
      </c>
      <c r="Q1037" s="1" t="s">
        <v>65</v>
      </c>
    </row>
    <row r="1038" spans="1:17" x14ac:dyDescent="0.25">
      <c r="A1038" s="1" t="s">
        <v>3847</v>
      </c>
      <c r="B1038" s="4" t="s">
        <v>18</v>
      </c>
      <c r="C1038" s="1" t="s">
        <v>2974</v>
      </c>
      <c r="D1038" s="1" t="s">
        <v>83</v>
      </c>
      <c r="E1038" s="1">
        <v>6790</v>
      </c>
      <c r="F1038" s="1" t="s">
        <v>18</v>
      </c>
      <c r="G1038" s="1">
        <v>7</v>
      </c>
      <c r="J1038" s="1" t="s">
        <v>218</v>
      </c>
      <c r="M1038" s="1" t="s">
        <v>65</v>
      </c>
      <c r="N1038" s="1" t="s">
        <v>2975</v>
      </c>
      <c r="O1038" s="10">
        <v>44715</v>
      </c>
      <c r="P1038" s="10">
        <v>45446</v>
      </c>
      <c r="Q1038" s="1" t="s">
        <v>65</v>
      </c>
    </row>
    <row r="1039" spans="1:17" x14ac:dyDescent="0.25">
      <c r="A1039" s="1" t="s">
        <v>4308</v>
      </c>
      <c r="B1039" s="4" t="s">
        <v>18</v>
      </c>
      <c r="C1039" s="1" t="s">
        <v>2976</v>
      </c>
      <c r="D1039" s="1" t="s">
        <v>2978</v>
      </c>
      <c r="E1039" s="1">
        <v>2453</v>
      </c>
      <c r="F1039" s="1" t="s">
        <v>103</v>
      </c>
      <c r="G1039" s="1">
        <v>6</v>
      </c>
      <c r="J1039" s="1" t="s">
        <v>2977</v>
      </c>
      <c r="K1039" s="1">
        <v>1124686667</v>
      </c>
      <c r="M1039" s="1" t="s">
        <v>15</v>
      </c>
      <c r="O1039" s="10"/>
      <c r="P1039" s="10"/>
    </row>
    <row r="1040" spans="1:17" x14ac:dyDescent="0.25">
      <c r="A1040" s="1" t="s">
        <v>4078</v>
      </c>
      <c r="B1040" s="4" t="s">
        <v>18</v>
      </c>
      <c r="C1040" s="1" t="s">
        <v>2979</v>
      </c>
      <c r="D1040" s="1" t="s">
        <v>1120</v>
      </c>
      <c r="E1040" s="1">
        <v>1910</v>
      </c>
      <c r="F1040" s="1" t="s">
        <v>37</v>
      </c>
      <c r="G1040" s="1">
        <v>13</v>
      </c>
      <c r="J1040" s="1">
        <v>5206766</v>
      </c>
      <c r="M1040" s="1" t="s">
        <v>65</v>
      </c>
      <c r="N1040" s="1" t="s">
        <v>2980</v>
      </c>
      <c r="O1040" s="10">
        <v>44705</v>
      </c>
      <c r="P1040" s="10">
        <v>45436</v>
      </c>
      <c r="Q1040" s="1" t="s">
        <v>2249</v>
      </c>
    </row>
    <row r="1041" spans="1:17" x14ac:dyDescent="0.25">
      <c r="A1041" s="1" t="s">
        <v>3911</v>
      </c>
      <c r="B1041" s="4" t="s">
        <v>18</v>
      </c>
      <c r="C1041" s="1" t="s">
        <v>2981</v>
      </c>
      <c r="D1041" s="1" t="s">
        <v>95</v>
      </c>
      <c r="E1041" s="1">
        <v>1196</v>
      </c>
      <c r="F1041" s="1" t="s">
        <v>99</v>
      </c>
      <c r="G1041" s="1">
        <v>1</v>
      </c>
      <c r="J1041" s="1" t="s">
        <v>463</v>
      </c>
      <c r="K1041" s="1">
        <v>1541696128</v>
      </c>
      <c r="M1041" s="1" t="s">
        <v>65</v>
      </c>
      <c r="N1041" s="1" t="s">
        <v>2982</v>
      </c>
      <c r="O1041" s="10">
        <v>44656</v>
      </c>
      <c r="P1041" s="10">
        <v>45387</v>
      </c>
      <c r="Q1041" s="1" t="s">
        <v>65</v>
      </c>
    </row>
    <row r="1042" spans="1:17" x14ac:dyDescent="0.25">
      <c r="A1042" s="1" t="s">
        <v>4013</v>
      </c>
      <c r="B1042" s="4" t="s">
        <v>18</v>
      </c>
      <c r="C1042" s="1" t="s">
        <v>2983</v>
      </c>
      <c r="D1042" s="1" t="s">
        <v>817</v>
      </c>
      <c r="E1042" s="1">
        <v>1915</v>
      </c>
      <c r="F1042" s="1" t="s">
        <v>18</v>
      </c>
      <c r="G1042" s="1">
        <v>7</v>
      </c>
      <c r="J1042" s="1" t="s">
        <v>863</v>
      </c>
      <c r="K1042" s="1">
        <v>45686493</v>
      </c>
      <c r="M1042" s="1" t="s">
        <v>65</v>
      </c>
      <c r="N1042" s="1" t="s">
        <v>2985</v>
      </c>
      <c r="O1042" s="10">
        <v>44756</v>
      </c>
      <c r="P1042" s="10">
        <v>45487</v>
      </c>
      <c r="Q1042" s="1" t="s">
        <v>65</v>
      </c>
    </row>
    <row r="1043" spans="1:17" x14ac:dyDescent="0.25">
      <c r="A1043" s="1" t="s">
        <v>4309</v>
      </c>
      <c r="B1043" s="4" t="s">
        <v>18</v>
      </c>
      <c r="C1043" s="1" t="s">
        <v>2986</v>
      </c>
      <c r="D1043" s="1" t="s">
        <v>4310</v>
      </c>
      <c r="E1043" s="1">
        <v>160</v>
      </c>
      <c r="F1043" s="1" t="s">
        <v>99</v>
      </c>
      <c r="G1043" s="1">
        <v>1</v>
      </c>
      <c r="J1043" s="1" t="s">
        <v>2988</v>
      </c>
      <c r="M1043" s="1" t="s">
        <v>65</v>
      </c>
      <c r="N1043" s="1" t="s">
        <v>2989</v>
      </c>
      <c r="O1043" s="10">
        <v>44641</v>
      </c>
      <c r="P1043" s="10">
        <v>45372</v>
      </c>
      <c r="Q1043" s="1" t="s">
        <v>65</v>
      </c>
    </row>
    <row r="1044" spans="1:17" x14ac:dyDescent="0.25">
      <c r="A1044" s="1" t="s">
        <v>3859</v>
      </c>
      <c r="B1044" s="4" t="s">
        <v>18</v>
      </c>
      <c r="C1044" s="1" t="s">
        <v>2990</v>
      </c>
      <c r="D1044" s="1" t="s">
        <v>56</v>
      </c>
      <c r="E1044" s="1">
        <v>4185</v>
      </c>
      <c r="F1044" s="1" t="s">
        <v>256</v>
      </c>
      <c r="G1044" s="1">
        <v>5</v>
      </c>
      <c r="J1044" s="1" t="s">
        <v>269</v>
      </c>
      <c r="K1044" s="1">
        <v>48672611</v>
      </c>
      <c r="M1044" s="1" t="s">
        <v>65</v>
      </c>
      <c r="N1044" s="1" t="s">
        <v>2991</v>
      </c>
      <c r="O1044" s="10">
        <v>44648</v>
      </c>
      <c r="P1044" s="10">
        <v>45379</v>
      </c>
      <c r="Q1044" s="1" t="s">
        <v>65</v>
      </c>
    </row>
    <row r="1045" spans="1:17" x14ac:dyDescent="0.25">
      <c r="A1045" s="1" t="s">
        <v>3952</v>
      </c>
      <c r="B1045" s="4" t="s">
        <v>18</v>
      </c>
      <c r="C1045" s="1" t="s">
        <v>2992</v>
      </c>
      <c r="D1045" s="1" t="s">
        <v>132</v>
      </c>
      <c r="E1045" s="1">
        <v>1421</v>
      </c>
      <c r="F1045" s="1" t="s">
        <v>14</v>
      </c>
      <c r="G1045" s="1">
        <v>2</v>
      </c>
      <c r="J1045" s="1" t="s">
        <v>610</v>
      </c>
      <c r="K1045" s="1">
        <v>1154252706</v>
      </c>
      <c r="M1045" s="1" t="s">
        <v>65</v>
      </c>
      <c r="N1045" s="1" t="s">
        <v>2993</v>
      </c>
      <c r="O1045" s="10">
        <v>44679</v>
      </c>
      <c r="P1045" s="10">
        <v>45410</v>
      </c>
      <c r="Q1045" s="1" t="s">
        <v>65</v>
      </c>
    </row>
    <row r="1046" spans="1:17" x14ac:dyDescent="0.25">
      <c r="A1046" s="1" t="s">
        <v>3934</v>
      </c>
      <c r="B1046" s="4" t="s">
        <v>18</v>
      </c>
      <c r="C1046" s="1" t="s">
        <v>2994</v>
      </c>
      <c r="D1046" s="1" t="s">
        <v>4303</v>
      </c>
      <c r="E1046" s="1">
        <v>1593</v>
      </c>
      <c r="F1046" s="1" t="s">
        <v>14</v>
      </c>
      <c r="G1046" s="1">
        <v>2</v>
      </c>
      <c r="J1046" s="1" t="s">
        <v>543</v>
      </c>
      <c r="M1046" s="1" t="s">
        <v>65</v>
      </c>
      <c r="N1046" s="1" t="s">
        <v>2995</v>
      </c>
      <c r="O1046" s="10">
        <v>44694</v>
      </c>
      <c r="P1046" s="10">
        <v>45425</v>
      </c>
      <c r="Q1046" s="1" t="s">
        <v>2249</v>
      </c>
    </row>
    <row r="1047" spans="1:17" x14ac:dyDescent="0.25">
      <c r="A1047" s="1" t="s">
        <v>3959</v>
      </c>
      <c r="B1047" s="4" t="s">
        <v>18</v>
      </c>
      <c r="C1047" s="1" t="s">
        <v>2996</v>
      </c>
      <c r="D1047" s="1" t="s">
        <v>632</v>
      </c>
      <c r="E1047" s="1">
        <v>1697</v>
      </c>
      <c r="F1047" s="1" t="s">
        <v>14</v>
      </c>
      <c r="G1047" s="1">
        <v>2</v>
      </c>
      <c r="J1047" s="1" t="s">
        <v>635</v>
      </c>
      <c r="K1047" s="1">
        <v>1565772060</v>
      </c>
      <c r="M1047" s="1" t="s">
        <v>65</v>
      </c>
      <c r="N1047" s="1" t="s">
        <v>2997</v>
      </c>
      <c r="O1047" s="10">
        <v>44694</v>
      </c>
      <c r="P1047" s="10">
        <v>45425</v>
      </c>
      <c r="Q1047" s="1" t="s">
        <v>65</v>
      </c>
    </row>
    <row r="1048" spans="1:17" x14ac:dyDescent="0.25">
      <c r="A1048" s="1" t="s">
        <v>4311</v>
      </c>
      <c r="B1048" s="4" t="s">
        <v>18</v>
      </c>
      <c r="C1048" s="1" t="s">
        <v>2998</v>
      </c>
      <c r="D1048" s="1" t="s">
        <v>1351</v>
      </c>
      <c r="E1048" s="1">
        <v>2715</v>
      </c>
      <c r="F1048" s="1" t="s">
        <v>127</v>
      </c>
      <c r="G1048" s="1">
        <v>11</v>
      </c>
      <c r="J1048" s="1">
        <v>95053002</v>
      </c>
      <c r="M1048" s="1" t="s">
        <v>15</v>
      </c>
      <c r="O1048" s="10"/>
      <c r="P1048" s="10"/>
    </row>
    <row r="1049" spans="1:17" x14ac:dyDescent="0.25">
      <c r="A1049" s="1" t="s">
        <v>4312</v>
      </c>
      <c r="B1049" s="4" t="s">
        <v>18</v>
      </c>
      <c r="C1049" s="1" t="s">
        <v>2999</v>
      </c>
      <c r="D1049" s="1" t="s">
        <v>4304</v>
      </c>
      <c r="E1049" s="1">
        <v>10351</v>
      </c>
      <c r="F1049" s="1" t="s">
        <v>1527</v>
      </c>
      <c r="G1049" s="1">
        <v>10</v>
      </c>
      <c r="J1049" s="1">
        <v>39416410</v>
      </c>
      <c r="M1049" s="1" t="s">
        <v>1265</v>
      </c>
      <c r="O1049" s="10"/>
      <c r="P1049" s="10"/>
    </row>
    <row r="1050" spans="1:17" x14ac:dyDescent="0.25">
      <c r="A1050" s="1" t="s">
        <v>4154</v>
      </c>
      <c r="B1050" s="4" t="s">
        <v>18</v>
      </c>
      <c r="C1050" s="1" t="s">
        <v>3000</v>
      </c>
      <c r="D1050" s="1" t="s">
        <v>4313</v>
      </c>
      <c r="E1050" s="1">
        <v>1697</v>
      </c>
      <c r="F1050" s="1" t="s">
        <v>14</v>
      </c>
      <c r="G1050" s="1">
        <v>2</v>
      </c>
      <c r="J1050" s="1">
        <v>10549259</v>
      </c>
      <c r="M1050" s="1" t="s">
        <v>65</v>
      </c>
      <c r="N1050" s="1" t="s">
        <v>3001</v>
      </c>
      <c r="O1050" s="10">
        <v>44694</v>
      </c>
      <c r="P1050" s="10">
        <v>45425</v>
      </c>
      <c r="Q1050" s="1" t="s">
        <v>65</v>
      </c>
    </row>
    <row r="1051" spans="1:17" x14ac:dyDescent="0.25">
      <c r="A1051" s="1" t="s">
        <v>4314</v>
      </c>
      <c r="B1051" s="4" t="s">
        <v>18</v>
      </c>
      <c r="C1051" s="1" t="s">
        <v>3002</v>
      </c>
      <c r="D1051" s="1" t="s">
        <v>3003</v>
      </c>
      <c r="E1051" s="1">
        <v>680</v>
      </c>
      <c r="F1051" s="1" t="s">
        <v>79</v>
      </c>
      <c r="G1051" s="1">
        <v>15</v>
      </c>
      <c r="J1051" s="1" t="s">
        <v>1199</v>
      </c>
      <c r="K1051" s="1">
        <v>1540586389</v>
      </c>
      <c r="M1051" s="1" t="s">
        <v>65</v>
      </c>
      <c r="N1051" s="1" t="s">
        <v>3004</v>
      </c>
      <c r="O1051" s="10">
        <v>44677</v>
      </c>
      <c r="P1051" s="10">
        <v>45408</v>
      </c>
      <c r="Q1051" s="1" t="s">
        <v>65</v>
      </c>
    </row>
    <row r="1052" spans="1:17" x14ac:dyDescent="0.25">
      <c r="A1052" s="1" t="s">
        <v>4315</v>
      </c>
      <c r="B1052" s="4" t="s">
        <v>18</v>
      </c>
      <c r="C1052" s="1" t="s">
        <v>3005</v>
      </c>
      <c r="D1052" s="1" t="s">
        <v>3006</v>
      </c>
      <c r="E1052" s="1">
        <v>1583</v>
      </c>
      <c r="F1052" s="1" t="s">
        <v>37</v>
      </c>
      <c r="G1052" s="1">
        <v>13</v>
      </c>
      <c r="J1052" s="1">
        <v>16171269</v>
      </c>
      <c r="M1052" s="1" t="s">
        <v>1265</v>
      </c>
      <c r="O1052" s="10"/>
      <c r="P1052" s="10"/>
    </row>
    <row r="1053" spans="1:17" x14ac:dyDescent="0.25">
      <c r="A1053" s="1" t="s">
        <v>4171</v>
      </c>
      <c r="B1053" s="4" t="s">
        <v>18</v>
      </c>
      <c r="C1053" s="1" t="s">
        <v>3007</v>
      </c>
      <c r="D1053" s="1" t="s">
        <v>1355</v>
      </c>
      <c r="E1053" s="1">
        <v>1915</v>
      </c>
      <c r="F1053" s="1" t="s">
        <v>37</v>
      </c>
      <c r="G1053" s="1">
        <v>13</v>
      </c>
      <c r="J1053" s="1" t="s">
        <v>1563</v>
      </c>
      <c r="K1053" s="1">
        <v>1565421003</v>
      </c>
      <c r="M1053" s="1" t="s">
        <v>65</v>
      </c>
      <c r="N1053" s="1" t="s">
        <v>3008</v>
      </c>
      <c r="O1053" s="10">
        <v>44697</v>
      </c>
      <c r="P1053" s="10">
        <v>45428</v>
      </c>
      <c r="Q1053" s="1" t="s">
        <v>65</v>
      </c>
    </row>
    <row r="1054" spans="1:17" x14ac:dyDescent="0.25">
      <c r="A1054" s="1" t="s">
        <v>4316</v>
      </c>
      <c r="B1054" s="4" t="s">
        <v>18</v>
      </c>
      <c r="C1054" s="1" t="s">
        <v>3009</v>
      </c>
      <c r="D1054" s="1" t="s">
        <v>3011</v>
      </c>
      <c r="E1054" s="1">
        <v>1982</v>
      </c>
      <c r="F1054" s="1" t="s">
        <v>31</v>
      </c>
      <c r="G1054" s="1">
        <v>14</v>
      </c>
      <c r="J1054" s="1" t="s">
        <v>3010</v>
      </c>
      <c r="M1054" s="1" t="s">
        <v>1265</v>
      </c>
      <c r="O1054" s="10"/>
      <c r="P1054" s="10"/>
    </row>
    <row r="1055" spans="1:17" x14ac:dyDescent="0.25">
      <c r="A1055" s="1" t="s">
        <v>4317</v>
      </c>
      <c r="B1055" s="4" t="s">
        <v>18</v>
      </c>
      <c r="C1055" s="1" t="s">
        <v>3012</v>
      </c>
      <c r="D1055" s="1" t="s">
        <v>4313</v>
      </c>
      <c r="E1055" s="1">
        <v>2088</v>
      </c>
      <c r="F1055" s="1" t="s">
        <v>31</v>
      </c>
      <c r="G1055" s="1">
        <v>14</v>
      </c>
      <c r="J1055" s="1" t="s">
        <v>3014</v>
      </c>
      <c r="M1055" s="1" t="s">
        <v>65</v>
      </c>
      <c r="N1055" s="1" t="s">
        <v>3015</v>
      </c>
      <c r="O1055" s="10">
        <v>44694</v>
      </c>
      <c r="P1055" s="10">
        <v>45425</v>
      </c>
      <c r="Q1055" s="1" t="s">
        <v>65</v>
      </c>
    </row>
    <row r="1056" spans="1:17" x14ac:dyDescent="0.25">
      <c r="A1056" s="1" t="s">
        <v>4265</v>
      </c>
      <c r="B1056" s="4" t="s">
        <v>18</v>
      </c>
      <c r="C1056" s="1" t="s">
        <v>3016</v>
      </c>
      <c r="D1056" s="1" t="s">
        <v>878</v>
      </c>
      <c r="E1056" s="1">
        <v>8</v>
      </c>
      <c r="F1056" s="1" t="s">
        <v>115</v>
      </c>
      <c r="G1056" s="1">
        <v>9</v>
      </c>
      <c r="J1056" s="1" t="s">
        <v>877</v>
      </c>
      <c r="M1056" s="1" t="s">
        <v>65</v>
      </c>
      <c r="N1056" s="1" t="s">
        <v>3017</v>
      </c>
      <c r="O1056" s="10">
        <v>44616</v>
      </c>
      <c r="P1056" s="10">
        <v>45346</v>
      </c>
      <c r="Q1056" s="1" t="s">
        <v>65</v>
      </c>
    </row>
    <row r="1057" spans="1:17" x14ac:dyDescent="0.25">
      <c r="A1057" s="1" t="s">
        <v>4113</v>
      </c>
      <c r="B1057" s="4" t="s">
        <v>18</v>
      </c>
      <c r="C1057" s="1" t="s">
        <v>3018</v>
      </c>
      <c r="D1057" s="1" t="s">
        <v>451</v>
      </c>
      <c r="E1057" s="1">
        <v>735</v>
      </c>
      <c r="F1057" s="1" t="s">
        <v>84</v>
      </c>
      <c r="G1057" s="1">
        <v>3</v>
      </c>
      <c r="J1057" s="1" t="s">
        <v>1304</v>
      </c>
      <c r="M1057" s="1" t="s">
        <v>15</v>
      </c>
      <c r="O1057" s="10"/>
      <c r="P1057" s="10"/>
    </row>
    <row r="1058" spans="1:17" x14ac:dyDescent="0.25">
      <c r="A1058" s="1" t="s">
        <v>4115</v>
      </c>
      <c r="B1058" s="4" t="s">
        <v>18</v>
      </c>
      <c r="C1058" s="1" t="s">
        <v>3019</v>
      </c>
      <c r="D1058" s="1" t="s">
        <v>1311</v>
      </c>
      <c r="E1058" s="1">
        <v>80</v>
      </c>
      <c r="F1058" s="1" t="s">
        <v>51</v>
      </c>
      <c r="G1058" s="1">
        <v>1</v>
      </c>
      <c r="J1058" s="1" t="s">
        <v>1310</v>
      </c>
      <c r="M1058" s="1" t="s">
        <v>15</v>
      </c>
      <c r="O1058" s="10"/>
      <c r="P1058" s="10"/>
    </row>
    <row r="1059" spans="1:17" x14ac:dyDescent="0.25">
      <c r="A1059" s="1" t="s">
        <v>3884</v>
      </c>
      <c r="B1059" s="4" t="s">
        <v>18</v>
      </c>
      <c r="C1059" s="1" t="s">
        <v>3020</v>
      </c>
      <c r="D1059" s="1" t="s">
        <v>83</v>
      </c>
      <c r="E1059" s="1">
        <v>4955</v>
      </c>
      <c r="F1059" s="1" t="s">
        <v>103</v>
      </c>
      <c r="G1059" s="1">
        <v>6</v>
      </c>
      <c r="J1059" s="1" t="s">
        <v>1260</v>
      </c>
      <c r="M1059" s="1" t="s">
        <v>65</v>
      </c>
      <c r="N1059" s="1" t="s">
        <v>3021</v>
      </c>
      <c r="O1059" s="10">
        <v>44834</v>
      </c>
      <c r="P1059" s="10">
        <v>45565</v>
      </c>
      <c r="Q1059" s="1" t="s">
        <v>65</v>
      </c>
    </row>
    <row r="1060" spans="1:17" x14ac:dyDescent="0.25">
      <c r="A1060" s="1" t="s">
        <v>4229</v>
      </c>
      <c r="B1060" s="4" t="s">
        <v>18</v>
      </c>
      <c r="C1060" s="1" t="s">
        <v>3022</v>
      </c>
      <c r="D1060" s="1" t="s">
        <v>298</v>
      </c>
      <c r="E1060" s="1">
        <v>1847</v>
      </c>
      <c r="F1060" s="1" t="s">
        <v>172</v>
      </c>
      <c r="G1060" s="1">
        <v>3</v>
      </c>
      <c r="J1060" s="1" t="s">
        <v>170</v>
      </c>
      <c r="K1060" s="1">
        <v>43046649</v>
      </c>
      <c r="M1060" s="1" t="s">
        <v>65</v>
      </c>
      <c r="N1060" s="1" t="s">
        <v>3023</v>
      </c>
      <c r="O1060" s="10">
        <v>44748</v>
      </c>
      <c r="P1060" s="10">
        <v>45479</v>
      </c>
      <c r="Q1060" s="1" t="s">
        <v>65</v>
      </c>
    </row>
    <row r="1061" spans="1:17" x14ac:dyDescent="0.25">
      <c r="A1061" s="1" t="s">
        <v>3961</v>
      </c>
      <c r="B1061" s="4" t="s">
        <v>18</v>
      </c>
      <c r="C1061" s="1" t="s">
        <v>3024</v>
      </c>
      <c r="D1061" s="1" t="s">
        <v>13</v>
      </c>
      <c r="E1061" s="1">
        <v>2393</v>
      </c>
      <c r="F1061" s="1" t="s">
        <v>14</v>
      </c>
      <c r="G1061" s="1">
        <v>2</v>
      </c>
      <c r="J1061" s="1" t="s">
        <v>3026</v>
      </c>
      <c r="M1061" s="1" t="s">
        <v>65</v>
      </c>
      <c r="N1061" s="1" t="s">
        <v>3027</v>
      </c>
      <c r="O1061" s="10">
        <v>44708</v>
      </c>
      <c r="P1061" s="10">
        <v>45439</v>
      </c>
      <c r="Q1061" s="1" t="s">
        <v>65</v>
      </c>
    </row>
    <row r="1062" spans="1:17" x14ac:dyDescent="0.25">
      <c r="A1062" s="1" t="s">
        <v>4116</v>
      </c>
      <c r="B1062" s="4" t="s">
        <v>18</v>
      </c>
      <c r="C1062" s="1" t="s">
        <v>3028</v>
      </c>
      <c r="D1062" s="1" t="s">
        <v>1316</v>
      </c>
      <c r="E1062" s="1">
        <v>1901</v>
      </c>
      <c r="F1062" s="1" t="s">
        <v>37</v>
      </c>
      <c r="G1062" s="1">
        <v>13</v>
      </c>
      <c r="J1062" s="1" t="s">
        <v>1315</v>
      </c>
      <c r="K1062" s="1">
        <v>1144946724</v>
      </c>
      <c r="M1062" s="1" t="s">
        <v>65</v>
      </c>
      <c r="N1062" s="1" t="s">
        <v>3029</v>
      </c>
      <c r="O1062" s="10">
        <v>44705</v>
      </c>
      <c r="P1062" s="10">
        <v>45436</v>
      </c>
      <c r="Q1062" s="1" t="s">
        <v>2249</v>
      </c>
    </row>
    <row r="1063" spans="1:17" x14ac:dyDescent="0.25">
      <c r="A1063" s="1" t="s">
        <v>4318</v>
      </c>
      <c r="B1063" s="4" t="s">
        <v>18</v>
      </c>
      <c r="C1063" s="1" t="s">
        <v>3030</v>
      </c>
      <c r="D1063" s="1" t="s">
        <v>1514</v>
      </c>
      <c r="E1063" s="1">
        <v>2278</v>
      </c>
      <c r="F1063" s="1" t="s">
        <v>37</v>
      </c>
      <c r="G1063" s="1">
        <v>13</v>
      </c>
      <c r="J1063" s="1" t="s">
        <v>3031</v>
      </c>
      <c r="M1063" s="1" t="s">
        <v>2204</v>
      </c>
      <c r="O1063" s="10"/>
      <c r="P1063" s="10"/>
    </row>
    <row r="1064" spans="1:17" x14ac:dyDescent="0.25">
      <c r="A1064" s="1" t="s">
        <v>3920</v>
      </c>
      <c r="B1064" s="4" t="s">
        <v>18</v>
      </c>
      <c r="C1064" s="1" t="s">
        <v>3032</v>
      </c>
      <c r="D1064" s="1" t="s">
        <v>496</v>
      </c>
      <c r="E1064" s="1">
        <v>1422</v>
      </c>
      <c r="F1064" s="1" t="s">
        <v>99</v>
      </c>
      <c r="G1064" s="1">
        <v>1</v>
      </c>
      <c r="J1064" s="1" t="s">
        <v>499</v>
      </c>
      <c r="K1064" s="1">
        <v>43123452</v>
      </c>
      <c r="M1064" s="1" t="s">
        <v>65</v>
      </c>
      <c r="N1064" s="1" t="s">
        <v>3035</v>
      </c>
      <c r="O1064" s="10">
        <v>44721</v>
      </c>
      <c r="P1064" s="10">
        <v>45452</v>
      </c>
      <c r="Q1064" s="1" t="s">
        <v>65</v>
      </c>
    </row>
    <row r="1065" spans="1:17" x14ac:dyDescent="0.25">
      <c r="A1065" s="1" t="s">
        <v>4160</v>
      </c>
      <c r="B1065" s="4" t="s">
        <v>18</v>
      </c>
      <c r="C1065" s="1" t="s">
        <v>3036</v>
      </c>
      <c r="D1065" s="1" t="s">
        <v>2930</v>
      </c>
      <c r="E1065" s="1">
        <v>1602</v>
      </c>
      <c r="F1065" s="1" t="s">
        <v>37</v>
      </c>
      <c r="G1065" s="1">
        <v>13</v>
      </c>
      <c r="J1065" s="1" t="s">
        <v>3037</v>
      </c>
      <c r="M1065" s="1" t="s">
        <v>3456</v>
      </c>
      <c r="O1065" s="10"/>
      <c r="P1065" s="10"/>
    </row>
    <row r="1066" spans="1:17" x14ac:dyDescent="0.25">
      <c r="A1066" s="1" t="s">
        <v>4319</v>
      </c>
      <c r="B1066" s="4" t="s">
        <v>18</v>
      </c>
      <c r="C1066" s="1" t="s">
        <v>3039</v>
      </c>
      <c r="D1066" s="1" t="s">
        <v>3040</v>
      </c>
      <c r="E1066" s="1">
        <v>680</v>
      </c>
      <c r="F1066" s="1" t="s">
        <v>79</v>
      </c>
      <c r="G1066" s="1">
        <v>15</v>
      </c>
      <c r="J1066" s="1" t="s">
        <v>1199</v>
      </c>
      <c r="K1066" s="1">
        <v>1540586389</v>
      </c>
      <c r="M1066" s="1" t="s">
        <v>15</v>
      </c>
      <c r="O1066" s="10"/>
      <c r="P1066" s="10"/>
    </row>
    <row r="1067" spans="1:17" x14ac:dyDescent="0.25">
      <c r="A1067" s="1" t="s">
        <v>4320</v>
      </c>
      <c r="B1067" s="4" t="s">
        <v>18</v>
      </c>
      <c r="C1067" s="1" t="s">
        <v>3041</v>
      </c>
      <c r="D1067" s="1" t="s">
        <v>3044</v>
      </c>
      <c r="E1067" s="1">
        <v>2700</v>
      </c>
      <c r="F1067" s="1" t="s">
        <v>37</v>
      </c>
      <c r="G1067" s="1">
        <v>13</v>
      </c>
      <c r="J1067" s="1" t="s">
        <v>3043</v>
      </c>
      <c r="K1067" s="1">
        <v>1559126335</v>
      </c>
      <c r="M1067" s="1" t="s">
        <v>65</v>
      </c>
      <c r="N1067" s="1" t="s">
        <v>3045</v>
      </c>
      <c r="O1067" s="10">
        <v>44834</v>
      </c>
      <c r="P1067" s="10">
        <v>45565</v>
      </c>
      <c r="Q1067" s="1" t="s">
        <v>65</v>
      </c>
    </row>
    <row r="1068" spans="1:17" x14ac:dyDescent="0.25">
      <c r="A1068" s="1" t="s">
        <v>3832</v>
      </c>
      <c r="B1068" s="4" t="s">
        <v>18</v>
      </c>
      <c r="C1068" s="1" t="s">
        <v>3046</v>
      </c>
      <c r="D1068" s="1" t="s">
        <v>4321</v>
      </c>
      <c r="E1068" s="1">
        <v>4805</v>
      </c>
      <c r="F1068" s="1" t="s">
        <v>153</v>
      </c>
      <c r="G1068" s="1">
        <v>15</v>
      </c>
      <c r="J1068" s="1">
        <v>13696136</v>
      </c>
      <c r="M1068" s="1" t="s">
        <v>65</v>
      </c>
      <c r="N1068" s="1" t="s">
        <v>3047</v>
      </c>
      <c r="O1068" s="10">
        <v>45068</v>
      </c>
      <c r="P1068" s="10">
        <v>45799</v>
      </c>
      <c r="Q1068" s="1" t="s">
        <v>65</v>
      </c>
    </row>
    <row r="1069" spans="1:17" x14ac:dyDescent="0.25">
      <c r="A1069" s="1" t="s">
        <v>3987</v>
      </c>
      <c r="B1069" s="4" t="s">
        <v>18</v>
      </c>
      <c r="C1069" s="1" t="s">
        <v>3048</v>
      </c>
      <c r="D1069" s="1" t="s">
        <v>4304</v>
      </c>
      <c r="E1069" s="1">
        <v>2070</v>
      </c>
      <c r="F1069" s="1" t="s">
        <v>84</v>
      </c>
      <c r="G1069" s="1">
        <v>3</v>
      </c>
      <c r="J1069" s="1">
        <v>17804288</v>
      </c>
      <c r="M1069" s="1" t="s">
        <v>65</v>
      </c>
      <c r="N1069" s="1" t="s">
        <v>3049</v>
      </c>
      <c r="O1069" s="10">
        <v>44760</v>
      </c>
      <c r="P1069" s="10">
        <v>45491</v>
      </c>
      <c r="Q1069" s="1" t="s">
        <v>65</v>
      </c>
    </row>
    <row r="1070" spans="1:17" x14ac:dyDescent="0.25">
      <c r="A1070" s="1" t="s">
        <v>4322</v>
      </c>
      <c r="B1070" s="4" t="s">
        <v>18</v>
      </c>
      <c r="C1070" s="1" t="s">
        <v>3050</v>
      </c>
      <c r="D1070" s="1" t="s">
        <v>2930</v>
      </c>
      <c r="E1070" s="1">
        <v>1631</v>
      </c>
      <c r="F1070" s="1" t="s">
        <v>37</v>
      </c>
      <c r="G1070" s="1">
        <v>13</v>
      </c>
      <c r="J1070" s="1">
        <v>94661255</v>
      </c>
      <c r="K1070" s="1">
        <v>1135726594</v>
      </c>
      <c r="M1070" s="1" t="s">
        <v>65</v>
      </c>
      <c r="N1070" s="1" t="s">
        <v>3052</v>
      </c>
      <c r="O1070" s="10">
        <v>44725</v>
      </c>
      <c r="P1070" s="10">
        <v>45456</v>
      </c>
      <c r="Q1070" s="1" t="s">
        <v>65</v>
      </c>
    </row>
    <row r="1071" spans="1:17" x14ac:dyDescent="0.25">
      <c r="A1071" s="1" t="s">
        <v>4323</v>
      </c>
      <c r="B1071" s="4" t="s">
        <v>18</v>
      </c>
      <c r="C1071" s="1" t="s">
        <v>3053</v>
      </c>
      <c r="D1071" s="1" t="s">
        <v>179</v>
      </c>
      <c r="E1071" s="1">
        <v>595</v>
      </c>
      <c r="F1071" s="1" t="s">
        <v>51</v>
      </c>
      <c r="G1071" s="1">
        <v>1</v>
      </c>
      <c r="J1071" s="1">
        <v>18855189</v>
      </c>
      <c r="M1071" s="1" t="s">
        <v>65</v>
      </c>
      <c r="N1071" s="1" t="s">
        <v>3054</v>
      </c>
      <c r="O1071" s="10">
        <v>44735</v>
      </c>
      <c r="P1071" s="10">
        <v>45466</v>
      </c>
      <c r="Q1071" s="1" t="s">
        <v>65</v>
      </c>
    </row>
    <row r="1072" spans="1:17" x14ac:dyDescent="0.25">
      <c r="A1072" s="1" t="s">
        <v>4324</v>
      </c>
      <c r="B1072" s="4" t="s">
        <v>18</v>
      </c>
      <c r="C1072" s="1" t="s">
        <v>3055</v>
      </c>
      <c r="D1072" s="1" t="s">
        <v>3056</v>
      </c>
      <c r="E1072" s="1">
        <v>1737</v>
      </c>
      <c r="F1072" s="1" t="s">
        <v>760</v>
      </c>
      <c r="G1072" s="1">
        <v>4</v>
      </c>
      <c r="J1072" s="1">
        <v>14431832</v>
      </c>
      <c r="M1072" s="1" t="s">
        <v>1265</v>
      </c>
      <c r="O1072" s="10"/>
      <c r="P1072" s="10"/>
    </row>
    <row r="1073" spans="1:17" x14ac:dyDescent="0.25">
      <c r="A1073" s="1" t="s">
        <v>3971</v>
      </c>
      <c r="B1073" s="4" t="s">
        <v>18</v>
      </c>
      <c r="C1073" s="1" t="s">
        <v>3057</v>
      </c>
      <c r="D1073" s="1" t="s">
        <v>13</v>
      </c>
      <c r="E1073" s="1">
        <v>3149</v>
      </c>
      <c r="F1073" s="1" t="s">
        <v>14</v>
      </c>
      <c r="G1073" s="1">
        <v>2</v>
      </c>
      <c r="J1073" s="1" t="s">
        <v>676</v>
      </c>
      <c r="K1073" s="1">
        <v>1149608566</v>
      </c>
      <c r="M1073" s="1" t="s">
        <v>15</v>
      </c>
      <c r="O1073" s="10"/>
      <c r="P1073" s="10"/>
    </row>
    <row r="1074" spans="1:17" x14ac:dyDescent="0.25">
      <c r="A1074" s="1" t="s">
        <v>3842</v>
      </c>
      <c r="B1074" s="4" t="s">
        <v>18</v>
      </c>
      <c r="C1074" s="1" t="s">
        <v>3058</v>
      </c>
      <c r="D1074" s="1" t="s">
        <v>2930</v>
      </c>
      <c r="E1074" s="1">
        <v>2055</v>
      </c>
      <c r="F1074" s="1" t="s">
        <v>37</v>
      </c>
      <c r="G1074" s="1">
        <v>13</v>
      </c>
      <c r="J1074" s="1">
        <v>95840999</v>
      </c>
      <c r="M1074" s="1" t="s">
        <v>3456</v>
      </c>
      <c r="O1074" s="10"/>
      <c r="P1074" s="10"/>
    </row>
    <row r="1075" spans="1:17" x14ac:dyDescent="0.25">
      <c r="A1075" s="1" t="s">
        <v>4040</v>
      </c>
      <c r="B1075" s="4" t="s">
        <v>18</v>
      </c>
      <c r="C1075" s="1" t="s">
        <v>3059</v>
      </c>
      <c r="D1075" s="1" t="s">
        <v>3060</v>
      </c>
      <c r="E1075" s="1">
        <v>995</v>
      </c>
      <c r="F1075" s="1" t="s">
        <v>31</v>
      </c>
      <c r="G1075" s="1">
        <v>14</v>
      </c>
      <c r="J1075" s="1">
        <v>14788127</v>
      </c>
      <c r="M1075" s="1" t="s">
        <v>65</v>
      </c>
      <c r="N1075" s="1" t="s">
        <v>3061</v>
      </c>
      <c r="O1075" s="10">
        <v>44799</v>
      </c>
      <c r="P1075" s="10">
        <v>45530</v>
      </c>
      <c r="Q1075" s="1" t="s">
        <v>65</v>
      </c>
    </row>
    <row r="1076" spans="1:17" x14ac:dyDescent="0.25">
      <c r="A1076" s="1" t="s">
        <v>3844</v>
      </c>
      <c r="B1076" s="4" t="s">
        <v>18</v>
      </c>
      <c r="C1076" s="1" t="s">
        <v>3062</v>
      </c>
      <c r="D1076" s="1" t="s">
        <v>4304</v>
      </c>
      <c r="E1076" s="1">
        <v>4719</v>
      </c>
      <c r="F1076" s="1" t="s">
        <v>103</v>
      </c>
      <c r="G1076" s="1">
        <v>6</v>
      </c>
      <c r="J1076" s="1">
        <v>18392031</v>
      </c>
      <c r="M1076" s="1" t="s">
        <v>65</v>
      </c>
      <c r="N1076" s="1" t="s">
        <v>3063</v>
      </c>
      <c r="O1076" s="10">
        <v>44838</v>
      </c>
      <c r="P1076" s="10">
        <v>45569</v>
      </c>
      <c r="Q1076" s="1" t="s">
        <v>65</v>
      </c>
    </row>
    <row r="1077" spans="1:17" x14ac:dyDescent="0.25">
      <c r="A1077" s="1" t="s">
        <v>4325</v>
      </c>
      <c r="B1077" s="4" t="s">
        <v>18</v>
      </c>
      <c r="C1077" s="1" t="s">
        <v>3064</v>
      </c>
      <c r="D1077" s="1" t="s">
        <v>4326</v>
      </c>
      <c r="E1077" s="1">
        <v>7191</v>
      </c>
      <c r="F1077" s="1" t="s">
        <v>115</v>
      </c>
      <c r="G1077" s="1">
        <v>9</v>
      </c>
      <c r="J1077" s="1" t="s">
        <v>1815</v>
      </c>
      <c r="M1077" s="1" t="s">
        <v>65</v>
      </c>
      <c r="N1077" s="1" t="s">
        <v>3066</v>
      </c>
      <c r="O1077" s="10">
        <v>44753</v>
      </c>
      <c r="P1077" s="10">
        <v>45484</v>
      </c>
      <c r="Q1077" s="1" t="s">
        <v>65</v>
      </c>
    </row>
    <row r="1078" spans="1:17" x14ac:dyDescent="0.25">
      <c r="A1078" s="1" t="s">
        <v>4327</v>
      </c>
      <c r="B1078" s="4" t="s">
        <v>18</v>
      </c>
      <c r="C1078" s="1" t="s">
        <v>3067</v>
      </c>
      <c r="D1078" s="1" t="s">
        <v>1351</v>
      </c>
      <c r="E1078" s="1">
        <v>3398</v>
      </c>
      <c r="F1078" s="1" t="s">
        <v>127</v>
      </c>
      <c r="G1078" s="1">
        <v>11</v>
      </c>
      <c r="J1078" s="1" t="s">
        <v>3069</v>
      </c>
      <c r="M1078" s="1" t="s">
        <v>65</v>
      </c>
      <c r="N1078" s="1" t="s">
        <v>3070</v>
      </c>
      <c r="O1078" s="10">
        <v>44743</v>
      </c>
      <c r="P1078" s="10">
        <v>46569</v>
      </c>
      <c r="Q1078" s="1" t="s">
        <v>65</v>
      </c>
    </row>
    <row r="1079" spans="1:17" x14ac:dyDescent="0.25">
      <c r="A1079" s="1" t="s">
        <v>3073</v>
      </c>
      <c r="B1079" s="4" t="s">
        <v>18</v>
      </c>
      <c r="C1079" s="1" t="s">
        <v>3071</v>
      </c>
      <c r="D1079" s="1" t="s">
        <v>176</v>
      </c>
      <c r="E1079" s="1">
        <v>3415</v>
      </c>
      <c r="F1079" s="1" t="s">
        <v>37</v>
      </c>
      <c r="G1079" s="1">
        <v>13</v>
      </c>
      <c r="J1079" s="1" t="s">
        <v>214</v>
      </c>
      <c r="M1079" s="1" t="s">
        <v>65</v>
      </c>
      <c r="N1079" s="1" t="s">
        <v>3074</v>
      </c>
      <c r="O1079" s="10">
        <v>45020</v>
      </c>
      <c r="P1079" s="10">
        <v>45751</v>
      </c>
      <c r="Q1079" s="1" t="s">
        <v>65</v>
      </c>
    </row>
    <row r="1080" spans="1:17" x14ac:dyDescent="0.25">
      <c r="A1080" s="1" t="s">
        <v>4328</v>
      </c>
      <c r="B1080" s="4" t="s">
        <v>18</v>
      </c>
      <c r="C1080" s="1" t="s">
        <v>3075</v>
      </c>
      <c r="D1080" s="1" t="s">
        <v>206</v>
      </c>
      <c r="E1080" s="1">
        <v>285</v>
      </c>
      <c r="F1080" s="1" t="s">
        <v>207</v>
      </c>
      <c r="G1080" s="1">
        <v>4</v>
      </c>
      <c r="J1080" s="1">
        <v>14120498</v>
      </c>
      <c r="M1080" s="1" t="s">
        <v>2204</v>
      </c>
      <c r="N1080" s="1" t="s">
        <v>3077</v>
      </c>
      <c r="O1080" s="10">
        <v>44860</v>
      </c>
      <c r="P1080" s="10">
        <v>45591</v>
      </c>
      <c r="Q1080" s="1" t="s">
        <v>2249</v>
      </c>
    </row>
    <row r="1081" spans="1:17" x14ac:dyDescent="0.25">
      <c r="A1081" s="1" t="s">
        <v>3998</v>
      </c>
      <c r="B1081" s="4" t="s">
        <v>18</v>
      </c>
      <c r="C1081" s="1" t="s">
        <v>3078</v>
      </c>
      <c r="D1081" s="1" t="s">
        <v>4329</v>
      </c>
      <c r="E1081" s="1">
        <v>875</v>
      </c>
      <c r="F1081" s="1" t="s">
        <v>783</v>
      </c>
      <c r="G1081" s="1">
        <v>4</v>
      </c>
      <c r="J1081" s="1">
        <v>40398674</v>
      </c>
      <c r="M1081" s="1" t="s">
        <v>65</v>
      </c>
      <c r="N1081" s="1" t="s">
        <v>3080</v>
      </c>
      <c r="O1081" s="10">
        <v>44778</v>
      </c>
      <c r="P1081" s="10">
        <v>45509</v>
      </c>
      <c r="Q1081" s="1" t="s">
        <v>65</v>
      </c>
    </row>
    <row r="1082" spans="1:17" x14ac:dyDescent="0.25">
      <c r="A1082" s="1" t="s">
        <v>3971</v>
      </c>
      <c r="B1082" s="4" t="s">
        <v>18</v>
      </c>
      <c r="C1082" s="1" t="s">
        <v>3081</v>
      </c>
      <c r="D1082" s="1" t="s">
        <v>13</v>
      </c>
      <c r="E1082" s="1">
        <v>3149</v>
      </c>
      <c r="F1082" s="1" t="s">
        <v>14</v>
      </c>
      <c r="G1082" s="1">
        <v>2</v>
      </c>
      <c r="J1082" s="1" t="s">
        <v>676</v>
      </c>
      <c r="M1082" s="1" t="s">
        <v>15</v>
      </c>
      <c r="O1082" s="10"/>
      <c r="P1082" s="10"/>
    </row>
    <row r="1083" spans="1:17" x14ac:dyDescent="0.25">
      <c r="A1083" s="1" t="s">
        <v>3814</v>
      </c>
      <c r="B1083" s="4" t="s">
        <v>18</v>
      </c>
      <c r="C1083" s="1" t="s">
        <v>3082</v>
      </c>
      <c r="D1083" s="1" t="s">
        <v>3083</v>
      </c>
      <c r="E1083" s="1">
        <v>2392</v>
      </c>
      <c r="F1083" s="1" t="s">
        <v>31</v>
      </c>
      <c r="G1083" s="1">
        <v>14</v>
      </c>
      <c r="J1083" s="1">
        <v>93769113</v>
      </c>
      <c r="M1083" s="1" t="s">
        <v>15</v>
      </c>
      <c r="O1083" s="10"/>
      <c r="P1083" s="10"/>
    </row>
    <row r="1084" spans="1:17" x14ac:dyDescent="0.25">
      <c r="A1084" s="1" t="s">
        <v>4231</v>
      </c>
      <c r="B1084" s="4" t="s">
        <v>18</v>
      </c>
      <c r="C1084" s="1" t="s">
        <v>3084</v>
      </c>
      <c r="D1084" s="1" t="s">
        <v>4330</v>
      </c>
      <c r="E1084" s="1">
        <v>3694</v>
      </c>
      <c r="F1084" s="1" t="s">
        <v>31</v>
      </c>
      <c r="G1084" s="1">
        <v>14</v>
      </c>
      <c r="J1084" s="1">
        <v>24273373</v>
      </c>
      <c r="K1084" s="1">
        <v>1553882557</v>
      </c>
      <c r="M1084" s="1" t="s">
        <v>15</v>
      </c>
      <c r="O1084" s="10"/>
      <c r="P1084" s="10"/>
    </row>
    <row r="1085" spans="1:17" x14ac:dyDescent="0.25">
      <c r="A1085" s="1" t="s">
        <v>4331</v>
      </c>
      <c r="B1085" s="4" t="s">
        <v>18</v>
      </c>
      <c r="C1085" s="1" t="s">
        <v>3085</v>
      </c>
      <c r="D1085" s="1" t="s">
        <v>3086</v>
      </c>
      <c r="E1085" s="1">
        <v>1099</v>
      </c>
      <c r="F1085" s="1" t="s">
        <v>103</v>
      </c>
      <c r="G1085" s="1">
        <v>6</v>
      </c>
      <c r="J1085" s="1">
        <v>13750691</v>
      </c>
      <c r="K1085" s="1">
        <v>1167239150</v>
      </c>
      <c r="M1085" s="1" t="s">
        <v>1265</v>
      </c>
      <c r="O1085" s="10"/>
      <c r="P1085" s="10"/>
    </row>
    <row r="1086" spans="1:17" x14ac:dyDescent="0.25">
      <c r="A1086" s="1" t="s">
        <v>4332</v>
      </c>
      <c r="B1086" s="4" t="s">
        <v>18</v>
      </c>
      <c r="C1086" s="1" t="s">
        <v>3087</v>
      </c>
      <c r="D1086" s="1" t="s">
        <v>3088</v>
      </c>
      <c r="E1086" s="1">
        <v>2289</v>
      </c>
      <c r="F1086" s="1" t="s">
        <v>37</v>
      </c>
      <c r="G1086" s="1">
        <v>13</v>
      </c>
      <c r="J1086" s="1">
        <v>94294935</v>
      </c>
      <c r="K1086" s="1">
        <v>1159094807</v>
      </c>
      <c r="M1086" s="1" t="s">
        <v>2204</v>
      </c>
      <c r="O1086" s="10"/>
      <c r="P1086" s="10"/>
    </row>
    <row r="1087" spans="1:17" x14ac:dyDescent="0.25">
      <c r="A1087" s="1" t="s">
        <v>4174</v>
      </c>
      <c r="B1087" s="4" t="s">
        <v>18</v>
      </c>
      <c r="C1087" s="1" t="s">
        <v>3089</v>
      </c>
      <c r="D1087" s="1" t="s">
        <v>4333</v>
      </c>
      <c r="E1087" s="1">
        <v>570</v>
      </c>
      <c r="F1087" s="1" t="s">
        <v>51</v>
      </c>
      <c r="G1087" s="1">
        <v>1</v>
      </c>
      <c r="J1087" s="1">
        <v>95315483</v>
      </c>
      <c r="M1087" s="1" t="s">
        <v>65</v>
      </c>
      <c r="N1087" s="1" t="s">
        <v>3091</v>
      </c>
      <c r="O1087" s="10">
        <v>44792</v>
      </c>
      <c r="P1087" s="10">
        <v>45523</v>
      </c>
      <c r="Q1087" s="1" t="s">
        <v>65</v>
      </c>
    </row>
    <row r="1088" spans="1:17" x14ac:dyDescent="0.25">
      <c r="A1088" s="1" t="s">
        <v>3842</v>
      </c>
      <c r="B1088" s="4" t="s">
        <v>18</v>
      </c>
      <c r="C1088" s="1" t="s">
        <v>3092</v>
      </c>
      <c r="D1088" s="1" t="s">
        <v>2930</v>
      </c>
      <c r="E1088" s="1">
        <v>2055</v>
      </c>
      <c r="F1088" s="1" t="s">
        <v>37</v>
      </c>
      <c r="G1088" s="1">
        <v>13</v>
      </c>
      <c r="J1088" s="1">
        <v>3101031</v>
      </c>
      <c r="M1088" s="1" t="s">
        <v>65</v>
      </c>
      <c r="N1088" s="1" t="s">
        <v>3094</v>
      </c>
      <c r="O1088" s="10">
        <v>44993</v>
      </c>
      <c r="P1088" s="10">
        <v>45724</v>
      </c>
      <c r="Q1088" s="1" t="s">
        <v>65</v>
      </c>
    </row>
    <row r="1089" spans="1:17" x14ac:dyDescent="0.25">
      <c r="A1089" s="1" t="s">
        <v>4039</v>
      </c>
      <c r="B1089" s="4" t="s">
        <v>18</v>
      </c>
      <c r="C1089" s="1" t="s">
        <v>3095</v>
      </c>
      <c r="D1089" s="1" t="s">
        <v>966</v>
      </c>
      <c r="E1089" s="1">
        <v>1000</v>
      </c>
      <c r="F1089" s="1" t="s">
        <v>207</v>
      </c>
      <c r="G1089" s="1">
        <v>4</v>
      </c>
      <c r="J1089" s="1" t="s">
        <v>965</v>
      </c>
      <c r="M1089" s="1" t="s">
        <v>65</v>
      </c>
      <c r="N1089" s="1" t="s">
        <v>3097</v>
      </c>
      <c r="O1089" s="10">
        <v>44860</v>
      </c>
      <c r="P1089" s="10">
        <v>45591</v>
      </c>
      <c r="Q1089" s="1" t="s">
        <v>2249</v>
      </c>
    </row>
    <row r="1090" spans="1:17" x14ac:dyDescent="0.25">
      <c r="A1090" s="1" t="s">
        <v>4334</v>
      </c>
      <c r="B1090" s="4" t="s">
        <v>18</v>
      </c>
      <c r="C1090" s="1" t="s">
        <v>3098</v>
      </c>
      <c r="D1090" s="1" t="s">
        <v>4335</v>
      </c>
      <c r="E1090" s="1">
        <v>699</v>
      </c>
      <c r="F1090" s="1" t="s">
        <v>99</v>
      </c>
      <c r="G1090" s="1">
        <v>1</v>
      </c>
      <c r="J1090" s="1">
        <v>93380782</v>
      </c>
      <c r="M1090" s="1" t="s">
        <v>65</v>
      </c>
      <c r="N1090" s="1" t="s">
        <v>3100</v>
      </c>
      <c r="O1090" s="10">
        <v>44784</v>
      </c>
      <c r="P1090" s="10">
        <v>45515</v>
      </c>
      <c r="Q1090" s="1" t="s">
        <v>65</v>
      </c>
    </row>
    <row r="1091" spans="1:17" x14ac:dyDescent="0.25">
      <c r="A1091" s="1" t="s">
        <v>4336</v>
      </c>
      <c r="B1091" s="4" t="s">
        <v>18</v>
      </c>
      <c r="C1091" s="1" t="s">
        <v>3101</v>
      </c>
      <c r="D1091" s="1" t="s">
        <v>4337</v>
      </c>
      <c r="E1091" s="1">
        <v>833</v>
      </c>
      <c r="F1091" s="1" t="s">
        <v>46</v>
      </c>
      <c r="G1091" s="1">
        <v>4</v>
      </c>
      <c r="J1091" s="1">
        <v>20004690</v>
      </c>
      <c r="M1091" s="1" t="s">
        <v>65</v>
      </c>
      <c r="N1091" s="1" t="s">
        <v>3102</v>
      </c>
      <c r="O1091" s="10">
        <v>44867</v>
      </c>
      <c r="P1091" s="10">
        <v>45598</v>
      </c>
      <c r="Q1091" s="1" t="s">
        <v>65</v>
      </c>
    </row>
    <row r="1092" spans="1:17" x14ac:dyDescent="0.25">
      <c r="A1092" s="1" t="s">
        <v>3989</v>
      </c>
      <c r="B1092" s="4" t="s">
        <v>18</v>
      </c>
      <c r="C1092" s="1" t="s">
        <v>3103</v>
      </c>
      <c r="D1092" s="1" t="s">
        <v>4304</v>
      </c>
      <c r="E1092" s="1">
        <v>2317</v>
      </c>
      <c r="F1092" s="1" t="s">
        <v>84</v>
      </c>
      <c r="G1092" s="1">
        <v>3</v>
      </c>
      <c r="J1092" s="1">
        <v>6702715</v>
      </c>
      <c r="M1092" s="1" t="s">
        <v>65</v>
      </c>
      <c r="N1092" s="1" t="s">
        <v>3105</v>
      </c>
      <c r="O1092" s="10">
        <v>44819</v>
      </c>
      <c r="P1092" s="10">
        <v>45550</v>
      </c>
      <c r="Q1092" s="1" t="s">
        <v>65</v>
      </c>
    </row>
    <row r="1093" spans="1:17" x14ac:dyDescent="0.25">
      <c r="A1093" s="1" t="s">
        <v>3975</v>
      </c>
      <c r="B1093" s="4" t="s">
        <v>18</v>
      </c>
      <c r="C1093" s="1" t="s">
        <v>3106</v>
      </c>
      <c r="D1093" s="1" t="s">
        <v>3108</v>
      </c>
      <c r="E1093" s="1">
        <v>1786</v>
      </c>
      <c r="F1093" s="1" t="s">
        <v>51</v>
      </c>
      <c r="G1093" s="1">
        <v>1</v>
      </c>
      <c r="J1093" s="1">
        <v>21648986</v>
      </c>
      <c r="M1093" s="1" t="s">
        <v>65</v>
      </c>
      <c r="N1093" s="1" t="s">
        <v>3109</v>
      </c>
      <c r="O1093" s="10">
        <v>44798</v>
      </c>
      <c r="P1093" s="10">
        <v>45529</v>
      </c>
      <c r="Q1093" s="1" t="s">
        <v>65</v>
      </c>
    </row>
    <row r="1094" spans="1:17" x14ac:dyDescent="0.25">
      <c r="A1094" s="1" t="s">
        <v>4338</v>
      </c>
      <c r="B1094" s="4" t="s">
        <v>18</v>
      </c>
      <c r="C1094" s="1" t="s">
        <v>3110</v>
      </c>
      <c r="D1094" s="1" t="s">
        <v>2930</v>
      </c>
      <c r="E1094" s="1">
        <v>4388</v>
      </c>
      <c r="F1094" s="1" t="s">
        <v>904</v>
      </c>
      <c r="G1094" s="1">
        <v>12</v>
      </c>
      <c r="J1094" s="1">
        <v>5380253</v>
      </c>
      <c r="M1094" s="1" t="s">
        <v>65</v>
      </c>
      <c r="N1094" s="1" t="s">
        <v>3112</v>
      </c>
      <c r="O1094" s="10">
        <v>44805</v>
      </c>
      <c r="P1094" s="10">
        <v>45536</v>
      </c>
      <c r="Q1094" s="1" t="s">
        <v>65</v>
      </c>
    </row>
    <row r="1095" spans="1:17" x14ac:dyDescent="0.25">
      <c r="A1095" s="1" t="s">
        <v>4149</v>
      </c>
      <c r="B1095" s="4" t="s">
        <v>18</v>
      </c>
      <c r="C1095" s="1" t="s">
        <v>3113</v>
      </c>
      <c r="D1095" s="1" t="s">
        <v>2930</v>
      </c>
      <c r="E1095" s="1">
        <v>2939</v>
      </c>
      <c r="F1095" s="1" t="s">
        <v>1419</v>
      </c>
      <c r="G1095" s="1">
        <v>13</v>
      </c>
      <c r="J1095" s="1" t="s">
        <v>3115</v>
      </c>
      <c r="M1095" s="1" t="s">
        <v>65</v>
      </c>
      <c r="N1095" s="1" t="s">
        <v>3116</v>
      </c>
      <c r="O1095" s="10">
        <v>45061</v>
      </c>
      <c r="P1095" s="10">
        <v>45792</v>
      </c>
      <c r="Q1095" s="1" t="s">
        <v>65</v>
      </c>
    </row>
    <row r="1096" spans="1:17" x14ac:dyDescent="0.25">
      <c r="A1096" s="1" t="s">
        <v>4181</v>
      </c>
      <c r="B1096" s="4" t="s">
        <v>18</v>
      </c>
      <c r="C1096" s="1" t="s">
        <v>3117</v>
      </c>
      <c r="D1096" s="1" t="s">
        <v>1606</v>
      </c>
      <c r="E1096" s="1">
        <v>416</v>
      </c>
      <c r="F1096" s="1" t="s">
        <v>51</v>
      </c>
      <c r="G1096" s="1">
        <v>1</v>
      </c>
      <c r="J1096" s="1" t="s">
        <v>1605</v>
      </c>
      <c r="M1096" s="1" t="s">
        <v>65</v>
      </c>
      <c r="N1096" s="1" t="s">
        <v>3119</v>
      </c>
      <c r="O1096" s="10">
        <v>44952</v>
      </c>
      <c r="P1096" s="10">
        <v>45683</v>
      </c>
      <c r="Q1096" s="1" t="s">
        <v>65</v>
      </c>
    </row>
    <row r="1097" spans="1:17" x14ac:dyDescent="0.25">
      <c r="A1097" s="1" t="s">
        <v>3986</v>
      </c>
      <c r="B1097" s="4" t="s">
        <v>18</v>
      </c>
      <c r="C1097" s="1" t="s">
        <v>3120</v>
      </c>
      <c r="D1097" s="1" t="s">
        <v>4304</v>
      </c>
      <c r="E1097" s="1">
        <v>2370</v>
      </c>
      <c r="F1097" s="1" t="s">
        <v>84</v>
      </c>
      <c r="G1097" s="1">
        <v>3</v>
      </c>
      <c r="J1097" s="1" t="s">
        <v>3122</v>
      </c>
      <c r="M1097" s="1" t="s">
        <v>65</v>
      </c>
      <c r="N1097" s="1" t="s">
        <v>3123</v>
      </c>
      <c r="O1097" s="10">
        <v>44819</v>
      </c>
      <c r="P1097" s="10">
        <v>45550</v>
      </c>
      <c r="Q1097" s="1" t="s">
        <v>65</v>
      </c>
    </row>
    <row r="1098" spans="1:17" x14ac:dyDescent="0.25">
      <c r="A1098" s="1" t="s">
        <v>4339</v>
      </c>
      <c r="B1098" s="4" t="s">
        <v>18</v>
      </c>
      <c r="C1098" s="1" t="s">
        <v>3124</v>
      </c>
      <c r="D1098" s="1" t="s">
        <v>3125</v>
      </c>
      <c r="E1098" s="1">
        <v>144</v>
      </c>
      <c r="F1098" s="1" t="s">
        <v>256</v>
      </c>
      <c r="G1098" s="1">
        <v>5</v>
      </c>
      <c r="J1098" s="1">
        <v>23483076</v>
      </c>
      <c r="M1098" s="1" t="s">
        <v>15</v>
      </c>
      <c r="O1098" s="10"/>
      <c r="P1098" s="10"/>
    </row>
    <row r="1099" spans="1:17" x14ac:dyDescent="0.25">
      <c r="A1099" s="1" t="s">
        <v>4340</v>
      </c>
      <c r="B1099" s="4" t="s">
        <v>18</v>
      </c>
      <c r="C1099" s="1" t="s">
        <v>3126</v>
      </c>
      <c r="D1099" s="1" t="s">
        <v>3129</v>
      </c>
      <c r="E1099" s="1">
        <v>690</v>
      </c>
      <c r="F1099" s="1" t="s">
        <v>31</v>
      </c>
      <c r="G1099" s="1">
        <v>14</v>
      </c>
      <c r="J1099" s="1" t="s">
        <v>3128</v>
      </c>
      <c r="M1099" s="1" t="s">
        <v>1528</v>
      </c>
      <c r="N1099" s="1" t="s">
        <v>3130</v>
      </c>
      <c r="O1099" s="10">
        <v>44916</v>
      </c>
      <c r="P1099" s="10"/>
      <c r="Q1099" s="1" t="s">
        <v>1528</v>
      </c>
    </row>
    <row r="1100" spans="1:17" x14ac:dyDescent="0.25">
      <c r="A1100" s="1" t="s">
        <v>3903</v>
      </c>
      <c r="B1100" s="4" t="s">
        <v>18</v>
      </c>
      <c r="C1100" s="1" t="s">
        <v>3131</v>
      </c>
      <c r="D1100" s="1" t="s">
        <v>4321</v>
      </c>
      <c r="E1100" s="1">
        <v>770</v>
      </c>
      <c r="F1100" s="1" t="s">
        <v>22</v>
      </c>
      <c r="G1100" s="1">
        <v>1</v>
      </c>
      <c r="J1100" s="1">
        <v>94424155</v>
      </c>
      <c r="M1100" s="1" t="s">
        <v>65</v>
      </c>
      <c r="N1100" s="1" t="s">
        <v>3133</v>
      </c>
      <c r="O1100" s="10">
        <v>44825</v>
      </c>
      <c r="P1100" s="10">
        <v>45556</v>
      </c>
      <c r="Q1100" s="1" t="s">
        <v>65</v>
      </c>
    </row>
    <row r="1101" spans="1:17" x14ac:dyDescent="0.25">
      <c r="A1101" s="1" t="s">
        <v>4341</v>
      </c>
      <c r="B1101" s="4" t="s">
        <v>18</v>
      </c>
      <c r="C1101" s="1" t="s">
        <v>3134</v>
      </c>
      <c r="D1101" s="1" t="s">
        <v>4321</v>
      </c>
      <c r="E1101" s="1">
        <v>5782</v>
      </c>
      <c r="F1101" s="1" t="s">
        <v>153</v>
      </c>
      <c r="G1101" s="1">
        <v>15</v>
      </c>
      <c r="J1101" s="1">
        <v>94238984</v>
      </c>
      <c r="M1101" s="1" t="s">
        <v>1528</v>
      </c>
      <c r="N1101" s="1" t="s">
        <v>3136</v>
      </c>
      <c r="O1101" s="10">
        <v>44839</v>
      </c>
      <c r="P1101" s="10"/>
      <c r="Q1101" s="1" t="s">
        <v>1528</v>
      </c>
    </row>
    <row r="1102" spans="1:17" x14ac:dyDescent="0.25">
      <c r="A1102" s="1" t="s">
        <v>4311</v>
      </c>
      <c r="B1102" s="4" t="s">
        <v>18</v>
      </c>
      <c r="C1102" s="1" t="s">
        <v>3137</v>
      </c>
      <c r="D1102" s="1" t="s">
        <v>3138</v>
      </c>
      <c r="E1102" s="1">
        <v>2715</v>
      </c>
      <c r="F1102" s="1" t="s">
        <v>127</v>
      </c>
      <c r="G1102" s="1">
        <v>11</v>
      </c>
      <c r="J1102" s="1">
        <v>95053002</v>
      </c>
      <c r="M1102" s="1" t="s">
        <v>2204</v>
      </c>
      <c r="O1102" s="10"/>
      <c r="P1102" s="10"/>
    </row>
    <row r="1103" spans="1:17" x14ac:dyDescent="0.25">
      <c r="A1103" s="1" t="s">
        <v>3826</v>
      </c>
      <c r="B1103" s="4" t="s">
        <v>18</v>
      </c>
      <c r="C1103" s="1" t="s">
        <v>3139</v>
      </c>
      <c r="D1103" s="1" t="s">
        <v>126</v>
      </c>
      <c r="E1103" s="1">
        <v>3156</v>
      </c>
      <c r="F1103" s="1" t="s">
        <v>127</v>
      </c>
      <c r="G1103" s="1">
        <v>11</v>
      </c>
      <c r="J1103" s="1" t="s">
        <v>125</v>
      </c>
      <c r="K1103" s="1">
        <v>1538244532</v>
      </c>
      <c r="M1103" s="1" t="s">
        <v>65</v>
      </c>
      <c r="N1103" s="1" t="s">
        <v>3140</v>
      </c>
      <c r="O1103" s="10">
        <v>44839</v>
      </c>
      <c r="P1103" s="10">
        <v>45570</v>
      </c>
      <c r="Q1103" s="1" t="s">
        <v>65</v>
      </c>
    </row>
    <row r="1104" spans="1:17" x14ac:dyDescent="0.25">
      <c r="A1104" s="1" t="s">
        <v>3809</v>
      </c>
      <c r="B1104" s="4" t="s">
        <v>18</v>
      </c>
      <c r="C1104" s="1" t="s">
        <v>3141</v>
      </c>
      <c r="D1104" s="1" t="s">
        <v>3142</v>
      </c>
      <c r="E1104" s="1">
        <v>473</v>
      </c>
      <c r="F1104" s="1" t="s">
        <v>46</v>
      </c>
      <c r="G1104" s="1">
        <v>4</v>
      </c>
      <c r="J1104" s="1">
        <v>92152747</v>
      </c>
      <c r="M1104" s="1" t="s">
        <v>65</v>
      </c>
      <c r="N1104" s="1" t="s">
        <v>3143</v>
      </c>
      <c r="O1104" s="10">
        <v>44887</v>
      </c>
      <c r="P1104" s="10">
        <v>45618</v>
      </c>
      <c r="Q1104" s="1" t="s">
        <v>65</v>
      </c>
    </row>
    <row r="1105" spans="1:17" x14ac:dyDescent="0.25">
      <c r="A1105" s="1" t="s">
        <v>4199</v>
      </c>
      <c r="B1105" s="4" t="s">
        <v>18</v>
      </c>
      <c r="C1105" s="1" t="s">
        <v>3144</v>
      </c>
      <c r="D1105" s="1" t="s">
        <v>1750</v>
      </c>
      <c r="E1105" s="1">
        <v>2423</v>
      </c>
      <c r="F1105" s="1" t="s">
        <v>37</v>
      </c>
      <c r="G1105" s="1">
        <v>13</v>
      </c>
      <c r="J1105" s="1" t="s">
        <v>1749</v>
      </c>
      <c r="K1105" s="1">
        <v>1555603604</v>
      </c>
      <c r="M1105" s="1" t="s">
        <v>17</v>
      </c>
      <c r="N1105" s="1" t="s">
        <v>3145</v>
      </c>
      <c r="O1105" s="10">
        <v>44580</v>
      </c>
      <c r="P1105" s="10">
        <v>44945</v>
      </c>
      <c r="Q1105" s="1" t="s">
        <v>65</v>
      </c>
    </row>
    <row r="1106" spans="1:17" x14ac:dyDescent="0.25">
      <c r="A1106" s="1" t="s">
        <v>4342</v>
      </c>
      <c r="B1106" s="4" t="s">
        <v>18</v>
      </c>
      <c r="C1106" s="1" t="s">
        <v>3146</v>
      </c>
      <c r="D1106" s="1" t="s">
        <v>236</v>
      </c>
      <c r="E1106" s="1">
        <v>1760</v>
      </c>
      <c r="F1106" s="1" t="s">
        <v>14</v>
      </c>
      <c r="G1106" s="1">
        <v>2</v>
      </c>
      <c r="J1106" s="1">
        <v>37000101</v>
      </c>
      <c r="M1106" s="1" t="s">
        <v>65</v>
      </c>
      <c r="N1106" s="1" t="s">
        <v>3148</v>
      </c>
      <c r="O1106" s="10">
        <v>44888</v>
      </c>
      <c r="P1106" s="10">
        <v>45619</v>
      </c>
      <c r="Q1106" s="1" t="s">
        <v>65</v>
      </c>
    </row>
    <row r="1107" spans="1:17" x14ac:dyDescent="0.25">
      <c r="A1107" s="1" t="s">
        <v>3926</v>
      </c>
      <c r="B1107" s="4" t="s">
        <v>18</v>
      </c>
      <c r="C1107" s="1" t="s">
        <v>3149</v>
      </c>
      <c r="D1107" s="1" t="s">
        <v>516</v>
      </c>
      <c r="E1107" s="1">
        <v>763</v>
      </c>
      <c r="F1107" s="1" t="s">
        <v>22</v>
      </c>
      <c r="G1107" s="1">
        <v>1</v>
      </c>
      <c r="J1107" s="1" t="s">
        <v>515</v>
      </c>
      <c r="K1107" s="1">
        <v>1533020233</v>
      </c>
      <c r="M1107" s="1" t="s">
        <v>65</v>
      </c>
      <c r="N1107" s="1" t="s">
        <v>3150</v>
      </c>
      <c r="O1107" s="10">
        <v>44859</v>
      </c>
      <c r="P1107" s="10">
        <v>45590</v>
      </c>
      <c r="Q1107" s="1" t="s">
        <v>65</v>
      </c>
    </row>
    <row r="1108" spans="1:17" x14ac:dyDescent="0.25">
      <c r="A1108" s="1" t="s">
        <v>3152</v>
      </c>
      <c r="B1108" s="4" t="s">
        <v>18</v>
      </c>
      <c r="C1108" s="1" t="s">
        <v>3151</v>
      </c>
      <c r="D1108" s="1" t="s">
        <v>3153</v>
      </c>
      <c r="E1108" s="1">
        <v>1902</v>
      </c>
      <c r="F1108" s="1" t="s">
        <v>1419</v>
      </c>
      <c r="G1108" s="1">
        <v>13</v>
      </c>
      <c r="J1108" s="1">
        <v>18225537</v>
      </c>
      <c r="M1108" s="1" t="s">
        <v>15</v>
      </c>
      <c r="O1108" s="10"/>
      <c r="P1108" s="10"/>
    </row>
    <row r="1109" spans="1:17" x14ac:dyDescent="0.25">
      <c r="A1109" s="1" t="s">
        <v>3936</v>
      </c>
      <c r="B1109" s="4" t="s">
        <v>18</v>
      </c>
      <c r="C1109" s="1" t="s">
        <v>3154</v>
      </c>
      <c r="D1109" s="1" t="s">
        <v>550</v>
      </c>
      <c r="E1109" s="1">
        <v>2417</v>
      </c>
      <c r="F1109" s="1" t="s">
        <v>14</v>
      </c>
      <c r="G1109" s="1">
        <v>2</v>
      </c>
      <c r="J1109" s="1">
        <v>18314832</v>
      </c>
      <c r="M1109" s="1" t="s">
        <v>65</v>
      </c>
      <c r="N1109" s="1" t="s">
        <v>3156</v>
      </c>
      <c r="O1109" s="10">
        <v>44888</v>
      </c>
      <c r="P1109" s="10">
        <v>45619</v>
      </c>
      <c r="Q1109" s="1" t="s">
        <v>65</v>
      </c>
    </row>
    <row r="1110" spans="1:17" x14ac:dyDescent="0.25">
      <c r="A1110" s="1" t="s">
        <v>4343</v>
      </c>
      <c r="B1110" s="4" t="s">
        <v>18</v>
      </c>
      <c r="C1110" s="1" t="s">
        <v>3157</v>
      </c>
      <c r="D1110" s="1" t="s">
        <v>996</v>
      </c>
      <c r="E1110" s="1">
        <v>2486</v>
      </c>
      <c r="F1110" s="1" t="s">
        <v>31</v>
      </c>
      <c r="G1110" s="1">
        <v>14</v>
      </c>
      <c r="J1110" s="1">
        <v>17711218</v>
      </c>
      <c r="M1110" s="1" t="s">
        <v>65</v>
      </c>
      <c r="N1110" s="1" t="s">
        <v>3159</v>
      </c>
      <c r="O1110" s="10">
        <v>45089</v>
      </c>
      <c r="P1110" s="10">
        <v>45820</v>
      </c>
      <c r="Q1110" s="1" t="s">
        <v>65</v>
      </c>
    </row>
    <row r="1111" spans="1:17" x14ac:dyDescent="0.25">
      <c r="A1111" s="1" t="s">
        <v>4088</v>
      </c>
      <c r="B1111" s="4" t="s">
        <v>18</v>
      </c>
      <c r="C1111" s="1" t="s">
        <v>3160</v>
      </c>
      <c r="D1111" s="1" t="s">
        <v>3162</v>
      </c>
      <c r="E1111" s="1">
        <v>3176</v>
      </c>
      <c r="F1111" s="1" t="s">
        <v>1163</v>
      </c>
      <c r="G1111" s="1">
        <v>13</v>
      </c>
      <c r="J1111" s="1">
        <v>20675024</v>
      </c>
      <c r="M1111" s="1" t="s">
        <v>65</v>
      </c>
      <c r="N1111" s="1" t="s">
        <v>3163</v>
      </c>
      <c r="O1111" s="10">
        <v>44945</v>
      </c>
      <c r="P1111" s="10">
        <v>45676</v>
      </c>
      <c r="Q1111" s="1" t="s">
        <v>65</v>
      </c>
    </row>
    <row r="1112" spans="1:17" x14ac:dyDescent="0.25">
      <c r="A1112" s="1" t="s">
        <v>3807</v>
      </c>
      <c r="B1112" s="4" t="s">
        <v>18</v>
      </c>
      <c r="C1112" s="1" t="s">
        <v>3164</v>
      </c>
      <c r="D1112" s="1" t="s">
        <v>3207</v>
      </c>
      <c r="E1112" s="1">
        <v>1787</v>
      </c>
      <c r="F1112" s="1" t="s">
        <v>37</v>
      </c>
      <c r="G1112" s="1">
        <v>13</v>
      </c>
      <c r="J1112" s="1">
        <v>31158169</v>
      </c>
      <c r="M1112" s="1" t="s">
        <v>65</v>
      </c>
      <c r="N1112" s="1" t="s">
        <v>3165</v>
      </c>
      <c r="O1112" s="10">
        <v>44945</v>
      </c>
      <c r="P1112" s="10">
        <v>45676</v>
      </c>
      <c r="Q1112" s="1" t="s">
        <v>65</v>
      </c>
    </row>
    <row r="1113" spans="1:17" x14ac:dyDescent="0.25">
      <c r="A1113" s="1" t="s">
        <v>3895</v>
      </c>
      <c r="B1113" s="4" t="s">
        <v>18</v>
      </c>
      <c r="C1113" s="1" t="s">
        <v>3166</v>
      </c>
      <c r="D1113" s="1" t="s">
        <v>4344</v>
      </c>
      <c r="E1113" s="1">
        <v>180</v>
      </c>
      <c r="F1113" s="1" t="s">
        <v>103</v>
      </c>
      <c r="G1113" s="1">
        <v>6</v>
      </c>
      <c r="J1113" s="1">
        <v>18290825</v>
      </c>
      <c r="M1113" s="1" t="s">
        <v>65</v>
      </c>
      <c r="N1113" s="1" t="s">
        <v>3167</v>
      </c>
      <c r="O1113" s="10">
        <v>44894</v>
      </c>
      <c r="P1113" s="10">
        <v>45625</v>
      </c>
      <c r="Q1113" s="1" t="s">
        <v>65</v>
      </c>
    </row>
    <row r="1114" spans="1:17" x14ac:dyDescent="0.25">
      <c r="A1114" s="1" t="s">
        <v>4341</v>
      </c>
      <c r="B1114" s="4" t="s">
        <v>18</v>
      </c>
      <c r="C1114" s="1" t="s">
        <v>3168</v>
      </c>
      <c r="D1114" s="1" t="s">
        <v>4345</v>
      </c>
      <c r="E1114" s="1">
        <v>5782</v>
      </c>
      <c r="F1114" s="1" t="s">
        <v>153</v>
      </c>
      <c r="G1114" s="1">
        <v>15</v>
      </c>
      <c r="J1114" s="1">
        <v>94238984</v>
      </c>
      <c r="K1114" s="1">
        <v>1131416012</v>
      </c>
      <c r="M1114" s="1" t="s">
        <v>15</v>
      </c>
      <c r="O1114" s="10"/>
      <c r="P1114" s="10"/>
    </row>
    <row r="1115" spans="1:17" x14ac:dyDescent="0.25">
      <c r="A1115" s="1" t="s">
        <v>3845</v>
      </c>
      <c r="B1115" s="4" t="s">
        <v>18</v>
      </c>
      <c r="C1115" s="1" t="s">
        <v>3169</v>
      </c>
      <c r="D1115" s="1" t="s">
        <v>206</v>
      </c>
      <c r="E1115" s="1">
        <v>271</v>
      </c>
      <c r="F1115" s="1" t="s">
        <v>207</v>
      </c>
      <c r="G1115" s="1">
        <v>4</v>
      </c>
      <c r="J1115" s="1">
        <v>11513408</v>
      </c>
      <c r="K1115" s="1">
        <v>1132354137</v>
      </c>
      <c r="M1115" s="1" t="s">
        <v>65</v>
      </c>
      <c r="N1115" s="1" t="s">
        <v>3170</v>
      </c>
      <c r="O1115" s="10">
        <v>45008</v>
      </c>
      <c r="P1115" s="10">
        <v>45739</v>
      </c>
      <c r="Q1115" s="1" t="s">
        <v>65</v>
      </c>
    </row>
    <row r="1116" spans="1:17" x14ac:dyDescent="0.25">
      <c r="A1116" s="1" t="s">
        <v>4346</v>
      </c>
      <c r="B1116" s="4" t="s">
        <v>18</v>
      </c>
      <c r="C1116" s="1" t="s">
        <v>3171</v>
      </c>
      <c r="D1116" s="1" t="s">
        <v>3172</v>
      </c>
      <c r="E1116" s="1">
        <v>84</v>
      </c>
      <c r="F1116" s="1" t="s">
        <v>103</v>
      </c>
      <c r="G1116" s="1">
        <v>6</v>
      </c>
      <c r="J1116" s="1">
        <v>37023174</v>
      </c>
      <c r="K1116" s="1">
        <v>1138149199</v>
      </c>
      <c r="M1116" s="1" t="s">
        <v>3456</v>
      </c>
      <c r="O1116" s="10"/>
      <c r="P1116" s="10"/>
    </row>
    <row r="1117" spans="1:17" x14ac:dyDescent="0.25">
      <c r="A1117" s="1" t="s">
        <v>4347</v>
      </c>
      <c r="B1117" s="4" t="s">
        <v>18</v>
      </c>
      <c r="C1117" s="1" t="s">
        <v>3173</v>
      </c>
      <c r="D1117" s="1" t="s">
        <v>3175</v>
      </c>
      <c r="E1117" s="1">
        <v>4200</v>
      </c>
      <c r="F1117" s="1" t="s">
        <v>922</v>
      </c>
      <c r="G1117" s="1">
        <v>12</v>
      </c>
      <c r="J1117" s="1">
        <v>20425346</v>
      </c>
      <c r="K1117" s="1">
        <v>1553198104</v>
      </c>
      <c r="M1117" s="1" t="s">
        <v>65</v>
      </c>
      <c r="N1117" s="1" t="s">
        <v>3176</v>
      </c>
      <c r="O1117" s="10">
        <v>44918</v>
      </c>
      <c r="P1117" s="10">
        <v>45649</v>
      </c>
      <c r="Q1117" s="1" t="s">
        <v>3177</v>
      </c>
    </row>
    <row r="1118" spans="1:17" x14ac:dyDescent="0.25">
      <c r="A1118" s="1" t="s">
        <v>4088</v>
      </c>
      <c r="B1118" s="4" t="s">
        <v>18</v>
      </c>
      <c r="C1118" s="1" t="s">
        <v>3178</v>
      </c>
      <c r="D1118" s="1" t="s">
        <v>3162</v>
      </c>
      <c r="E1118" s="1">
        <v>3176</v>
      </c>
      <c r="F1118" s="1" t="s">
        <v>1163</v>
      </c>
      <c r="G1118" s="1">
        <v>13</v>
      </c>
      <c r="J1118" s="1">
        <v>20675024</v>
      </c>
      <c r="M1118" s="1" t="s">
        <v>15</v>
      </c>
      <c r="O1118" s="10"/>
      <c r="P1118" s="10"/>
    </row>
    <row r="1119" spans="1:17" x14ac:dyDescent="0.25">
      <c r="A1119" s="1" t="s">
        <v>3909</v>
      </c>
      <c r="B1119" s="4" t="s">
        <v>18</v>
      </c>
      <c r="C1119" s="1" t="s">
        <v>3179</v>
      </c>
      <c r="D1119" s="1" t="s">
        <v>21</v>
      </c>
      <c r="E1119" s="1">
        <v>793</v>
      </c>
      <c r="F1119" s="1" t="s">
        <v>22</v>
      </c>
      <c r="G1119" s="1">
        <v>1</v>
      </c>
      <c r="J1119" s="1">
        <v>26919572</v>
      </c>
      <c r="M1119" s="1" t="s">
        <v>65</v>
      </c>
      <c r="N1119" s="1" t="s">
        <v>3180</v>
      </c>
      <c r="O1119" s="10">
        <v>44953</v>
      </c>
      <c r="P1119" s="10">
        <v>45684</v>
      </c>
      <c r="Q1119" s="1" t="s">
        <v>65</v>
      </c>
    </row>
    <row r="1120" spans="1:17" x14ac:dyDescent="0.25">
      <c r="A1120" s="1" t="s">
        <v>4348</v>
      </c>
      <c r="B1120" s="4" t="s">
        <v>18</v>
      </c>
      <c r="C1120" s="1" t="s">
        <v>3181</v>
      </c>
      <c r="D1120" s="1" t="s">
        <v>176</v>
      </c>
      <c r="E1120" s="1">
        <v>1984</v>
      </c>
      <c r="F1120" s="1" t="s">
        <v>37</v>
      </c>
      <c r="G1120" s="1">
        <v>13</v>
      </c>
      <c r="J1120" s="1">
        <v>21815814</v>
      </c>
      <c r="M1120" s="1" t="s">
        <v>2204</v>
      </c>
      <c r="O1120" s="10"/>
      <c r="P1120" s="10"/>
    </row>
    <row r="1121" spans="1:17" x14ac:dyDescent="0.25">
      <c r="A1121" s="1" t="s">
        <v>4099</v>
      </c>
      <c r="B1121" s="4" t="s">
        <v>18</v>
      </c>
      <c r="C1121" s="1" t="s">
        <v>3182</v>
      </c>
      <c r="D1121" s="1" t="s">
        <v>3183</v>
      </c>
      <c r="E1121" s="1">
        <v>306</v>
      </c>
      <c r="F1121" s="1" t="s">
        <v>153</v>
      </c>
      <c r="G1121" s="1">
        <v>15</v>
      </c>
      <c r="J1121" s="1">
        <v>10988582</v>
      </c>
      <c r="M1121" s="1" t="s">
        <v>65</v>
      </c>
      <c r="N1121" s="1" t="s">
        <v>3184</v>
      </c>
      <c r="O1121" s="10">
        <v>44938</v>
      </c>
      <c r="P1121" s="10">
        <v>45669</v>
      </c>
      <c r="Q1121" s="1" t="s">
        <v>65</v>
      </c>
    </row>
    <row r="1122" spans="1:17" x14ac:dyDescent="0.25">
      <c r="A1122" s="1" t="s">
        <v>4096</v>
      </c>
      <c r="B1122" s="4" t="s">
        <v>18</v>
      </c>
      <c r="C1122" s="1" t="s">
        <v>3185</v>
      </c>
      <c r="D1122" s="1" t="s">
        <v>3186</v>
      </c>
      <c r="E1122" s="1">
        <v>2133</v>
      </c>
      <c r="F1122" s="1" t="s">
        <v>153</v>
      </c>
      <c r="G1122" s="1">
        <v>15</v>
      </c>
      <c r="J1122" s="1" t="s">
        <v>1231</v>
      </c>
      <c r="M1122" s="1" t="s">
        <v>65</v>
      </c>
      <c r="N1122" s="1" t="s">
        <v>3187</v>
      </c>
      <c r="O1122" s="10">
        <v>44938</v>
      </c>
      <c r="P1122" s="10">
        <v>45669</v>
      </c>
      <c r="Q1122" s="1" t="s">
        <v>65</v>
      </c>
    </row>
    <row r="1123" spans="1:17" x14ac:dyDescent="0.25">
      <c r="A1123" s="1" t="s">
        <v>4349</v>
      </c>
      <c r="B1123" s="4" t="s">
        <v>18</v>
      </c>
      <c r="C1123" s="1" t="s">
        <v>3188</v>
      </c>
      <c r="D1123" s="1" t="s">
        <v>4350</v>
      </c>
      <c r="E1123" s="1">
        <v>2989</v>
      </c>
      <c r="F1123" s="1" t="s">
        <v>31</v>
      </c>
      <c r="G1123" s="1">
        <v>14</v>
      </c>
      <c r="J1123" s="1">
        <v>95747894</v>
      </c>
      <c r="M1123" s="1" t="s">
        <v>65</v>
      </c>
      <c r="N1123" s="1" t="s">
        <v>3190</v>
      </c>
      <c r="O1123" s="10">
        <v>45063</v>
      </c>
      <c r="P1123" s="10">
        <v>45794</v>
      </c>
      <c r="Q1123" s="1" t="s">
        <v>65</v>
      </c>
    </row>
    <row r="1124" spans="1:17" x14ac:dyDescent="0.25">
      <c r="A1124" s="1" t="s">
        <v>4351</v>
      </c>
      <c r="B1124" s="4" t="s">
        <v>18</v>
      </c>
      <c r="C1124" s="1" t="s">
        <v>3191</v>
      </c>
      <c r="D1124" s="1" t="s">
        <v>3192</v>
      </c>
      <c r="E1124" s="1">
        <v>1100</v>
      </c>
      <c r="F1124" s="1" t="s">
        <v>207</v>
      </c>
      <c r="G1124" s="1">
        <v>4</v>
      </c>
      <c r="J1124" s="1">
        <v>6709854</v>
      </c>
      <c r="M1124" s="1" t="s">
        <v>2204</v>
      </c>
      <c r="O1124" s="10"/>
      <c r="P1124" s="10"/>
    </row>
    <row r="1125" spans="1:17" x14ac:dyDescent="0.25">
      <c r="A1125" s="1" t="s">
        <v>4132</v>
      </c>
      <c r="B1125" s="4" t="s">
        <v>18</v>
      </c>
      <c r="C1125" s="1" t="s">
        <v>3193</v>
      </c>
      <c r="D1125" s="1" t="s">
        <v>3194</v>
      </c>
      <c r="E1125" s="1">
        <v>420</v>
      </c>
      <c r="F1125" s="1" t="s">
        <v>51</v>
      </c>
      <c r="G1125" s="1">
        <v>1</v>
      </c>
      <c r="J1125" s="1">
        <v>13350432</v>
      </c>
      <c r="K1125" s="1">
        <v>43836369</v>
      </c>
      <c r="M1125" s="1" t="s">
        <v>65</v>
      </c>
      <c r="N1125" s="1" t="s">
        <v>3195</v>
      </c>
      <c r="O1125" s="10">
        <v>44952</v>
      </c>
      <c r="P1125" s="10">
        <v>45683</v>
      </c>
      <c r="Q1125" s="1" t="s">
        <v>65</v>
      </c>
    </row>
    <row r="1126" spans="1:17" x14ac:dyDescent="0.25">
      <c r="A1126" s="1" t="s">
        <v>4117</v>
      </c>
      <c r="B1126" s="4" t="s">
        <v>18</v>
      </c>
      <c r="C1126" s="1" t="s">
        <v>3196</v>
      </c>
      <c r="D1126" s="1" t="s">
        <v>1328</v>
      </c>
      <c r="E1126" s="1">
        <v>5106</v>
      </c>
      <c r="F1126" s="1" t="s">
        <v>922</v>
      </c>
      <c r="G1126" s="1">
        <v>12</v>
      </c>
      <c r="J1126" s="1">
        <v>29434350</v>
      </c>
      <c r="M1126" s="1" t="s">
        <v>65</v>
      </c>
      <c r="N1126" s="1" t="s">
        <v>3197</v>
      </c>
      <c r="O1126" s="10">
        <v>44946</v>
      </c>
      <c r="P1126" s="10">
        <v>45677</v>
      </c>
      <c r="Q1126" s="1" t="s">
        <v>65</v>
      </c>
    </row>
    <row r="1127" spans="1:17" x14ac:dyDescent="0.25">
      <c r="A1127" s="1" t="s">
        <v>4118</v>
      </c>
      <c r="B1127" s="4" t="s">
        <v>18</v>
      </c>
      <c r="C1127" s="1" t="s">
        <v>3198</v>
      </c>
      <c r="D1127" s="1" t="s">
        <v>3199</v>
      </c>
      <c r="E1127" s="1">
        <v>795</v>
      </c>
      <c r="F1127" s="1" t="s">
        <v>207</v>
      </c>
      <c r="G1127" s="1">
        <v>4</v>
      </c>
      <c r="J1127" s="1">
        <v>13165774</v>
      </c>
      <c r="M1127" s="1" t="s">
        <v>65</v>
      </c>
      <c r="N1127" s="1" t="s">
        <v>3200</v>
      </c>
      <c r="O1127" s="10">
        <v>45063</v>
      </c>
      <c r="P1127" s="10">
        <v>45794</v>
      </c>
      <c r="Q1127" s="1" t="s">
        <v>65</v>
      </c>
    </row>
    <row r="1128" spans="1:17" x14ac:dyDescent="0.25">
      <c r="A1128" s="1" t="s">
        <v>3875</v>
      </c>
      <c r="B1128" s="4" t="s">
        <v>18</v>
      </c>
      <c r="C1128" s="1" t="s">
        <v>3201</v>
      </c>
      <c r="D1128" s="1" t="s">
        <v>3203</v>
      </c>
      <c r="E1128" s="1">
        <v>357</v>
      </c>
      <c r="F1128" s="1" t="s">
        <v>103</v>
      </c>
      <c r="G1128" s="1">
        <v>6</v>
      </c>
      <c r="J1128" s="1">
        <v>24030326</v>
      </c>
      <c r="M1128" s="1" t="s">
        <v>65</v>
      </c>
      <c r="N1128" s="1" t="s">
        <v>3204</v>
      </c>
      <c r="O1128" s="10">
        <v>45014</v>
      </c>
      <c r="P1128" s="10">
        <v>46841</v>
      </c>
      <c r="Q1128" s="1" t="s">
        <v>65</v>
      </c>
    </row>
    <row r="1129" spans="1:17" x14ac:dyDescent="0.25">
      <c r="A1129" s="1" t="s">
        <v>4157</v>
      </c>
      <c r="B1129" s="4" t="s">
        <v>18</v>
      </c>
      <c r="C1129" s="1" t="s">
        <v>3205</v>
      </c>
      <c r="D1129" s="1" t="s">
        <v>3207</v>
      </c>
      <c r="E1129" s="1">
        <v>3901</v>
      </c>
      <c r="F1129" s="1" t="s">
        <v>1419</v>
      </c>
      <c r="G1129" s="1">
        <v>13</v>
      </c>
      <c r="J1129" s="1">
        <v>13461165</v>
      </c>
      <c r="M1129" s="1" t="s">
        <v>65</v>
      </c>
      <c r="N1129" s="1" t="s">
        <v>3208</v>
      </c>
      <c r="O1129" s="10">
        <v>45001</v>
      </c>
      <c r="P1129" s="10">
        <v>45732</v>
      </c>
      <c r="Q1129" s="1" t="s">
        <v>65</v>
      </c>
    </row>
    <row r="1130" spans="1:17" x14ac:dyDescent="0.25">
      <c r="A1130" s="1" t="s">
        <v>4352</v>
      </c>
      <c r="B1130" s="4" t="s">
        <v>18</v>
      </c>
      <c r="C1130" s="1" t="s">
        <v>3209</v>
      </c>
      <c r="D1130" s="1" t="s">
        <v>3083</v>
      </c>
      <c r="E1130" s="1">
        <v>2585</v>
      </c>
      <c r="F1130" s="1" t="s">
        <v>1163</v>
      </c>
      <c r="G1130" s="1">
        <v>13</v>
      </c>
      <c r="J1130" s="1">
        <v>94085349</v>
      </c>
      <c r="M1130" s="1" t="s">
        <v>2204</v>
      </c>
      <c r="O1130" s="10"/>
      <c r="P1130" s="10"/>
    </row>
    <row r="1131" spans="1:17" x14ac:dyDescent="0.25">
      <c r="A1131" s="1" t="s">
        <v>4087</v>
      </c>
      <c r="B1131" s="4" t="s">
        <v>18</v>
      </c>
      <c r="C1131" s="1" t="s">
        <v>3210</v>
      </c>
      <c r="D1131" s="1" t="s">
        <v>3211</v>
      </c>
      <c r="E1131" s="1">
        <v>4498</v>
      </c>
      <c r="F1131" s="1" t="s">
        <v>1158</v>
      </c>
      <c r="G1131" s="1">
        <v>15</v>
      </c>
      <c r="J1131" s="1">
        <v>32789714</v>
      </c>
      <c r="M1131" s="1" t="s">
        <v>65</v>
      </c>
      <c r="N1131" s="1" t="s">
        <v>3212</v>
      </c>
      <c r="O1131" s="10">
        <v>44953</v>
      </c>
      <c r="P1131" s="10">
        <v>45684</v>
      </c>
      <c r="Q1131" s="1" t="s">
        <v>65</v>
      </c>
    </row>
    <row r="1132" spans="1:17" x14ac:dyDescent="0.25">
      <c r="A1132" s="1" t="s">
        <v>3916</v>
      </c>
      <c r="B1132" s="4" t="s">
        <v>18</v>
      </c>
      <c r="C1132" s="1" t="s">
        <v>3213</v>
      </c>
      <c r="D1132" s="1" t="s">
        <v>3215</v>
      </c>
      <c r="E1132" s="1">
        <v>743</v>
      </c>
      <c r="F1132" s="1" t="s">
        <v>22</v>
      </c>
      <c r="G1132" s="1">
        <v>1</v>
      </c>
      <c r="J1132" s="1">
        <v>95020749</v>
      </c>
      <c r="M1132" s="1" t="s">
        <v>65</v>
      </c>
      <c r="N1132" s="1" t="s">
        <v>3216</v>
      </c>
      <c r="O1132" s="10">
        <v>45005</v>
      </c>
      <c r="P1132" s="10">
        <v>45736</v>
      </c>
      <c r="Q1132" s="1" t="s">
        <v>65</v>
      </c>
    </row>
    <row r="1133" spans="1:17" x14ac:dyDescent="0.25">
      <c r="A1133" s="1" t="s">
        <v>4044</v>
      </c>
      <c r="B1133" s="4" t="s">
        <v>18</v>
      </c>
      <c r="C1133" s="1" t="s">
        <v>3217</v>
      </c>
      <c r="D1133" s="1" t="s">
        <v>2957</v>
      </c>
      <c r="E1133" s="1">
        <v>2647</v>
      </c>
      <c r="F1133" s="1" t="s">
        <v>37</v>
      </c>
      <c r="G1133" s="1">
        <v>13</v>
      </c>
      <c r="J1133" s="1">
        <v>93989908</v>
      </c>
      <c r="M1133" s="1" t="s">
        <v>65</v>
      </c>
      <c r="N1133" s="1" t="s">
        <v>3218</v>
      </c>
      <c r="O1133" s="10">
        <v>45000</v>
      </c>
      <c r="P1133" s="10">
        <v>45731</v>
      </c>
      <c r="Q1133" s="1" t="s">
        <v>65</v>
      </c>
    </row>
    <row r="1134" spans="1:17" x14ac:dyDescent="0.25">
      <c r="A1134" s="1" t="s">
        <v>4035</v>
      </c>
      <c r="B1134" s="4" t="s">
        <v>18</v>
      </c>
      <c r="C1134" s="1" t="s">
        <v>3219</v>
      </c>
      <c r="D1134" s="1" t="s">
        <v>2957</v>
      </c>
      <c r="E1134" s="1">
        <v>2300</v>
      </c>
      <c r="F1134" s="1" t="s">
        <v>37</v>
      </c>
      <c r="G1134" s="1">
        <v>13</v>
      </c>
      <c r="J1134" s="1">
        <v>25091132</v>
      </c>
      <c r="M1134" s="1" t="s">
        <v>65</v>
      </c>
      <c r="N1134" s="1" t="s">
        <v>3220</v>
      </c>
      <c r="O1134" s="10">
        <v>45019</v>
      </c>
      <c r="P1134" s="10">
        <v>45750</v>
      </c>
      <c r="Q1134" s="1" t="s">
        <v>65</v>
      </c>
    </row>
    <row r="1135" spans="1:17" x14ac:dyDescent="0.25">
      <c r="A1135" s="1" t="s">
        <v>3912</v>
      </c>
      <c r="B1135" s="4" t="s">
        <v>18</v>
      </c>
      <c r="C1135" s="1" t="s">
        <v>3221</v>
      </c>
      <c r="D1135" s="1" t="s">
        <v>467</v>
      </c>
      <c r="E1135" s="1">
        <v>1790</v>
      </c>
      <c r="F1135" s="1" t="s">
        <v>22</v>
      </c>
      <c r="G1135" s="1">
        <v>1</v>
      </c>
      <c r="J1135" s="1">
        <v>13367554</v>
      </c>
      <c r="K1135" s="1">
        <v>43072335</v>
      </c>
      <c r="M1135" s="1" t="s">
        <v>65</v>
      </c>
      <c r="N1135" s="1" t="s">
        <v>3223</v>
      </c>
      <c r="O1135" s="10">
        <v>45005</v>
      </c>
      <c r="P1135" s="10">
        <v>45736</v>
      </c>
      <c r="Q1135" s="1" t="s">
        <v>65</v>
      </c>
    </row>
    <row r="1136" spans="1:17" x14ac:dyDescent="0.25">
      <c r="A1136" s="1" t="s">
        <v>3957</v>
      </c>
      <c r="B1136" s="4" t="s">
        <v>18</v>
      </c>
      <c r="C1136" s="1" t="s">
        <v>3224</v>
      </c>
      <c r="D1136" s="1" t="s">
        <v>3225</v>
      </c>
      <c r="E1136" s="1">
        <v>1894</v>
      </c>
      <c r="F1136" s="1" t="s">
        <v>14</v>
      </c>
      <c r="G1136" s="1">
        <v>2</v>
      </c>
      <c r="J1136" s="1">
        <v>22269421</v>
      </c>
      <c r="K1136" s="1">
        <v>1131464303</v>
      </c>
      <c r="M1136" s="1" t="s">
        <v>1528</v>
      </c>
      <c r="N1136" s="1" t="s">
        <v>2897</v>
      </c>
      <c r="O1136" s="10">
        <v>44701</v>
      </c>
      <c r="P1136" s="10"/>
      <c r="Q1136" s="1" t="s">
        <v>1528</v>
      </c>
    </row>
    <row r="1137" spans="1:17" x14ac:dyDescent="0.25">
      <c r="A1137" s="1" t="s">
        <v>4135</v>
      </c>
      <c r="B1137" s="4" t="s">
        <v>18</v>
      </c>
      <c r="C1137" s="1" t="s">
        <v>3226</v>
      </c>
      <c r="D1137" s="1" t="s">
        <v>2930</v>
      </c>
      <c r="E1137" s="1">
        <v>3432</v>
      </c>
      <c r="F1137" s="1" t="s">
        <v>1419</v>
      </c>
      <c r="G1137" s="1">
        <v>13</v>
      </c>
      <c r="J1137" s="1">
        <v>8549658</v>
      </c>
      <c r="K1137" s="1">
        <v>43072335</v>
      </c>
      <c r="M1137" s="1" t="s">
        <v>65</v>
      </c>
      <c r="N1137" s="1" t="s">
        <v>3228</v>
      </c>
      <c r="O1137" s="10">
        <v>45001</v>
      </c>
      <c r="P1137" s="10">
        <v>45742</v>
      </c>
      <c r="Q1137" s="1" t="s">
        <v>4353</v>
      </c>
    </row>
    <row r="1138" spans="1:17" x14ac:dyDescent="0.25">
      <c r="A1138" s="1" t="s">
        <v>3907</v>
      </c>
      <c r="B1138" s="4" t="s">
        <v>18</v>
      </c>
      <c r="C1138" s="1" t="s">
        <v>3229</v>
      </c>
      <c r="D1138" s="1" t="s">
        <v>4333</v>
      </c>
      <c r="E1138" s="1">
        <v>624</v>
      </c>
      <c r="F1138" s="1" t="s">
        <v>51</v>
      </c>
      <c r="G1138" s="1">
        <v>1</v>
      </c>
      <c r="J1138" s="1">
        <v>94048835</v>
      </c>
      <c r="M1138" s="1" t="s">
        <v>65</v>
      </c>
      <c r="N1138" s="1" t="s">
        <v>3231</v>
      </c>
      <c r="O1138" s="10">
        <v>45005</v>
      </c>
      <c r="P1138" s="10">
        <v>45736</v>
      </c>
      <c r="Q1138" s="1" t="s">
        <v>65</v>
      </c>
    </row>
    <row r="1139" spans="1:17" x14ac:dyDescent="0.25">
      <c r="A1139" s="1" t="s">
        <v>4168</v>
      </c>
      <c r="B1139" s="4" t="s">
        <v>18</v>
      </c>
      <c r="C1139" s="1" t="s">
        <v>3232</v>
      </c>
      <c r="D1139" s="1" t="s">
        <v>3211</v>
      </c>
      <c r="E1139" s="1">
        <v>3390</v>
      </c>
      <c r="F1139" s="1" t="s">
        <v>1163</v>
      </c>
      <c r="G1139" s="1">
        <v>13</v>
      </c>
      <c r="J1139" s="1">
        <v>21055463</v>
      </c>
      <c r="K1139" s="1">
        <v>43072335</v>
      </c>
      <c r="M1139" s="1" t="s">
        <v>65</v>
      </c>
      <c r="N1139" s="1" t="s">
        <v>3234</v>
      </c>
      <c r="O1139" s="10">
        <v>45000</v>
      </c>
      <c r="P1139" s="10">
        <v>45731</v>
      </c>
      <c r="Q1139" s="1" t="s">
        <v>65</v>
      </c>
    </row>
    <row r="1140" spans="1:17" x14ac:dyDescent="0.25">
      <c r="A1140" s="1" t="s">
        <v>4354</v>
      </c>
      <c r="B1140" s="4" t="s">
        <v>18</v>
      </c>
      <c r="C1140" s="1" t="s">
        <v>3235</v>
      </c>
      <c r="D1140" s="1" t="s">
        <v>3236</v>
      </c>
      <c r="E1140" s="1">
        <v>630</v>
      </c>
      <c r="F1140" s="1" t="s">
        <v>79</v>
      </c>
      <c r="G1140" s="1">
        <v>15</v>
      </c>
      <c r="J1140" s="1">
        <v>22964708</v>
      </c>
      <c r="K1140" s="1">
        <v>43072335</v>
      </c>
      <c r="M1140" s="1" t="s">
        <v>65</v>
      </c>
      <c r="N1140" s="1" t="s">
        <v>3237</v>
      </c>
      <c r="O1140" s="10">
        <v>45002</v>
      </c>
      <c r="P1140" s="10">
        <v>45733</v>
      </c>
      <c r="Q1140" s="1" t="s">
        <v>65</v>
      </c>
    </row>
    <row r="1141" spans="1:17" x14ac:dyDescent="0.25">
      <c r="A1141" s="1" t="s">
        <v>4355</v>
      </c>
      <c r="B1141" s="4" t="s">
        <v>18</v>
      </c>
      <c r="C1141" s="1" t="s">
        <v>3238</v>
      </c>
      <c r="D1141" s="1" t="s">
        <v>3239</v>
      </c>
      <c r="E1141" s="1" t="s">
        <v>3240</v>
      </c>
      <c r="F1141" s="1" t="s">
        <v>103</v>
      </c>
      <c r="G1141" s="1">
        <v>6</v>
      </c>
      <c r="J1141" s="1">
        <v>20024381</v>
      </c>
      <c r="K1141" s="1">
        <v>43072335</v>
      </c>
      <c r="M1141" s="1" t="s">
        <v>65</v>
      </c>
      <c r="N1141" s="1" t="s">
        <v>3241</v>
      </c>
      <c r="O1141" s="10">
        <v>45021</v>
      </c>
      <c r="P1141" s="10">
        <v>45752</v>
      </c>
      <c r="Q1141" s="1" t="s">
        <v>65</v>
      </c>
    </row>
    <row r="1142" spans="1:17" x14ac:dyDescent="0.25">
      <c r="A1142" s="1" t="s">
        <v>4163</v>
      </c>
      <c r="B1142" s="4" t="s">
        <v>18</v>
      </c>
      <c r="C1142" s="1" t="s">
        <v>3242</v>
      </c>
      <c r="D1142" s="1" t="s">
        <v>3244</v>
      </c>
      <c r="E1142" s="1">
        <v>547</v>
      </c>
      <c r="F1142" s="1" t="s">
        <v>22</v>
      </c>
      <c r="G1142" s="1">
        <v>1</v>
      </c>
      <c r="J1142" s="1">
        <v>93996415</v>
      </c>
      <c r="K1142" s="1">
        <v>43072335</v>
      </c>
      <c r="M1142" s="1" t="s">
        <v>65</v>
      </c>
      <c r="N1142" s="1" t="s">
        <v>3245</v>
      </c>
      <c r="O1142" s="10">
        <v>45005</v>
      </c>
      <c r="P1142" s="10">
        <v>45736</v>
      </c>
      <c r="Q1142" s="1" t="s">
        <v>65</v>
      </c>
    </row>
    <row r="1143" spans="1:17" x14ac:dyDescent="0.25">
      <c r="A1143" s="1" t="s">
        <v>4356</v>
      </c>
      <c r="B1143" s="4" t="s">
        <v>18</v>
      </c>
      <c r="C1143" s="1" t="s">
        <v>3246</v>
      </c>
      <c r="D1143" s="1" t="s">
        <v>3248</v>
      </c>
      <c r="E1143" s="1">
        <v>630</v>
      </c>
      <c r="F1143" s="1" t="s">
        <v>79</v>
      </c>
      <c r="G1143" s="1">
        <v>15</v>
      </c>
      <c r="J1143" s="1">
        <v>20270385</v>
      </c>
      <c r="K1143" s="1">
        <v>43072335</v>
      </c>
      <c r="M1143" s="1" t="s">
        <v>65</v>
      </c>
      <c r="N1143" s="1" t="s">
        <v>3249</v>
      </c>
      <c r="O1143" s="10">
        <v>44991</v>
      </c>
      <c r="P1143" s="10">
        <v>45722</v>
      </c>
      <c r="Q1143" s="1" t="s">
        <v>65</v>
      </c>
    </row>
    <row r="1144" spans="1:17" x14ac:dyDescent="0.25">
      <c r="A1144" s="1" t="s">
        <v>3830</v>
      </c>
      <c r="B1144" s="4" t="s">
        <v>18</v>
      </c>
      <c r="C1144" s="1" t="s">
        <v>3250</v>
      </c>
      <c r="D1144" s="1" t="s">
        <v>3215</v>
      </c>
      <c r="E1144" s="1">
        <v>559</v>
      </c>
      <c r="F1144" s="1" t="s">
        <v>22</v>
      </c>
      <c r="G1144" s="1">
        <v>1</v>
      </c>
      <c r="J1144" s="1">
        <v>23703787</v>
      </c>
      <c r="K1144" s="1">
        <v>43072335</v>
      </c>
      <c r="M1144" s="1" t="s">
        <v>65</v>
      </c>
      <c r="N1144" s="1" t="s">
        <v>3252</v>
      </c>
      <c r="O1144" s="10">
        <v>44972</v>
      </c>
      <c r="P1144" s="10">
        <v>46798</v>
      </c>
      <c r="Q1144" s="1" t="s">
        <v>65</v>
      </c>
    </row>
    <row r="1145" spans="1:17" x14ac:dyDescent="0.25">
      <c r="A1145" s="1" t="s">
        <v>4094</v>
      </c>
      <c r="B1145" s="4" t="s">
        <v>18</v>
      </c>
      <c r="C1145" s="1" t="s">
        <v>3253</v>
      </c>
      <c r="D1145" s="1" t="s">
        <v>3254</v>
      </c>
      <c r="E1145" s="1">
        <v>4550</v>
      </c>
      <c r="F1145" s="1" t="s">
        <v>79</v>
      </c>
      <c r="G1145" s="1">
        <v>15</v>
      </c>
      <c r="J1145" s="1" t="s">
        <v>1223</v>
      </c>
      <c r="K1145" s="1">
        <v>43072335</v>
      </c>
      <c r="M1145" s="1" t="s">
        <v>65</v>
      </c>
      <c r="N1145" s="1" t="s">
        <v>3255</v>
      </c>
      <c r="O1145" s="10">
        <v>45002</v>
      </c>
      <c r="P1145" s="10">
        <v>45733</v>
      </c>
      <c r="Q1145" s="1" t="s">
        <v>65</v>
      </c>
    </row>
    <row r="1146" spans="1:17" x14ac:dyDescent="0.25">
      <c r="A1146" s="1" t="s">
        <v>4357</v>
      </c>
      <c r="B1146" s="4" t="s">
        <v>18</v>
      </c>
      <c r="C1146" s="1" t="s">
        <v>3256</v>
      </c>
      <c r="D1146" s="1" t="s">
        <v>3258</v>
      </c>
      <c r="E1146" s="1">
        <v>630</v>
      </c>
      <c r="F1146" s="1" t="s">
        <v>79</v>
      </c>
      <c r="G1146" s="1">
        <v>15</v>
      </c>
      <c r="J1146" s="1">
        <v>18005976</v>
      </c>
      <c r="K1146" s="1">
        <v>43072335</v>
      </c>
      <c r="M1146" s="1" t="s">
        <v>65</v>
      </c>
      <c r="N1146" s="1" t="s">
        <v>3259</v>
      </c>
      <c r="O1146" s="10">
        <v>44999</v>
      </c>
      <c r="P1146" s="10">
        <v>45730</v>
      </c>
      <c r="Q1146" s="1" t="s">
        <v>65</v>
      </c>
    </row>
    <row r="1147" spans="1:17" x14ac:dyDescent="0.25">
      <c r="A1147" s="1" t="s">
        <v>4033</v>
      </c>
      <c r="B1147" s="4" t="s">
        <v>18</v>
      </c>
      <c r="C1147" s="1" t="s">
        <v>3260</v>
      </c>
      <c r="D1147" s="1" t="s">
        <v>2957</v>
      </c>
      <c r="E1147" s="1">
        <v>2009</v>
      </c>
      <c r="F1147" s="1" t="s">
        <v>37</v>
      </c>
      <c r="G1147" s="1">
        <v>13</v>
      </c>
      <c r="J1147" s="1">
        <v>17481707</v>
      </c>
      <c r="K1147" s="1">
        <v>43072335</v>
      </c>
      <c r="M1147" s="1" t="s">
        <v>65</v>
      </c>
      <c r="N1147" s="1" t="s">
        <v>3262</v>
      </c>
      <c r="O1147" s="10">
        <v>44993</v>
      </c>
      <c r="P1147" s="10">
        <v>45724</v>
      </c>
      <c r="Q1147" s="1" t="s">
        <v>65</v>
      </c>
    </row>
    <row r="1148" spans="1:17" x14ac:dyDescent="0.25">
      <c r="A1148" s="1" t="s">
        <v>3982</v>
      </c>
      <c r="B1148" s="4" t="s">
        <v>18</v>
      </c>
      <c r="C1148" s="1" t="s">
        <v>3263</v>
      </c>
      <c r="D1148" s="1" t="s">
        <v>4358</v>
      </c>
      <c r="E1148" s="1">
        <v>707</v>
      </c>
      <c r="F1148" s="1" t="s">
        <v>84</v>
      </c>
      <c r="G1148" s="1">
        <v>3</v>
      </c>
      <c r="J1148" s="1">
        <v>20145947</v>
      </c>
      <c r="K1148" s="1">
        <v>43072335</v>
      </c>
      <c r="M1148" s="1" t="s">
        <v>3456</v>
      </c>
      <c r="O1148" s="10"/>
      <c r="P1148" s="10"/>
    </row>
    <row r="1149" spans="1:17" x14ac:dyDescent="0.25">
      <c r="A1149" s="1" t="s">
        <v>4093</v>
      </c>
      <c r="B1149" s="4" t="s">
        <v>18</v>
      </c>
      <c r="C1149" s="1" t="s">
        <v>3264</v>
      </c>
      <c r="D1149" s="1" t="s">
        <v>3266</v>
      </c>
      <c r="E1149" s="1">
        <v>890</v>
      </c>
      <c r="F1149" s="1" t="s">
        <v>79</v>
      </c>
      <c r="G1149" s="1">
        <v>15</v>
      </c>
      <c r="J1149" s="1">
        <v>93797184</v>
      </c>
      <c r="K1149" s="1">
        <v>43072335</v>
      </c>
      <c r="M1149" s="1" t="s">
        <v>65</v>
      </c>
      <c r="N1149" s="1" t="s">
        <v>3267</v>
      </c>
      <c r="O1149" s="10">
        <v>45061</v>
      </c>
      <c r="P1149" s="10">
        <v>45792</v>
      </c>
      <c r="Q1149" s="1" t="s">
        <v>65</v>
      </c>
    </row>
    <row r="1150" spans="1:17" x14ac:dyDescent="0.25">
      <c r="A1150" s="1" t="s">
        <v>3906</v>
      </c>
      <c r="B1150" s="4" t="s">
        <v>18</v>
      </c>
      <c r="C1150" s="1" t="s">
        <v>3268</v>
      </c>
      <c r="D1150" s="1" t="s">
        <v>4345</v>
      </c>
      <c r="E1150" s="1">
        <v>423</v>
      </c>
      <c r="F1150" s="1" t="s">
        <v>22</v>
      </c>
      <c r="G1150" s="1">
        <v>1</v>
      </c>
      <c r="J1150" s="1">
        <v>93363923</v>
      </c>
      <c r="K1150" s="1">
        <v>43072335</v>
      </c>
      <c r="M1150" s="1" t="s">
        <v>65</v>
      </c>
      <c r="N1150" s="1" t="s">
        <v>3270</v>
      </c>
      <c r="O1150" s="10">
        <v>45005</v>
      </c>
      <c r="P1150" s="10">
        <v>45736</v>
      </c>
      <c r="Q1150" s="1" t="s">
        <v>65</v>
      </c>
    </row>
    <row r="1151" spans="1:17" x14ac:dyDescent="0.25">
      <c r="A1151" s="1" t="s">
        <v>4155</v>
      </c>
      <c r="B1151" s="4" t="s">
        <v>18</v>
      </c>
      <c r="C1151" s="1" t="s">
        <v>3271</v>
      </c>
      <c r="D1151" s="1" t="s">
        <v>2930</v>
      </c>
      <c r="E1151" s="1">
        <v>2702</v>
      </c>
      <c r="F1151" s="1" t="s">
        <v>37</v>
      </c>
      <c r="G1151" s="1">
        <v>13</v>
      </c>
      <c r="J1151" s="1">
        <v>93941334</v>
      </c>
      <c r="K1151" s="1">
        <v>43072335</v>
      </c>
      <c r="M1151" s="1" t="s">
        <v>65</v>
      </c>
      <c r="N1151" s="1" t="s">
        <v>3273</v>
      </c>
      <c r="O1151" s="10">
        <v>45001</v>
      </c>
      <c r="P1151" s="10">
        <v>45732</v>
      </c>
      <c r="Q1151" s="1" t="s">
        <v>65</v>
      </c>
    </row>
    <row r="1152" spans="1:17" x14ac:dyDescent="0.25">
      <c r="A1152" s="1" t="s">
        <v>4038</v>
      </c>
      <c r="B1152" s="4" t="s">
        <v>18</v>
      </c>
      <c r="C1152" s="1" t="s">
        <v>3274</v>
      </c>
      <c r="D1152" s="1" t="s">
        <v>944</v>
      </c>
      <c r="E1152" s="1">
        <v>2151</v>
      </c>
      <c r="F1152" s="1" t="s">
        <v>37</v>
      </c>
      <c r="G1152" s="1">
        <v>13</v>
      </c>
      <c r="J1152" s="1">
        <v>92405627</v>
      </c>
      <c r="K1152" s="1">
        <v>47614281</v>
      </c>
      <c r="M1152" s="1" t="s">
        <v>65</v>
      </c>
      <c r="N1152" s="1" t="s">
        <v>3276</v>
      </c>
      <c r="O1152" s="10">
        <v>45008</v>
      </c>
      <c r="P1152" s="10">
        <v>45739</v>
      </c>
      <c r="Q1152" s="1" t="s">
        <v>65</v>
      </c>
    </row>
    <row r="1153" spans="1:17" x14ac:dyDescent="0.25">
      <c r="A1153" s="1" t="s">
        <v>4359</v>
      </c>
      <c r="B1153" s="4" t="s">
        <v>18</v>
      </c>
      <c r="C1153" s="1" t="s">
        <v>3277</v>
      </c>
      <c r="D1153" s="1" t="s">
        <v>3279</v>
      </c>
      <c r="E1153" s="1">
        <v>4882</v>
      </c>
      <c r="F1153" s="1" t="s">
        <v>922</v>
      </c>
      <c r="G1153" s="1">
        <v>12</v>
      </c>
      <c r="J1153" s="1">
        <v>93730785</v>
      </c>
      <c r="K1153" s="1">
        <v>43072335</v>
      </c>
      <c r="M1153" s="1" t="s">
        <v>65</v>
      </c>
      <c r="N1153" s="1" t="s">
        <v>3280</v>
      </c>
      <c r="O1153" s="10">
        <v>44974</v>
      </c>
      <c r="P1153" s="10">
        <v>45705</v>
      </c>
      <c r="Q1153" s="1" t="s">
        <v>65</v>
      </c>
    </row>
    <row r="1154" spans="1:17" x14ac:dyDescent="0.25">
      <c r="A1154" s="1" t="s">
        <v>4024</v>
      </c>
      <c r="B1154" s="4" t="s">
        <v>18</v>
      </c>
      <c r="C1154" s="1" t="s">
        <v>3281</v>
      </c>
      <c r="D1154" s="1" t="s">
        <v>2930</v>
      </c>
      <c r="E1154" s="1">
        <v>3812</v>
      </c>
      <c r="F1154" s="1" t="s">
        <v>904</v>
      </c>
      <c r="G1154" s="1">
        <v>12</v>
      </c>
      <c r="J1154" s="1">
        <v>16181974</v>
      </c>
      <c r="K1154" s="1">
        <v>43072335</v>
      </c>
      <c r="M1154" s="1" t="s">
        <v>65</v>
      </c>
      <c r="N1154" s="1" t="s">
        <v>3282</v>
      </c>
      <c r="O1154" s="10">
        <v>44973</v>
      </c>
      <c r="P1154" s="10">
        <v>45704</v>
      </c>
      <c r="Q1154" s="1" t="s">
        <v>65</v>
      </c>
    </row>
    <row r="1155" spans="1:17" x14ac:dyDescent="0.25">
      <c r="A1155" s="1" t="s">
        <v>4029</v>
      </c>
      <c r="B1155" s="4" t="s">
        <v>18</v>
      </c>
      <c r="C1155" s="1" t="s">
        <v>3283</v>
      </c>
      <c r="D1155" s="1" t="s">
        <v>3284</v>
      </c>
      <c r="E1155" s="1">
        <v>5109</v>
      </c>
      <c r="F1155" s="1" t="s">
        <v>922</v>
      </c>
      <c r="G1155" s="1">
        <v>12</v>
      </c>
      <c r="J1155" s="1">
        <v>93913067</v>
      </c>
      <c r="K1155" s="1">
        <v>43072335</v>
      </c>
      <c r="M1155" s="1" t="s">
        <v>65</v>
      </c>
      <c r="N1155" s="1" t="s">
        <v>3285</v>
      </c>
      <c r="O1155" s="10">
        <v>44973</v>
      </c>
      <c r="P1155" s="10">
        <v>45704</v>
      </c>
      <c r="Q1155" s="1" t="s">
        <v>65</v>
      </c>
    </row>
    <row r="1156" spans="1:17" x14ac:dyDescent="0.25">
      <c r="A1156" s="1" t="s">
        <v>4090</v>
      </c>
      <c r="B1156" s="4" t="s">
        <v>18</v>
      </c>
      <c r="C1156" s="1" t="s">
        <v>3286</v>
      </c>
      <c r="D1156" s="1" t="s">
        <v>3287</v>
      </c>
      <c r="E1156" s="1">
        <v>707</v>
      </c>
      <c r="F1156" s="1" t="s">
        <v>153</v>
      </c>
      <c r="G1156" s="1">
        <v>15</v>
      </c>
      <c r="J1156" s="1">
        <v>5465608</v>
      </c>
      <c r="K1156" s="1">
        <v>43072335</v>
      </c>
      <c r="M1156" s="1" t="s">
        <v>65</v>
      </c>
      <c r="N1156" s="1" t="s">
        <v>3288</v>
      </c>
      <c r="O1156" s="10">
        <v>44987</v>
      </c>
      <c r="P1156" s="10">
        <v>45718</v>
      </c>
      <c r="Q1156" s="1" t="s">
        <v>65</v>
      </c>
    </row>
    <row r="1157" spans="1:17" x14ac:dyDescent="0.25">
      <c r="A1157" s="1" t="s">
        <v>3999</v>
      </c>
      <c r="B1157" s="4" t="s">
        <v>18</v>
      </c>
      <c r="C1157" s="1" t="s">
        <v>3289</v>
      </c>
      <c r="D1157" s="1" t="s">
        <v>3290</v>
      </c>
      <c r="E1157" s="1">
        <v>1600</v>
      </c>
      <c r="F1157" s="1" t="s">
        <v>46</v>
      </c>
      <c r="G1157" s="1">
        <v>4</v>
      </c>
      <c r="J1157" s="1">
        <v>14195110</v>
      </c>
      <c r="K1157" s="1">
        <v>43072335</v>
      </c>
      <c r="M1157" s="1" t="s">
        <v>65</v>
      </c>
      <c r="N1157" s="1" t="s">
        <v>3291</v>
      </c>
      <c r="O1157" s="10">
        <v>45008</v>
      </c>
      <c r="P1157" s="10">
        <v>45739</v>
      </c>
      <c r="Q1157" s="1" t="s">
        <v>65</v>
      </c>
    </row>
    <row r="1158" spans="1:17" x14ac:dyDescent="0.25">
      <c r="A1158" s="1" t="s">
        <v>4036</v>
      </c>
      <c r="B1158" s="4" t="s">
        <v>18</v>
      </c>
      <c r="C1158" s="1" t="s">
        <v>3292</v>
      </c>
      <c r="D1158" s="1" t="s">
        <v>2957</v>
      </c>
      <c r="E1158" s="1">
        <v>1694</v>
      </c>
      <c r="F1158" s="1" t="s">
        <v>37</v>
      </c>
      <c r="G1158" s="1">
        <v>13</v>
      </c>
      <c r="J1158" s="1">
        <v>11854381</v>
      </c>
      <c r="K1158" s="1">
        <v>43072335</v>
      </c>
      <c r="M1158" s="1" t="s">
        <v>65</v>
      </c>
      <c r="N1158" s="1" t="s">
        <v>3294</v>
      </c>
      <c r="O1158" s="10">
        <v>45015</v>
      </c>
      <c r="P1158" s="10">
        <v>45746</v>
      </c>
      <c r="Q1158" s="1" t="s">
        <v>65</v>
      </c>
    </row>
    <row r="1159" spans="1:17" x14ac:dyDescent="0.25">
      <c r="A1159" s="1" t="s">
        <v>4122</v>
      </c>
      <c r="B1159" s="4" t="s">
        <v>18</v>
      </c>
      <c r="C1159" s="1" t="s">
        <v>3295</v>
      </c>
      <c r="D1159" s="1" t="s">
        <v>3297</v>
      </c>
      <c r="E1159" s="1">
        <v>1785</v>
      </c>
      <c r="F1159" s="1" t="s">
        <v>37</v>
      </c>
      <c r="G1159" s="1">
        <v>13</v>
      </c>
      <c r="J1159" s="1">
        <v>8629218</v>
      </c>
      <c r="K1159" s="1">
        <v>43072335</v>
      </c>
      <c r="M1159" s="1" t="s">
        <v>65</v>
      </c>
      <c r="N1159" s="1" t="s">
        <v>3298</v>
      </c>
      <c r="O1159" s="10">
        <v>45015</v>
      </c>
      <c r="P1159" s="10">
        <v>45746</v>
      </c>
      <c r="Q1159" s="1" t="s">
        <v>65</v>
      </c>
    </row>
    <row r="1160" spans="1:17" x14ac:dyDescent="0.25">
      <c r="A1160" s="1" t="s">
        <v>3874</v>
      </c>
      <c r="B1160" s="4" t="s">
        <v>18</v>
      </c>
      <c r="C1160" s="1" t="s">
        <v>3299</v>
      </c>
      <c r="D1160" s="1" t="s">
        <v>3301</v>
      </c>
      <c r="E1160" s="1">
        <v>195</v>
      </c>
      <c r="F1160" s="1" t="s">
        <v>103</v>
      </c>
      <c r="G1160" s="1">
        <v>6</v>
      </c>
      <c r="J1160" s="1">
        <v>95071479</v>
      </c>
      <c r="K1160" s="1">
        <v>43072335</v>
      </c>
      <c r="M1160" s="1" t="s">
        <v>65</v>
      </c>
      <c r="N1160" s="1" t="s">
        <v>3302</v>
      </c>
      <c r="O1160" s="10">
        <v>45014</v>
      </c>
      <c r="P1160" s="10">
        <v>45745</v>
      </c>
      <c r="Q1160" s="1" t="s">
        <v>65</v>
      </c>
    </row>
    <row r="1161" spans="1:17" x14ac:dyDescent="0.25">
      <c r="A1161" s="1" t="s">
        <v>4141</v>
      </c>
      <c r="B1161" s="4" t="s">
        <v>18</v>
      </c>
      <c r="C1161" s="1" t="s">
        <v>3303</v>
      </c>
      <c r="D1161" s="1" t="s">
        <v>3305</v>
      </c>
      <c r="E1161" s="1">
        <v>2193</v>
      </c>
      <c r="F1161" s="1" t="s">
        <v>37</v>
      </c>
      <c r="G1161" s="1">
        <v>13</v>
      </c>
      <c r="J1161" s="1">
        <v>16040011</v>
      </c>
      <c r="K1161" s="1">
        <v>43072335</v>
      </c>
      <c r="M1161" s="1" t="s">
        <v>65</v>
      </c>
      <c r="N1161" s="1" t="s">
        <v>3306</v>
      </c>
      <c r="O1161" s="10">
        <v>45021</v>
      </c>
      <c r="P1161" s="10">
        <v>45752</v>
      </c>
      <c r="Q1161" s="1" t="s">
        <v>65</v>
      </c>
    </row>
    <row r="1162" spans="1:17" x14ac:dyDescent="0.25">
      <c r="A1162" s="1" t="s">
        <v>3879</v>
      </c>
      <c r="B1162" s="4" t="s">
        <v>18</v>
      </c>
      <c r="C1162" s="1" t="s">
        <v>3307</v>
      </c>
      <c r="D1162" s="1" t="s">
        <v>3309</v>
      </c>
      <c r="E1162" s="1">
        <v>400</v>
      </c>
      <c r="F1162" s="1" t="s">
        <v>103</v>
      </c>
      <c r="G1162" s="1">
        <v>6</v>
      </c>
      <c r="J1162" s="1">
        <v>10746055</v>
      </c>
      <c r="K1162" s="1">
        <v>43072335</v>
      </c>
      <c r="M1162" s="1" t="s">
        <v>65</v>
      </c>
      <c r="N1162" s="1" t="s">
        <v>3310</v>
      </c>
      <c r="O1162" s="10">
        <v>45015</v>
      </c>
      <c r="P1162" s="10">
        <v>45746</v>
      </c>
      <c r="Q1162" s="1" t="s">
        <v>65</v>
      </c>
    </row>
    <row r="1163" spans="1:17" x14ac:dyDescent="0.25">
      <c r="A1163" s="1" t="s">
        <v>4156</v>
      </c>
      <c r="B1163" s="4" t="s">
        <v>18</v>
      </c>
      <c r="C1163" s="1" t="s">
        <v>3311</v>
      </c>
      <c r="D1163" s="1" t="s">
        <v>3305</v>
      </c>
      <c r="E1163" s="1">
        <v>2896</v>
      </c>
      <c r="F1163" s="1" t="s">
        <v>37</v>
      </c>
      <c r="G1163" s="1">
        <v>13</v>
      </c>
      <c r="J1163" s="1">
        <v>94186553</v>
      </c>
      <c r="K1163" s="1">
        <v>43072335</v>
      </c>
      <c r="M1163" s="1" t="s">
        <v>65</v>
      </c>
      <c r="N1163" s="1" t="s">
        <v>3312</v>
      </c>
      <c r="O1163" s="10">
        <v>45037</v>
      </c>
      <c r="P1163" s="10">
        <v>45768</v>
      </c>
      <c r="Q1163" s="1" t="s">
        <v>65</v>
      </c>
    </row>
    <row r="1164" spans="1:17" x14ac:dyDescent="0.25">
      <c r="A1164" s="1" t="s">
        <v>3956</v>
      </c>
      <c r="B1164" s="4" t="s">
        <v>18</v>
      </c>
      <c r="C1164" s="1" t="s">
        <v>3313</v>
      </c>
      <c r="D1164" s="1" t="s">
        <v>3315</v>
      </c>
      <c r="E1164" s="1">
        <v>2223</v>
      </c>
      <c r="F1164" s="1" t="s">
        <v>14</v>
      </c>
      <c r="G1164" s="1">
        <v>2</v>
      </c>
      <c r="J1164" s="1">
        <v>16037618</v>
      </c>
      <c r="K1164" s="1">
        <v>43072335</v>
      </c>
      <c r="M1164" s="1" t="s">
        <v>65</v>
      </c>
      <c r="N1164" s="1" t="s">
        <v>3316</v>
      </c>
      <c r="O1164" s="10">
        <v>44994</v>
      </c>
      <c r="P1164" s="10">
        <v>45725</v>
      </c>
      <c r="Q1164" s="1" t="s">
        <v>65</v>
      </c>
    </row>
    <row r="1165" spans="1:17" x14ac:dyDescent="0.25">
      <c r="A1165" s="1" t="s">
        <v>4159</v>
      </c>
      <c r="B1165" s="4" t="s">
        <v>18</v>
      </c>
      <c r="C1165" s="1" t="s">
        <v>3317</v>
      </c>
      <c r="D1165" s="1" t="s">
        <v>3305</v>
      </c>
      <c r="E1165" s="1">
        <v>1965</v>
      </c>
      <c r="F1165" s="1" t="s">
        <v>37</v>
      </c>
      <c r="G1165" s="1">
        <v>13</v>
      </c>
      <c r="J1165" s="1">
        <v>8608998</v>
      </c>
      <c r="K1165" s="1">
        <v>1143072335</v>
      </c>
      <c r="M1165" s="1" t="s">
        <v>65</v>
      </c>
      <c r="N1165" s="1" t="s">
        <v>3318</v>
      </c>
      <c r="O1165" s="10">
        <v>45037</v>
      </c>
      <c r="P1165" s="10">
        <v>45859</v>
      </c>
      <c r="Q1165" s="1" t="s">
        <v>65</v>
      </c>
    </row>
    <row r="1166" spans="1:17" x14ac:dyDescent="0.25">
      <c r="A1166" s="1" t="s">
        <v>4145</v>
      </c>
      <c r="B1166" s="4" t="s">
        <v>18</v>
      </c>
      <c r="C1166" s="1" t="s">
        <v>3319</v>
      </c>
      <c r="D1166" s="1" t="s">
        <v>3305</v>
      </c>
      <c r="E1166" s="1">
        <v>1862</v>
      </c>
      <c r="F1166" s="1" t="s">
        <v>37</v>
      </c>
      <c r="G1166" s="1">
        <v>13</v>
      </c>
      <c r="J1166" s="1">
        <v>94065704</v>
      </c>
      <c r="K1166" s="1">
        <v>1143072335</v>
      </c>
      <c r="M1166" s="1" t="s">
        <v>65</v>
      </c>
      <c r="N1166" s="1" t="s">
        <v>3320</v>
      </c>
      <c r="O1166" s="10">
        <v>45037</v>
      </c>
      <c r="P1166" s="13">
        <v>45768</v>
      </c>
      <c r="Q1166" s="1" t="s">
        <v>65</v>
      </c>
    </row>
    <row r="1167" spans="1:17" x14ac:dyDescent="0.25">
      <c r="A1167" s="1" t="s">
        <v>4046</v>
      </c>
      <c r="B1167" s="4" t="s">
        <v>18</v>
      </c>
      <c r="C1167" s="1" t="s">
        <v>3321</v>
      </c>
      <c r="D1167" s="1" t="s">
        <v>3305</v>
      </c>
      <c r="E1167" s="1">
        <v>1589</v>
      </c>
      <c r="F1167" s="1" t="s">
        <v>37</v>
      </c>
      <c r="G1167" s="1">
        <v>13</v>
      </c>
      <c r="J1167" s="1">
        <v>20468588</v>
      </c>
      <c r="K1167" s="1">
        <v>1143072335</v>
      </c>
      <c r="M1167" s="1" t="s">
        <v>65</v>
      </c>
      <c r="N1167" s="1" t="s">
        <v>3323</v>
      </c>
      <c r="O1167" s="10">
        <v>45037</v>
      </c>
      <c r="P1167" s="10">
        <v>45768</v>
      </c>
      <c r="Q1167" s="1" t="s">
        <v>65</v>
      </c>
    </row>
    <row r="1168" spans="1:17" x14ac:dyDescent="0.25">
      <c r="A1168" s="1" t="s">
        <v>4153</v>
      </c>
      <c r="B1168" s="4" t="s">
        <v>18</v>
      </c>
      <c r="C1168" s="1" t="s">
        <v>3324</v>
      </c>
      <c r="D1168" s="1" t="s">
        <v>4360</v>
      </c>
      <c r="E1168" s="1">
        <v>4532</v>
      </c>
      <c r="F1168" s="1" t="s">
        <v>103</v>
      </c>
      <c r="G1168" s="1">
        <v>6</v>
      </c>
      <c r="J1168" s="1">
        <v>24663373</v>
      </c>
      <c r="K1168" s="1">
        <v>1143072335</v>
      </c>
      <c r="M1168" s="1" t="s">
        <v>65</v>
      </c>
      <c r="N1168" s="1" t="s">
        <v>3325</v>
      </c>
      <c r="O1168" s="10">
        <v>45040</v>
      </c>
      <c r="P1168" s="10">
        <v>45771</v>
      </c>
      <c r="Q1168" s="1" t="s">
        <v>65</v>
      </c>
    </row>
    <row r="1169" spans="1:17" x14ac:dyDescent="0.25">
      <c r="A1169" s="1" t="s">
        <v>4361</v>
      </c>
      <c r="B1169" s="4" t="s">
        <v>18</v>
      </c>
      <c r="C1169" s="1" t="s">
        <v>3326</v>
      </c>
      <c r="D1169" s="1" t="s">
        <v>3328</v>
      </c>
      <c r="E1169" s="1">
        <v>909</v>
      </c>
      <c r="F1169" s="1" t="s">
        <v>22</v>
      </c>
      <c r="G1169" s="1">
        <v>1</v>
      </c>
      <c r="J1169" s="1">
        <v>42255267</v>
      </c>
      <c r="M1169" s="1" t="s">
        <v>65</v>
      </c>
      <c r="N1169" s="1" t="s">
        <v>3329</v>
      </c>
      <c r="O1169" s="10">
        <v>44986</v>
      </c>
      <c r="P1169" s="10">
        <v>46813</v>
      </c>
      <c r="Q1169" s="1" t="s">
        <v>65</v>
      </c>
    </row>
    <row r="1170" spans="1:17" x14ac:dyDescent="0.25">
      <c r="A1170" s="1" t="s">
        <v>4166</v>
      </c>
      <c r="B1170" s="4" t="s">
        <v>18</v>
      </c>
      <c r="C1170" s="1" t="s">
        <v>3330</v>
      </c>
      <c r="D1170" s="1" t="s">
        <v>3332</v>
      </c>
      <c r="E1170" s="1">
        <v>654</v>
      </c>
      <c r="F1170" s="1" t="s">
        <v>51</v>
      </c>
      <c r="G1170" s="1">
        <v>1</v>
      </c>
      <c r="J1170" s="1">
        <v>14038054</v>
      </c>
      <c r="K1170" s="1">
        <v>43072335</v>
      </c>
      <c r="M1170" s="1" t="s">
        <v>65</v>
      </c>
      <c r="N1170" s="1" t="s">
        <v>3333</v>
      </c>
      <c r="O1170" s="10">
        <v>45056</v>
      </c>
      <c r="P1170" s="10">
        <v>45787</v>
      </c>
      <c r="Q1170" s="1" t="s">
        <v>65</v>
      </c>
    </row>
    <row r="1171" spans="1:17" x14ac:dyDescent="0.25">
      <c r="A1171" s="1" t="s">
        <v>4362</v>
      </c>
      <c r="B1171" s="4" t="s">
        <v>18</v>
      </c>
      <c r="C1171" s="1" t="s">
        <v>3334</v>
      </c>
      <c r="D1171" s="1" t="s">
        <v>3335</v>
      </c>
      <c r="E1171" s="1">
        <v>4550</v>
      </c>
      <c r="F1171" s="1" t="s">
        <v>79</v>
      </c>
      <c r="G1171" s="1">
        <v>15</v>
      </c>
      <c r="J1171" s="1" t="s">
        <v>1214</v>
      </c>
      <c r="K1171" s="1">
        <v>43072335</v>
      </c>
      <c r="M1171" s="1" t="s">
        <v>65</v>
      </c>
      <c r="N1171" s="1" t="s">
        <v>3336</v>
      </c>
      <c r="O1171" s="10">
        <v>45070</v>
      </c>
      <c r="P1171" s="10">
        <v>45801</v>
      </c>
      <c r="Q1171" s="1" t="s">
        <v>65</v>
      </c>
    </row>
    <row r="1172" spans="1:17" x14ac:dyDescent="0.25">
      <c r="A1172" s="1" t="s">
        <v>4363</v>
      </c>
      <c r="B1172" s="4" t="s">
        <v>18</v>
      </c>
      <c r="C1172" s="1" t="s">
        <v>3337</v>
      </c>
      <c r="D1172" s="1" t="s">
        <v>3338</v>
      </c>
      <c r="E1172" s="1" t="s">
        <v>3339</v>
      </c>
      <c r="F1172" s="1" t="s">
        <v>31</v>
      </c>
      <c r="G1172" s="1">
        <v>14</v>
      </c>
      <c r="J1172" s="1">
        <v>8597781</v>
      </c>
      <c r="K1172" s="1">
        <v>43072335</v>
      </c>
      <c r="M1172" s="1" t="s">
        <v>65</v>
      </c>
      <c r="N1172" s="1" t="s">
        <v>3340</v>
      </c>
      <c r="O1172" s="10">
        <v>45036</v>
      </c>
      <c r="P1172" s="10">
        <v>45767</v>
      </c>
      <c r="Q1172" s="1" t="s">
        <v>65</v>
      </c>
    </row>
    <row r="1173" spans="1:17" x14ac:dyDescent="0.25">
      <c r="A1173" s="1" t="s">
        <v>4341</v>
      </c>
      <c r="B1173" s="4" t="s">
        <v>18</v>
      </c>
      <c r="C1173" s="1" t="s">
        <v>3341</v>
      </c>
      <c r="D1173" s="1" t="s">
        <v>4321</v>
      </c>
      <c r="E1173" s="1">
        <v>5782</v>
      </c>
      <c r="F1173" s="1" t="s">
        <v>153</v>
      </c>
      <c r="G1173" s="1">
        <v>15</v>
      </c>
      <c r="J1173" s="1">
        <v>94238984</v>
      </c>
      <c r="K1173" s="1">
        <v>43072335</v>
      </c>
      <c r="M1173" s="1" t="s">
        <v>65</v>
      </c>
      <c r="N1173" s="1" t="s">
        <v>3342</v>
      </c>
      <c r="O1173" s="10">
        <v>45082</v>
      </c>
      <c r="P1173" s="10">
        <v>45813</v>
      </c>
      <c r="Q1173" s="1" t="s">
        <v>65</v>
      </c>
    </row>
    <row r="1174" spans="1:17" x14ac:dyDescent="0.25">
      <c r="A1174" s="1" t="s">
        <v>4364</v>
      </c>
      <c r="B1174" s="4" t="s">
        <v>18</v>
      </c>
      <c r="C1174" s="1" t="s">
        <v>3343</v>
      </c>
      <c r="D1174" s="1" t="s">
        <v>4365</v>
      </c>
      <c r="E1174" s="1">
        <v>6611</v>
      </c>
      <c r="F1174" s="1" t="s">
        <v>18</v>
      </c>
      <c r="G1174" s="1">
        <v>7</v>
      </c>
      <c r="J1174" s="1">
        <v>29636868</v>
      </c>
      <c r="K1174" s="1">
        <v>43072335</v>
      </c>
      <c r="M1174" s="1" t="s">
        <v>65</v>
      </c>
      <c r="N1174" s="1" t="s">
        <v>3345</v>
      </c>
      <c r="O1174" s="10">
        <v>45044</v>
      </c>
      <c r="P1174" s="10">
        <v>45775</v>
      </c>
      <c r="Q1174" s="1" t="s">
        <v>65</v>
      </c>
    </row>
    <row r="1175" spans="1:17" x14ac:dyDescent="0.25">
      <c r="A1175" s="1" t="s">
        <v>3925</v>
      </c>
      <c r="B1175" s="4" t="s">
        <v>18</v>
      </c>
      <c r="C1175" s="1" t="s">
        <v>3346</v>
      </c>
      <c r="D1175" s="1" t="s">
        <v>4366</v>
      </c>
      <c r="E1175" s="1">
        <v>890</v>
      </c>
      <c r="F1175" s="1" t="s">
        <v>99</v>
      </c>
      <c r="G1175" s="1">
        <v>1</v>
      </c>
      <c r="J1175" s="1">
        <v>93317920</v>
      </c>
      <c r="K1175" s="1">
        <v>43072335</v>
      </c>
      <c r="M1175" s="1" t="s">
        <v>65</v>
      </c>
      <c r="N1175" s="1" t="s">
        <v>3347</v>
      </c>
      <c r="O1175" s="10">
        <v>45019</v>
      </c>
      <c r="P1175" s="10">
        <v>45750</v>
      </c>
      <c r="Q1175" s="1" t="s">
        <v>65</v>
      </c>
    </row>
    <row r="1176" spans="1:17" x14ac:dyDescent="0.25">
      <c r="A1176" s="1" t="s">
        <v>4367</v>
      </c>
      <c r="B1176" s="4" t="s">
        <v>18</v>
      </c>
      <c r="C1176" s="1" t="s">
        <v>3348</v>
      </c>
      <c r="D1176" s="1" t="s">
        <v>3350</v>
      </c>
      <c r="E1176" s="1">
        <v>4554</v>
      </c>
      <c r="F1176" s="1" t="s">
        <v>79</v>
      </c>
      <c r="G1176" s="1">
        <v>15</v>
      </c>
      <c r="J1176" s="1" t="s">
        <v>1218</v>
      </c>
      <c r="K1176" s="1">
        <v>43072335</v>
      </c>
      <c r="M1176" s="1" t="s">
        <v>65</v>
      </c>
      <c r="N1176" s="1" t="s">
        <v>3351</v>
      </c>
      <c r="O1176" s="10">
        <v>45069</v>
      </c>
      <c r="P1176" s="10">
        <v>45800</v>
      </c>
      <c r="Q1176" s="1" t="s">
        <v>65</v>
      </c>
    </row>
    <row r="1177" spans="1:17" x14ac:dyDescent="0.25">
      <c r="A1177" s="1" t="s">
        <v>4368</v>
      </c>
      <c r="B1177" s="4" t="s">
        <v>18</v>
      </c>
      <c r="C1177" s="1" t="s">
        <v>3352</v>
      </c>
      <c r="D1177" s="1" t="s">
        <v>3353</v>
      </c>
      <c r="E1177" s="1">
        <v>630</v>
      </c>
      <c r="F1177" s="1" t="s">
        <v>79</v>
      </c>
      <c r="G1177" s="1">
        <v>15</v>
      </c>
      <c r="J1177" s="1">
        <v>13071272</v>
      </c>
      <c r="K1177" s="1">
        <v>43072335</v>
      </c>
      <c r="M1177" s="1" t="s">
        <v>65</v>
      </c>
      <c r="N1177" s="1" t="s">
        <v>3354</v>
      </c>
      <c r="O1177" s="10">
        <v>45002</v>
      </c>
      <c r="P1177" s="10">
        <v>45733</v>
      </c>
      <c r="Q1177" s="1" t="s">
        <v>65</v>
      </c>
    </row>
    <row r="1178" spans="1:17" x14ac:dyDescent="0.25">
      <c r="A1178" s="1" t="s">
        <v>3876</v>
      </c>
      <c r="B1178" s="4" t="s">
        <v>18</v>
      </c>
      <c r="C1178" s="1" t="s">
        <v>3355</v>
      </c>
      <c r="D1178" s="1" t="s">
        <v>4369</v>
      </c>
      <c r="E1178" s="1">
        <v>462</v>
      </c>
      <c r="F1178" s="1" t="s">
        <v>103</v>
      </c>
      <c r="G1178" s="1">
        <v>6</v>
      </c>
      <c r="J1178" s="1">
        <v>17958861</v>
      </c>
      <c r="K1178" s="1">
        <v>43072335</v>
      </c>
      <c r="M1178" s="1" t="s">
        <v>65</v>
      </c>
      <c r="N1178" s="1" t="s">
        <v>3356</v>
      </c>
      <c r="O1178" s="10">
        <v>45040</v>
      </c>
      <c r="P1178" s="10">
        <v>45771</v>
      </c>
      <c r="Q1178" s="1" t="s">
        <v>65</v>
      </c>
    </row>
    <row r="1179" spans="1:17" x14ac:dyDescent="0.25">
      <c r="A1179" s="1" t="s">
        <v>4370</v>
      </c>
      <c r="B1179" s="4" t="s">
        <v>18</v>
      </c>
      <c r="C1179" s="1" t="s">
        <v>3357</v>
      </c>
      <c r="D1179" s="1" t="s">
        <v>3359</v>
      </c>
      <c r="E1179" s="1">
        <v>1740</v>
      </c>
      <c r="F1179" s="1" t="s">
        <v>37</v>
      </c>
      <c r="G1179" s="1">
        <v>13</v>
      </c>
      <c r="J1179" s="1">
        <v>94014517</v>
      </c>
      <c r="M1179" s="1" t="s">
        <v>2204</v>
      </c>
      <c r="O1179" s="10"/>
      <c r="P1179" s="10"/>
    </row>
    <row r="1180" spans="1:17" x14ac:dyDescent="0.25">
      <c r="A1180" s="1" t="s">
        <v>487</v>
      </c>
      <c r="B1180" s="4" t="s">
        <v>18</v>
      </c>
      <c r="C1180" s="1" t="s">
        <v>3361</v>
      </c>
      <c r="D1180" s="1" t="s">
        <v>3363</v>
      </c>
      <c r="E1180" s="1">
        <v>915</v>
      </c>
      <c r="F1180" s="1" t="s">
        <v>99</v>
      </c>
      <c r="G1180" s="1">
        <v>1</v>
      </c>
      <c r="J1180" s="1">
        <v>34151048</v>
      </c>
      <c r="M1180" s="1" t="s">
        <v>65</v>
      </c>
      <c r="N1180" s="1" t="s">
        <v>3364</v>
      </c>
      <c r="O1180" s="10">
        <v>45062</v>
      </c>
      <c r="P1180" s="13">
        <v>45793</v>
      </c>
      <c r="Q1180" s="1" t="s">
        <v>65</v>
      </c>
    </row>
    <row r="1181" spans="1:17" x14ac:dyDescent="0.25">
      <c r="A1181" s="1" t="s">
        <v>3924</v>
      </c>
      <c r="B1181" s="4" t="s">
        <v>18</v>
      </c>
      <c r="C1181" s="1" t="s">
        <v>3365</v>
      </c>
      <c r="D1181" s="1" t="s">
        <v>4371</v>
      </c>
      <c r="E1181" s="1">
        <v>911</v>
      </c>
      <c r="F1181" s="1" t="s">
        <v>99</v>
      </c>
      <c r="G1181" s="1">
        <v>1</v>
      </c>
      <c r="J1181" s="1">
        <v>45037840</v>
      </c>
      <c r="K1181" s="1">
        <v>43072335</v>
      </c>
      <c r="M1181" s="1" t="s">
        <v>65</v>
      </c>
      <c r="N1181" s="1" t="s">
        <v>3366</v>
      </c>
      <c r="O1181" s="10">
        <v>45013</v>
      </c>
      <c r="P1181" s="10">
        <v>45744</v>
      </c>
      <c r="Q1181" s="1" t="s">
        <v>65</v>
      </c>
    </row>
    <row r="1182" spans="1:17" x14ac:dyDescent="0.25">
      <c r="A1182" s="1" t="s">
        <v>4037</v>
      </c>
      <c r="B1182" s="4" t="s">
        <v>18</v>
      </c>
      <c r="C1182" s="1" t="s">
        <v>3367</v>
      </c>
      <c r="D1182" s="1" t="s">
        <v>3368</v>
      </c>
      <c r="E1182" s="1">
        <v>1709</v>
      </c>
      <c r="F1182" s="1" t="s">
        <v>37</v>
      </c>
      <c r="G1182" s="1">
        <v>13</v>
      </c>
      <c r="J1182" s="1">
        <v>31146316</v>
      </c>
      <c r="K1182" s="1">
        <v>43072335</v>
      </c>
      <c r="M1182" s="1" t="s">
        <v>65</v>
      </c>
      <c r="N1182" s="1" t="s">
        <v>3369</v>
      </c>
      <c r="O1182" s="10">
        <v>45021</v>
      </c>
      <c r="P1182" s="10">
        <v>45752</v>
      </c>
      <c r="Q1182" s="1" t="s">
        <v>65</v>
      </c>
    </row>
    <row r="1183" spans="1:17" x14ac:dyDescent="0.25">
      <c r="A1183" s="1" t="s">
        <v>4372</v>
      </c>
      <c r="B1183" s="4" t="s">
        <v>18</v>
      </c>
      <c r="C1183" s="1" t="s">
        <v>3370</v>
      </c>
      <c r="D1183" s="1" t="s">
        <v>3371</v>
      </c>
      <c r="E1183" s="1">
        <v>2101</v>
      </c>
      <c r="F1183" s="1" t="s">
        <v>37</v>
      </c>
      <c r="G1183" s="1">
        <v>13</v>
      </c>
      <c r="J1183" s="1">
        <v>94904421</v>
      </c>
      <c r="K1183" s="1">
        <v>43072335</v>
      </c>
      <c r="M1183" s="1" t="s">
        <v>3456</v>
      </c>
      <c r="O1183" s="10"/>
      <c r="P1183" s="10"/>
    </row>
    <row r="1184" spans="1:17" x14ac:dyDescent="0.25">
      <c r="A1184" s="1" t="s">
        <v>3890</v>
      </c>
      <c r="B1184" s="4" t="s">
        <v>18</v>
      </c>
      <c r="C1184" s="1" t="s">
        <v>3374</v>
      </c>
      <c r="D1184" s="1" t="s">
        <v>4360</v>
      </c>
      <c r="E1184" s="1">
        <v>5132</v>
      </c>
      <c r="F1184" s="1" t="s">
        <v>103</v>
      </c>
      <c r="G1184" s="1">
        <v>6</v>
      </c>
      <c r="J1184" s="1">
        <v>92382531</v>
      </c>
      <c r="K1184" s="1">
        <v>43072335</v>
      </c>
      <c r="M1184" s="1" t="s">
        <v>65</v>
      </c>
      <c r="N1184" s="1" t="s">
        <v>3375</v>
      </c>
      <c r="O1184" s="10">
        <v>45057</v>
      </c>
      <c r="P1184" s="10">
        <v>45788</v>
      </c>
      <c r="Q1184" s="1" t="s">
        <v>65</v>
      </c>
    </row>
    <row r="1185" spans="1:17" x14ac:dyDescent="0.25">
      <c r="A1185" s="1" t="s">
        <v>4180</v>
      </c>
      <c r="B1185" s="4" t="s">
        <v>18</v>
      </c>
      <c r="C1185" s="1" t="s">
        <v>3376</v>
      </c>
      <c r="D1185" s="1" t="s">
        <v>3377</v>
      </c>
      <c r="E1185" s="1">
        <v>2897</v>
      </c>
      <c r="F1185" s="1" t="s">
        <v>166</v>
      </c>
      <c r="G1185" s="1">
        <v>11</v>
      </c>
      <c r="J1185" s="1">
        <v>28107030</v>
      </c>
      <c r="K1185" s="1">
        <v>43072335</v>
      </c>
      <c r="M1185" s="1" t="s">
        <v>65</v>
      </c>
      <c r="N1185" s="1" t="s">
        <v>3378</v>
      </c>
      <c r="O1185" s="10">
        <v>45036</v>
      </c>
      <c r="P1185" s="10">
        <v>45767</v>
      </c>
      <c r="Q1185" s="1" t="s">
        <v>65</v>
      </c>
    </row>
    <row r="1186" spans="1:17" x14ac:dyDescent="0.25">
      <c r="A1186" s="1" t="s">
        <v>4291</v>
      </c>
      <c r="B1186" s="4" t="s">
        <v>18</v>
      </c>
      <c r="C1186" s="1" t="s">
        <v>3379</v>
      </c>
      <c r="D1186" s="1" t="s">
        <v>4373</v>
      </c>
      <c r="E1186" s="1">
        <v>3200</v>
      </c>
      <c r="F1186" s="1" t="s">
        <v>127</v>
      </c>
      <c r="G1186" s="1">
        <v>11</v>
      </c>
      <c r="J1186" s="1">
        <v>33715368</v>
      </c>
      <c r="K1186" s="1">
        <v>43072335</v>
      </c>
      <c r="M1186" s="1" t="s">
        <v>3456</v>
      </c>
      <c r="O1186" s="10"/>
      <c r="P1186" s="10"/>
    </row>
    <row r="1187" spans="1:17" x14ac:dyDescent="0.25">
      <c r="A1187" s="1" t="s">
        <v>4374</v>
      </c>
      <c r="B1187" s="4" t="s">
        <v>18</v>
      </c>
      <c r="C1187" s="1" t="s">
        <v>3380</v>
      </c>
      <c r="D1187" s="1" t="s">
        <v>3382</v>
      </c>
      <c r="E1187" s="1">
        <v>630</v>
      </c>
      <c r="F1187" s="1" t="s">
        <v>79</v>
      </c>
      <c r="G1187" s="1">
        <v>15</v>
      </c>
      <c r="J1187" s="1">
        <v>11472404</v>
      </c>
      <c r="K1187" s="1">
        <v>43072335</v>
      </c>
      <c r="M1187" s="1" t="s">
        <v>65</v>
      </c>
      <c r="N1187" s="1" t="s">
        <v>3383</v>
      </c>
      <c r="O1187" s="10">
        <v>45013</v>
      </c>
      <c r="P1187" s="10">
        <v>45744</v>
      </c>
      <c r="Q1187" s="1" t="s">
        <v>65</v>
      </c>
    </row>
    <row r="1188" spans="1:17" x14ac:dyDescent="0.25">
      <c r="A1188" s="1" t="s">
        <v>4375</v>
      </c>
      <c r="B1188" s="4" t="s">
        <v>18</v>
      </c>
      <c r="C1188" s="1" t="s">
        <v>3384</v>
      </c>
      <c r="D1188" s="1" t="s">
        <v>3385</v>
      </c>
      <c r="E1188" s="1">
        <v>171</v>
      </c>
      <c r="F1188" s="1" t="s">
        <v>103</v>
      </c>
      <c r="G1188" s="1">
        <v>6</v>
      </c>
      <c r="J1188" s="1">
        <v>43072335</v>
      </c>
      <c r="K1188" s="1">
        <v>43072335</v>
      </c>
      <c r="M1188" s="1" t="s">
        <v>65</v>
      </c>
      <c r="N1188" s="1" t="s">
        <v>3386</v>
      </c>
      <c r="O1188" s="10">
        <v>45015</v>
      </c>
      <c r="P1188" s="10">
        <v>45746</v>
      </c>
      <c r="Q1188" s="1" t="s">
        <v>65</v>
      </c>
    </row>
    <row r="1189" spans="1:17" x14ac:dyDescent="0.25">
      <c r="A1189" s="1" t="s">
        <v>4127</v>
      </c>
      <c r="B1189" s="4" t="s">
        <v>18</v>
      </c>
      <c r="C1189" s="1" t="s">
        <v>3387</v>
      </c>
      <c r="D1189" s="1" t="s">
        <v>1379</v>
      </c>
      <c r="E1189" s="1">
        <v>3990</v>
      </c>
      <c r="F1189" s="1" t="s">
        <v>1253</v>
      </c>
      <c r="G1189" s="1">
        <v>11</v>
      </c>
      <c r="J1189" s="1">
        <v>16936505</v>
      </c>
      <c r="K1189" s="1">
        <v>43072335</v>
      </c>
      <c r="M1189" s="1" t="s">
        <v>65</v>
      </c>
      <c r="N1189" s="1" t="s">
        <v>3389</v>
      </c>
      <c r="O1189" s="10">
        <v>45012</v>
      </c>
      <c r="P1189" s="10">
        <v>45743</v>
      </c>
      <c r="Q1189" s="1" t="s">
        <v>65</v>
      </c>
    </row>
    <row r="1190" spans="1:17" x14ac:dyDescent="0.25">
      <c r="A1190" s="1" t="s">
        <v>4042</v>
      </c>
      <c r="B1190" s="4" t="s">
        <v>18</v>
      </c>
      <c r="C1190" s="1" t="s">
        <v>3390</v>
      </c>
      <c r="D1190" s="1" t="s">
        <v>979</v>
      </c>
      <c r="E1190" s="1">
        <v>2072</v>
      </c>
      <c r="F1190" s="1" t="s">
        <v>37</v>
      </c>
      <c r="G1190" s="1">
        <v>13</v>
      </c>
      <c r="J1190" s="1">
        <v>94263049</v>
      </c>
      <c r="K1190" s="1">
        <v>1138461233</v>
      </c>
      <c r="M1190" s="1" t="s">
        <v>65</v>
      </c>
      <c r="N1190" s="1" t="s">
        <v>3391</v>
      </c>
      <c r="O1190" s="10">
        <v>45013</v>
      </c>
      <c r="P1190" s="10">
        <v>45744</v>
      </c>
      <c r="Q1190" s="1" t="s">
        <v>65</v>
      </c>
    </row>
    <row r="1191" spans="1:17" x14ac:dyDescent="0.25">
      <c r="A1191" s="1" t="s">
        <v>4177</v>
      </c>
      <c r="B1191" s="4" t="s">
        <v>18</v>
      </c>
      <c r="C1191" s="1" t="s">
        <v>3392</v>
      </c>
      <c r="D1191" s="1" t="s">
        <v>4360</v>
      </c>
      <c r="E1191" s="1">
        <v>6211</v>
      </c>
      <c r="F1191" s="1" t="s">
        <v>18</v>
      </c>
      <c r="G1191" s="1">
        <v>7</v>
      </c>
      <c r="J1191" s="1">
        <v>22066050</v>
      </c>
      <c r="K1191" s="1">
        <v>43072335</v>
      </c>
      <c r="M1191" s="1" t="s">
        <v>65</v>
      </c>
      <c r="N1191" s="1" t="s">
        <v>3393</v>
      </c>
      <c r="O1191" s="10">
        <v>45058</v>
      </c>
      <c r="P1191" s="10">
        <v>45789</v>
      </c>
      <c r="Q1191" s="1" t="s">
        <v>65</v>
      </c>
    </row>
    <row r="1192" spans="1:17" x14ac:dyDescent="0.25">
      <c r="A1192" s="1" t="s">
        <v>4376</v>
      </c>
      <c r="B1192" s="4" t="s">
        <v>18</v>
      </c>
      <c r="C1192" s="1" t="s">
        <v>3394</v>
      </c>
      <c r="D1192" s="1" t="s">
        <v>2957</v>
      </c>
      <c r="E1192" s="1">
        <v>2153</v>
      </c>
      <c r="F1192" s="1" t="s">
        <v>37</v>
      </c>
      <c r="G1192" s="1">
        <v>13</v>
      </c>
      <c r="J1192" s="1">
        <v>92405627</v>
      </c>
      <c r="K1192" s="1">
        <v>1127621611</v>
      </c>
      <c r="M1192" s="1" t="s">
        <v>65</v>
      </c>
      <c r="N1192" s="1" t="s">
        <v>3396</v>
      </c>
      <c r="O1192" s="10">
        <v>45019</v>
      </c>
      <c r="P1192" s="10">
        <v>45750</v>
      </c>
      <c r="Q1192" s="1" t="s">
        <v>65</v>
      </c>
    </row>
    <row r="1193" spans="1:17" x14ac:dyDescent="0.25">
      <c r="A1193" s="1" t="s">
        <v>3942</v>
      </c>
      <c r="B1193" s="4" t="s">
        <v>18</v>
      </c>
      <c r="C1193" s="1" t="s">
        <v>3397</v>
      </c>
      <c r="D1193" s="1" t="s">
        <v>3943</v>
      </c>
      <c r="E1193" s="1">
        <v>2288</v>
      </c>
      <c r="F1193" s="1" t="s">
        <v>14</v>
      </c>
      <c r="G1193" s="1">
        <v>2</v>
      </c>
      <c r="J1193" s="1">
        <v>15010312</v>
      </c>
      <c r="K1193" s="1">
        <v>43072335</v>
      </c>
      <c r="M1193" s="1" t="s">
        <v>2736</v>
      </c>
      <c r="O1193" s="10"/>
      <c r="P1193" s="10"/>
    </row>
    <row r="1194" spans="1:17" x14ac:dyDescent="0.25">
      <c r="A1194" s="1" t="s">
        <v>4377</v>
      </c>
      <c r="B1194" s="4" t="s">
        <v>18</v>
      </c>
      <c r="C1194" s="1" t="s">
        <v>3398</v>
      </c>
      <c r="D1194" s="1" t="s">
        <v>3399</v>
      </c>
      <c r="E1194" s="1">
        <v>1945</v>
      </c>
      <c r="F1194" s="1" t="s">
        <v>4098</v>
      </c>
      <c r="G1194" s="1">
        <v>15</v>
      </c>
      <c r="J1194" s="1">
        <v>31533472</v>
      </c>
      <c r="K1194" s="1">
        <v>1131415655</v>
      </c>
      <c r="M1194" s="1" t="s">
        <v>1265</v>
      </c>
      <c r="O1194" s="10"/>
      <c r="P1194" s="10"/>
    </row>
    <row r="1195" spans="1:17" x14ac:dyDescent="0.25">
      <c r="A1195" s="1" t="s">
        <v>3896</v>
      </c>
      <c r="B1195" s="4" t="s">
        <v>18</v>
      </c>
      <c r="C1195" s="1" t="s">
        <v>3401</v>
      </c>
      <c r="D1195" s="1" t="s">
        <v>4369</v>
      </c>
      <c r="E1195" s="1">
        <v>613</v>
      </c>
      <c r="F1195" s="1" t="s">
        <v>103</v>
      </c>
      <c r="G1195" s="1">
        <v>6</v>
      </c>
      <c r="J1195" s="1">
        <v>36154557</v>
      </c>
      <c r="K1195" s="1">
        <v>43072335</v>
      </c>
      <c r="M1195" s="1" t="s">
        <v>3456</v>
      </c>
      <c r="O1195" s="10"/>
      <c r="P1195" s="10"/>
    </row>
    <row r="1196" spans="1:17" x14ac:dyDescent="0.25">
      <c r="A1196" s="1" t="s">
        <v>3919</v>
      </c>
      <c r="B1196" s="4" t="s">
        <v>18</v>
      </c>
      <c r="C1196" s="1" t="s">
        <v>3403</v>
      </c>
      <c r="D1196" s="1" t="s">
        <v>3405</v>
      </c>
      <c r="E1196" s="1">
        <v>1316</v>
      </c>
      <c r="F1196" s="1" t="s">
        <v>99</v>
      </c>
      <c r="G1196" s="1">
        <v>1</v>
      </c>
      <c r="J1196" s="1">
        <v>26568849</v>
      </c>
      <c r="K1196" s="1">
        <v>1161076152</v>
      </c>
      <c r="M1196" s="1" t="s">
        <v>65</v>
      </c>
      <c r="N1196" s="1" t="s">
        <v>3406</v>
      </c>
      <c r="O1196" s="10">
        <v>45050</v>
      </c>
      <c r="P1196" s="10">
        <v>45781</v>
      </c>
      <c r="Q1196" s="1" t="s">
        <v>65</v>
      </c>
    </row>
    <row r="1197" spans="1:17" x14ac:dyDescent="0.25">
      <c r="A1197" s="1" t="s">
        <v>4195</v>
      </c>
      <c r="B1197" s="4" t="s">
        <v>18</v>
      </c>
      <c r="C1197" s="1" t="s">
        <v>3407</v>
      </c>
      <c r="D1197" s="1" t="s">
        <v>3305</v>
      </c>
      <c r="E1197" s="1">
        <v>2980</v>
      </c>
      <c r="F1197" s="1" t="s">
        <v>1419</v>
      </c>
      <c r="G1197" s="1">
        <v>13</v>
      </c>
      <c r="J1197" s="1">
        <v>93704784</v>
      </c>
      <c r="K1197" s="1">
        <v>1131851396</v>
      </c>
      <c r="M1197" s="1" t="s">
        <v>2204</v>
      </c>
      <c r="O1197" s="10"/>
      <c r="P1197" s="10"/>
    </row>
    <row r="1198" spans="1:17" x14ac:dyDescent="0.25">
      <c r="A1198" s="1" t="s">
        <v>3914</v>
      </c>
      <c r="B1198" s="4" t="s">
        <v>18</v>
      </c>
      <c r="C1198" s="1" t="s">
        <v>3410</v>
      </c>
      <c r="D1198" s="1" t="s">
        <v>179</v>
      </c>
      <c r="E1198" s="1">
        <v>1577</v>
      </c>
      <c r="F1198" s="1" t="s">
        <v>180</v>
      </c>
      <c r="G1198" s="1">
        <v>1</v>
      </c>
      <c r="J1198" s="1">
        <v>43458647</v>
      </c>
      <c r="K1198" s="1">
        <v>1161147464</v>
      </c>
      <c r="M1198" s="1" t="s">
        <v>2204</v>
      </c>
      <c r="O1198" s="10"/>
      <c r="P1198" s="10"/>
    </row>
    <row r="1199" spans="1:17" x14ac:dyDescent="0.25">
      <c r="A1199" s="1" t="s">
        <v>4034</v>
      </c>
      <c r="B1199" s="4" t="s">
        <v>18</v>
      </c>
      <c r="C1199" s="1" t="s">
        <v>3411</v>
      </c>
      <c r="D1199" s="1" t="s">
        <v>2957</v>
      </c>
      <c r="E1199" s="1">
        <v>2568</v>
      </c>
      <c r="F1199" s="1" t="s">
        <v>37</v>
      </c>
      <c r="G1199" s="1">
        <v>13</v>
      </c>
      <c r="J1199" s="1">
        <v>20469515</v>
      </c>
      <c r="M1199" s="1" t="s">
        <v>65</v>
      </c>
      <c r="N1199" s="1" t="s">
        <v>3412</v>
      </c>
      <c r="O1199" s="10">
        <v>45051</v>
      </c>
      <c r="P1199" s="10">
        <v>45782</v>
      </c>
      <c r="Q1199" s="1" t="s">
        <v>65</v>
      </c>
    </row>
    <row r="1200" spans="1:17" x14ac:dyDescent="0.25">
      <c r="A1200" s="1" t="s">
        <v>4143</v>
      </c>
      <c r="B1200" s="4" t="s">
        <v>18</v>
      </c>
      <c r="C1200" s="1" t="s">
        <v>3413</v>
      </c>
      <c r="D1200" s="1" t="s">
        <v>3207</v>
      </c>
      <c r="E1200" s="1">
        <v>2240</v>
      </c>
      <c r="F1200" s="1" t="s">
        <v>37</v>
      </c>
      <c r="G1200" s="1">
        <v>13</v>
      </c>
      <c r="J1200" s="1">
        <v>17968748</v>
      </c>
      <c r="M1200" s="1" t="s">
        <v>65</v>
      </c>
      <c r="N1200" s="1" t="s">
        <v>3415</v>
      </c>
      <c r="O1200" s="10">
        <v>45051</v>
      </c>
      <c r="P1200" s="10">
        <v>45782</v>
      </c>
      <c r="Q1200" s="1" t="s">
        <v>65</v>
      </c>
    </row>
    <row r="1201" spans="1:17" x14ac:dyDescent="0.25">
      <c r="A1201" s="1" t="s">
        <v>3854</v>
      </c>
      <c r="B1201" s="4" t="s">
        <v>18</v>
      </c>
      <c r="C1201" s="1" t="s">
        <v>3416</v>
      </c>
      <c r="D1201" s="1" t="s">
        <v>4378</v>
      </c>
      <c r="E1201" s="1">
        <v>890</v>
      </c>
      <c r="F1201" s="1" t="s">
        <v>245</v>
      </c>
      <c r="G1201" s="1">
        <v>5</v>
      </c>
      <c r="J1201" s="1">
        <v>5652181</v>
      </c>
      <c r="M1201" s="1" t="s">
        <v>65</v>
      </c>
      <c r="N1201" s="1" t="s">
        <v>3417</v>
      </c>
      <c r="O1201" s="10">
        <v>45056</v>
      </c>
      <c r="P1201" s="10">
        <v>45787</v>
      </c>
      <c r="Q1201" s="1" t="s">
        <v>65</v>
      </c>
    </row>
    <row r="1202" spans="1:17" x14ac:dyDescent="0.25">
      <c r="A1202" s="1" t="s">
        <v>4003</v>
      </c>
      <c r="B1202" s="4" t="s">
        <v>18</v>
      </c>
      <c r="C1202" s="1" t="s">
        <v>3418</v>
      </c>
      <c r="D1202" s="1" t="s">
        <v>3419</v>
      </c>
      <c r="E1202" s="1">
        <v>2800</v>
      </c>
      <c r="F1202" s="1" t="s">
        <v>18</v>
      </c>
      <c r="G1202" s="1">
        <v>7</v>
      </c>
      <c r="J1202" s="1">
        <v>4706260</v>
      </c>
      <c r="K1202" s="1">
        <v>43072335</v>
      </c>
      <c r="M1202" s="1" t="s">
        <v>2204</v>
      </c>
      <c r="O1202" s="10"/>
      <c r="P1202" s="10"/>
    </row>
    <row r="1203" spans="1:17" x14ac:dyDescent="0.25">
      <c r="A1203" s="1" t="s">
        <v>4379</v>
      </c>
      <c r="B1203" s="4" t="s">
        <v>18</v>
      </c>
      <c r="C1203" s="1" t="s">
        <v>3420</v>
      </c>
      <c r="D1203" s="1" t="s">
        <v>3421</v>
      </c>
      <c r="E1203" s="1">
        <v>2189</v>
      </c>
      <c r="F1203" s="1" t="s">
        <v>14</v>
      </c>
      <c r="G1203" s="1">
        <v>2</v>
      </c>
      <c r="J1203" s="1">
        <v>28620755</v>
      </c>
      <c r="K1203" s="1">
        <v>69088218</v>
      </c>
      <c r="M1203" s="1" t="s">
        <v>2204</v>
      </c>
      <c r="O1203" s="10"/>
      <c r="P1203" s="10"/>
    </row>
    <row r="1204" spans="1:17" x14ac:dyDescent="0.25">
      <c r="A1204" s="1" t="s">
        <v>4380</v>
      </c>
      <c r="B1204" s="4" t="s">
        <v>18</v>
      </c>
      <c r="C1204" s="1" t="s">
        <v>3422</v>
      </c>
      <c r="D1204" s="1" t="s">
        <v>4365</v>
      </c>
      <c r="E1204" s="1">
        <v>2486</v>
      </c>
      <c r="F1204" s="1" t="s">
        <v>84</v>
      </c>
      <c r="G1204" s="1">
        <v>3</v>
      </c>
      <c r="J1204" s="1">
        <v>94634769</v>
      </c>
      <c r="K1204" s="1">
        <v>1169075698</v>
      </c>
      <c r="M1204" s="1" t="s">
        <v>65</v>
      </c>
      <c r="N1204" s="1" t="s">
        <v>3424</v>
      </c>
      <c r="O1204" s="10">
        <v>45040</v>
      </c>
      <c r="P1204" s="10">
        <v>45771</v>
      </c>
      <c r="Q1204" s="1" t="s">
        <v>65</v>
      </c>
    </row>
    <row r="1205" spans="1:17" x14ac:dyDescent="0.25">
      <c r="A1205" s="1" t="s">
        <v>4060</v>
      </c>
      <c r="B1205" s="4" t="s">
        <v>18</v>
      </c>
      <c r="C1205" s="1" t="s">
        <v>3425</v>
      </c>
      <c r="D1205" s="1" t="s">
        <v>1051</v>
      </c>
      <c r="E1205" s="1">
        <v>3101</v>
      </c>
      <c r="F1205" s="1" t="s">
        <v>31</v>
      </c>
      <c r="G1205" s="1">
        <v>14</v>
      </c>
      <c r="J1205" s="1">
        <v>93923334</v>
      </c>
      <c r="M1205" s="1" t="s">
        <v>65</v>
      </c>
      <c r="N1205" s="1" t="s">
        <v>3426</v>
      </c>
      <c r="O1205" s="10">
        <v>45083</v>
      </c>
      <c r="P1205" s="10">
        <v>45814</v>
      </c>
      <c r="Q1205" s="1" t="s">
        <v>65</v>
      </c>
    </row>
    <row r="1206" spans="1:17" x14ac:dyDescent="0.25">
      <c r="A1206" s="1" t="s">
        <v>3862</v>
      </c>
      <c r="B1206" s="4" t="s">
        <v>18</v>
      </c>
      <c r="C1206" s="1" t="s">
        <v>3427</v>
      </c>
      <c r="D1206" s="1" t="s">
        <v>4365</v>
      </c>
      <c r="E1206" s="1">
        <v>3896</v>
      </c>
      <c r="F1206" s="1" t="s">
        <v>256</v>
      </c>
      <c r="G1206" s="1">
        <v>5</v>
      </c>
      <c r="J1206" s="1">
        <v>94057525</v>
      </c>
      <c r="K1206" s="1">
        <v>43072335</v>
      </c>
      <c r="M1206" s="1" t="s">
        <v>65</v>
      </c>
      <c r="N1206" s="1" t="s">
        <v>3428</v>
      </c>
      <c r="O1206" s="10">
        <v>45061</v>
      </c>
      <c r="P1206" s="10">
        <v>45792</v>
      </c>
      <c r="Q1206" s="1" t="s">
        <v>65</v>
      </c>
    </row>
    <row r="1207" spans="1:17" x14ac:dyDescent="0.25">
      <c r="A1207" s="1" t="s">
        <v>3864</v>
      </c>
      <c r="B1207" s="4" t="s">
        <v>18</v>
      </c>
      <c r="C1207" s="1" t="s">
        <v>3429</v>
      </c>
      <c r="D1207" s="1" t="s">
        <v>4365</v>
      </c>
      <c r="E1207" s="1">
        <v>3659</v>
      </c>
      <c r="F1207" s="1" t="s">
        <v>256</v>
      </c>
      <c r="G1207" s="1">
        <v>5</v>
      </c>
      <c r="J1207" s="1">
        <v>22498419</v>
      </c>
      <c r="K1207" s="1">
        <v>43072335</v>
      </c>
      <c r="M1207" s="1" t="s">
        <v>65</v>
      </c>
      <c r="N1207" s="1" t="s">
        <v>3430</v>
      </c>
      <c r="O1207" s="10">
        <v>45061</v>
      </c>
      <c r="P1207" s="10">
        <v>45792</v>
      </c>
      <c r="Q1207" s="1" t="s">
        <v>65</v>
      </c>
    </row>
    <row r="1208" spans="1:17" x14ac:dyDescent="0.25">
      <c r="A1208" s="1" t="s">
        <v>4002</v>
      </c>
      <c r="B1208" s="4" t="s">
        <v>18</v>
      </c>
      <c r="C1208" s="1" t="s">
        <v>3431</v>
      </c>
      <c r="D1208" s="1" t="s">
        <v>3432</v>
      </c>
      <c r="E1208" s="1">
        <v>713</v>
      </c>
      <c r="F1208" s="1" t="s">
        <v>798</v>
      </c>
      <c r="G1208" s="1">
        <v>7</v>
      </c>
      <c r="J1208" s="1">
        <v>18096193</v>
      </c>
      <c r="K1208" s="1">
        <v>43072335</v>
      </c>
      <c r="M1208" s="1" t="s">
        <v>2204</v>
      </c>
      <c r="O1208" s="10"/>
      <c r="P1208" s="10"/>
    </row>
    <row r="1209" spans="1:17" x14ac:dyDescent="0.25">
      <c r="A1209" s="1" t="s">
        <v>4381</v>
      </c>
      <c r="B1209" s="4" t="s">
        <v>18</v>
      </c>
      <c r="C1209" s="1" t="s">
        <v>3433</v>
      </c>
      <c r="D1209" s="1" t="s">
        <v>3435</v>
      </c>
      <c r="E1209" s="1" t="s">
        <v>3436</v>
      </c>
      <c r="F1209" s="1" t="s">
        <v>31</v>
      </c>
      <c r="G1209" s="1">
        <v>14</v>
      </c>
      <c r="J1209" s="1">
        <v>94195209</v>
      </c>
      <c r="K1209" s="1">
        <v>43072335</v>
      </c>
      <c r="M1209" s="1" t="s">
        <v>65</v>
      </c>
      <c r="N1209" s="1" t="s">
        <v>3437</v>
      </c>
      <c r="O1209" s="10">
        <v>45065</v>
      </c>
      <c r="P1209" s="10">
        <v>45796</v>
      </c>
      <c r="Q1209" s="1" t="s">
        <v>65</v>
      </c>
    </row>
    <row r="1210" spans="1:17" x14ac:dyDescent="0.25">
      <c r="A1210" s="1" t="s">
        <v>4007</v>
      </c>
      <c r="B1210" s="4" t="s">
        <v>18</v>
      </c>
      <c r="C1210" s="1" t="s">
        <v>3438</v>
      </c>
      <c r="D1210" s="1" t="s">
        <v>4360</v>
      </c>
      <c r="E1210" s="1">
        <v>7166</v>
      </c>
      <c r="F1210" s="1" t="s">
        <v>18</v>
      </c>
      <c r="G1210" s="1">
        <v>7</v>
      </c>
      <c r="J1210" s="1">
        <v>11633640</v>
      </c>
      <c r="K1210" s="1">
        <v>43072335</v>
      </c>
      <c r="M1210" s="1" t="s">
        <v>3456</v>
      </c>
      <c r="O1210" s="10"/>
      <c r="P1210" s="10"/>
    </row>
    <row r="1211" spans="1:17" x14ac:dyDescent="0.25">
      <c r="A1211" s="1" t="s">
        <v>4005</v>
      </c>
      <c r="B1211" s="4" t="s">
        <v>18</v>
      </c>
      <c r="C1211" s="1" t="s">
        <v>3439</v>
      </c>
      <c r="D1211" s="1" t="s">
        <v>4382</v>
      </c>
      <c r="E1211" s="1">
        <v>2200</v>
      </c>
      <c r="F1211" s="1" t="s">
        <v>18</v>
      </c>
      <c r="G1211" s="1">
        <v>7</v>
      </c>
      <c r="J1211" s="1">
        <v>93725714</v>
      </c>
      <c r="K1211" s="1">
        <v>43072335</v>
      </c>
      <c r="M1211" s="1" t="s">
        <v>2204</v>
      </c>
      <c r="O1211" s="10"/>
      <c r="P1211" s="10"/>
    </row>
    <row r="1212" spans="1:17" x14ac:dyDescent="0.25">
      <c r="A1212" s="1" t="s">
        <v>4383</v>
      </c>
      <c r="B1212" s="4" t="s">
        <v>18</v>
      </c>
      <c r="C1212" s="1" t="s">
        <v>3441</v>
      </c>
      <c r="D1212" s="1" t="s">
        <v>4384</v>
      </c>
      <c r="E1212" s="1">
        <v>3751</v>
      </c>
      <c r="F1212" s="1" t="s">
        <v>904</v>
      </c>
      <c r="G1212" s="1">
        <v>12</v>
      </c>
      <c r="J1212" s="1">
        <v>24516511</v>
      </c>
      <c r="K1212" s="1">
        <v>43072335</v>
      </c>
      <c r="M1212" s="1" t="s">
        <v>65</v>
      </c>
      <c r="N1212" s="1" t="s">
        <v>3442</v>
      </c>
      <c r="O1212" s="10">
        <v>45065</v>
      </c>
      <c r="P1212" s="10">
        <v>45796</v>
      </c>
      <c r="Q1212" s="1" t="s">
        <v>65</v>
      </c>
    </row>
    <row r="1213" spans="1:17" x14ac:dyDescent="0.25">
      <c r="A1213" s="1" t="s">
        <v>4385</v>
      </c>
      <c r="B1213" s="4" t="s">
        <v>18</v>
      </c>
      <c r="C1213" s="1" t="s">
        <v>3443</v>
      </c>
      <c r="D1213" s="1" t="s">
        <v>3445</v>
      </c>
      <c r="E1213" s="1">
        <v>630</v>
      </c>
      <c r="F1213" s="1" t="s">
        <v>79</v>
      </c>
      <c r="G1213" s="1">
        <v>15</v>
      </c>
      <c r="J1213" s="1">
        <v>14284065</v>
      </c>
      <c r="K1213" s="1">
        <v>43072335</v>
      </c>
      <c r="M1213" s="1" t="s">
        <v>65</v>
      </c>
      <c r="N1213" s="1" t="s">
        <v>3446</v>
      </c>
      <c r="O1213" s="10">
        <v>45058</v>
      </c>
      <c r="P1213" s="10">
        <v>45789</v>
      </c>
      <c r="Q1213" s="1" t="s">
        <v>65</v>
      </c>
    </row>
    <row r="1214" spans="1:17" x14ac:dyDescent="0.25">
      <c r="A1214" s="1" t="s">
        <v>4386</v>
      </c>
      <c r="B1214" s="4" t="s">
        <v>18</v>
      </c>
      <c r="C1214" s="1" t="s">
        <v>3447</v>
      </c>
      <c r="D1214" s="1" t="s">
        <v>3449</v>
      </c>
      <c r="E1214" s="1">
        <v>4800</v>
      </c>
      <c r="F1214" s="1" t="s">
        <v>79</v>
      </c>
      <c r="G1214" s="1">
        <v>15</v>
      </c>
      <c r="J1214" s="1">
        <v>23974591</v>
      </c>
      <c r="M1214" s="1" t="s">
        <v>65</v>
      </c>
      <c r="N1214" s="1" t="s">
        <v>3450</v>
      </c>
      <c r="O1214" s="10">
        <v>45082</v>
      </c>
      <c r="P1214" s="10">
        <v>45813</v>
      </c>
      <c r="Q1214" s="1" t="s">
        <v>65</v>
      </c>
    </row>
    <row r="1215" spans="1:17" x14ac:dyDescent="0.25">
      <c r="A1215" s="1" t="s">
        <v>4387</v>
      </c>
      <c r="B1215" s="4" t="s">
        <v>18</v>
      </c>
      <c r="C1215" s="1" t="s">
        <v>3451</v>
      </c>
      <c r="D1215" s="1" t="s">
        <v>3453</v>
      </c>
      <c r="E1215" s="1">
        <v>2875</v>
      </c>
      <c r="F1215" s="1" t="s">
        <v>31</v>
      </c>
      <c r="G1215" s="1">
        <v>14</v>
      </c>
      <c r="J1215" s="1">
        <v>27011056</v>
      </c>
      <c r="K1215" s="1">
        <v>1163767717</v>
      </c>
      <c r="M1215" s="1" t="s">
        <v>1265</v>
      </c>
      <c r="O1215" s="10"/>
      <c r="P1215" s="10"/>
    </row>
    <row r="1216" spans="1:17" x14ac:dyDescent="0.25">
      <c r="A1216" s="1" t="s">
        <v>3957</v>
      </c>
      <c r="B1216" s="4" t="s">
        <v>18</v>
      </c>
      <c r="C1216" s="1" t="s">
        <v>3455</v>
      </c>
      <c r="D1216" s="1" t="s">
        <v>3315</v>
      </c>
      <c r="E1216" s="1">
        <v>1894</v>
      </c>
      <c r="F1216" s="1" t="s">
        <v>14</v>
      </c>
      <c r="G1216" s="1">
        <v>2</v>
      </c>
      <c r="J1216" s="1">
        <v>22269421</v>
      </c>
      <c r="K1216" s="1">
        <v>1131464303</v>
      </c>
      <c r="M1216" s="1" t="s">
        <v>3456</v>
      </c>
      <c r="O1216" s="10"/>
      <c r="P1216" s="10"/>
    </row>
    <row r="1217" spans="1:17" x14ac:dyDescent="0.25">
      <c r="A1217" s="1" t="s">
        <v>4388</v>
      </c>
      <c r="B1217" s="4" t="s">
        <v>18</v>
      </c>
      <c r="C1217" s="1" t="s">
        <v>3457</v>
      </c>
      <c r="D1217" s="1" t="s">
        <v>3459</v>
      </c>
      <c r="E1217" s="1">
        <v>4570</v>
      </c>
      <c r="F1217" s="1" t="s">
        <v>1158</v>
      </c>
      <c r="G1217" s="1">
        <v>15</v>
      </c>
      <c r="J1217" s="1">
        <v>36159891</v>
      </c>
      <c r="K1217" s="1">
        <v>1523918713</v>
      </c>
      <c r="M1217" s="1" t="s">
        <v>65</v>
      </c>
      <c r="N1217" s="1" t="s">
        <v>3460</v>
      </c>
      <c r="O1217" s="10">
        <v>45076</v>
      </c>
      <c r="P1217" s="10">
        <v>45807</v>
      </c>
      <c r="Q1217" s="1" t="s">
        <v>65</v>
      </c>
    </row>
    <row r="1218" spans="1:17" x14ac:dyDescent="0.25">
      <c r="A1218" s="1" t="s">
        <v>4388</v>
      </c>
      <c r="B1218" s="4" t="s">
        <v>18</v>
      </c>
      <c r="C1218" s="1" t="s">
        <v>3461</v>
      </c>
      <c r="D1218" s="1" t="s">
        <v>3459</v>
      </c>
      <c r="E1218" s="1">
        <v>4570</v>
      </c>
      <c r="F1218" s="1" t="s">
        <v>1158</v>
      </c>
      <c r="G1218" s="1">
        <v>15</v>
      </c>
      <c r="J1218" s="1">
        <v>10285085</v>
      </c>
      <c r="K1218" s="1">
        <v>1561996516</v>
      </c>
      <c r="M1218" s="1" t="s">
        <v>65</v>
      </c>
      <c r="N1218" s="1" t="s">
        <v>3463</v>
      </c>
      <c r="O1218" s="10">
        <v>45077</v>
      </c>
      <c r="P1218" s="10">
        <v>45808</v>
      </c>
      <c r="Q1218" s="1" t="s">
        <v>65</v>
      </c>
    </row>
    <row r="1219" spans="1:17" x14ac:dyDescent="0.25">
      <c r="A1219" s="1" t="s">
        <v>4389</v>
      </c>
      <c r="B1219" s="4" t="s">
        <v>18</v>
      </c>
      <c r="C1219" s="1" t="s">
        <v>3464</v>
      </c>
      <c r="D1219" s="1" t="s">
        <v>3465</v>
      </c>
      <c r="E1219" s="1">
        <v>2863</v>
      </c>
      <c r="F1219" s="1" t="s">
        <v>141</v>
      </c>
      <c r="G1219" s="1">
        <v>12</v>
      </c>
      <c r="J1219" s="1">
        <v>24459217</v>
      </c>
      <c r="K1219" s="1">
        <v>43072335</v>
      </c>
      <c r="M1219" s="1" t="s">
        <v>65</v>
      </c>
      <c r="N1219" s="1" t="s">
        <v>3466</v>
      </c>
      <c r="O1219" s="10">
        <v>45089</v>
      </c>
      <c r="P1219" s="10">
        <v>45820</v>
      </c>
      <c r="Q1219" s="1" t="s">
        <v>65</v>
      </c>
    </row>
    <row r="1220" spans="1:17" x14ac:dyDescent="0.25">
      <c r="A1220" s="1" t="s">
        <v>4011</v>
      </c>
      <c r="B1220" s="4" t="s">
        <v>18</v>
      </c>
      <c r="C1220" s="1" t="s">
        <v>3467</v>
      </c>
      <c r="D1220" s="1" t="s">
        <v>4360</v>
      </c>
      <c r="E1220" s="1">
        <v>6777</v>
      </c>
      <c r="F1220" s="1" t="s">
        <v>18</v>
      </c>
      <c r="G1220" s="1">
        <v>7</v>
      </c>
      <c r="J1220" s="1">
        <v>92879411</v>
      </c>
      <c r="K1220" s="1">
        <v>43072335</v>
      </c>
      <c r="M1220" s="1" t="s">
        <v>65</v>
      </c>
      <c r="N1220" s="1" t="s">
        <v>3468</v>
      </c>
      <c r="O1220" s="10">
        <v>45082</v>
      </c>
      <c r="P1220" s="10">
        <v>45813</v>
      </c>
      <c r="Q1220" s="1" t="s">
        <v>65</v>
      </c>
    </row>
    <row r="1221" spans="1:17" x14ac:dyDescent="0.25">
      <c r="A1221" s="1" t="s">
        <v>3853</v>
      </c>
      <c r="B1221" s="4" t="s">
        <v>18</v>
      </c>
      <c r="C1221" s="1" t="s">
        <v>3469</v>
      </c>
      <c r="D1221" s="1" t="s">
        <v>4390</v>
      </c>
      <c r="E1221" s="1">
        <v>777</v>
      </c>
      <c r="F1221" s="1" t="s">
        <v>245</v>
      </c>
      <c r="G1221" s="1">
        <v>5</v>
      </c>
      <c r="J1221" s="1">
        <v>10263222</v>
      </c>
      <c r="K1221" s="1">
        <v>43072335</v>
      </c>
      <c r="M1221" s="1" t="s">
        <v>1528</v>
      </c>
      <c r="N1221" s="1" t="s">
        <v>3471</v>
      </c>
      <c r="O1221" s="10">
        <v>45092</v>
      </c>
      <c r="P1221" s="10"/>
      <c r="Q1221" s="1" t="s">
        <v>1528</v>
      </c>
    </row>
    <row r="1222" spans="1:17" x14ac:dyDescent="0.25">
      <c r="A1222" s="1" t="s">
        <v>3855</v>
      </c>
      <c r="B1222" s="4" t="s">
        <v>18</v>
      </c>
      <c r="C1222" s="1" t="s">
        <v>3472</v>
      </c>
      <c r="D1222" s="1" t="s">
        <v>4390</v>
      </c>
      <c r="E1222" s="1">
        <v>292</v>
      </c>
      <c r="F1222" s="1" t="s">
        <v>256</v>
      </c>
      <c r="G1222" s="1">
        <v>5</v>
      </c>
      <c r="J1222" s="1">
        <v>20891846</v>
      </c>
      <c r="K1222" s="1">
        <v>43072335</v>
      </c>
      <c r="M1222" s="1" t="s">
        <v>65</v>
      </c>
      <c r="N1222" s="1" t="s">
        <v>3473</v>
      </c>
      <c r="O1222" s="10">
        <v>45065</v>
      </c>
      <c r="P1222" s="10">
        <v>45796</v>
      </c>
      <c r="Q1222" s="1" t="s">
        <v>65</v>
      </c>
    </row>
    <row r="1223" spans="1:17" x14ac:dyDescent="0.25">
      <c r="A1223" s="1" t="s">
        <v>4089</v>
      </c>
      <c r="B1223" s="4" t="s">
        <v>18</v>
      </c>
      <c r="C1223" s="1" t="s">
        <v>3474</v>
      </c>
      <c r="D1223" s="1" t="s">
        <v>3338</v>
      </c>
      <c r="E1223" s="1">
        <v>4191</v>
      </c>
      <c r="F1223" s="1" t="s">
        <v>79</v>
      </c>
      <c r="G1223" s="1">
        <v>15</v>
      </c>
      <c r="J1223" s="1">
        <v>18064799</v>
      </c>
      <c r="K1223" s="1">
        <v>43072335</v>
      </c>
      <c r="M1223" s="1" t="s">
        <v>65</v>
      </c>
      <c r="N1223" s="1" t="s">
        <v>3475</v>
      </c>
      <c r="O1223" s="10">
        <v>45076</v>
      </c>
      <c r="P1223" s="10">
        <v>45807</v>
      </c>
      <c r="Q1223" s="1" t="s">
        <v>65</v>
      </c>
    </row>
    <row r="1224" spans="1:17" x14ac:dyDescent="0.25">
      <c r="A1224" s="1" t="s">
        <v>3866</v>
      </c>
      <c r="B1224" s="4" t="s">
        <v>18</v>
      </c>
      <c r="C1224" s="1" t="s">
        <v>3476</v>
      </c>
      <c r="D1224" s="1" t="s">
        <v>3477</v>
      </c>
      <c r="E1224" s="1">
        <v>3594</v>
      </c>
      <c r="F1224" s="1" t="s">
        <v>245</v>
      </c>
      <c r="G1224" s="1">
        <v>5</v>
      </c>
      <c r="J1224" s="1">
        <v>20696227</v>
      </c>
      <c r="K1224" s="1">
        <v>43072335</v>
      </c>
      <c r="M1224" s="1" t="s">
        <v>65</v>
      </c>
      <c r="N1224" s="1" t="s">
        <v>3478</v>
      </c>
      <c r="O1224" s="10">
        <v>45077</v>
      </c>
      <c r="P1224" s="10">
        <v>45808</v>
      </c>
      <c r="Q1224" s="1" t="s">
        <v>65</v>
      </c>
    </row>
    <row r="1225" spans="1:17" x14ac:dyDescent="0.25">
      <c r="A1225" s="1" t="s">
        <v>4391</v>
      </c>
      <c r="B1225" s="4" t="s">
        <v>18</v>
      </c>
      <c r="C1225" s="1" t="s">
        <v>3479</v>
      </c>
      <c r="D1225" s="1" t="s">
        <v>3480</v>
      </c>
      <c r="E1225" s="1">
        <v>5</v>
      </c>
      <c r="F1225" s="1" t="s">
        <v>18</v>
      </c>
      <c r="G1225" s="1">
        <v>7</v>
      </c>
      <c r="J1225" s="1">
        <v>17067934</v>
      </c>
      <c r="K1225" s="1">
        <v>43072335</v>
      </c>
      <c r="M1225" s="1" t="s">
        <v>65</v>
      </c>
      <c r="N1225" s="1" t="s">
        <v>3481</v>
      </c>
      <c r="O1225" s="10">
        <v>45075</v>
      </c>
      <c r="P1225" s="10">
        <v>45806</v>
      </c>
      <c r="Q1225" s="1" t="s">
        <v>65</v>
      </c>
    </row>
    <row r="1226" spans="1:17" x14ac:dyDescent="0.25">
      <c r="A1226" s="1" t="s">
        <v>3980</v>
      </c>
      <c r="B1226" s="4" t="s">
        <v>18</v>
      </c>
      <c r="C1226" s="1" t="s">
        <v>3482</v>
      </c>
      <c r="D1226" s="1" t="s">
        <v>4392</v>
      </c>
      <c r="E1226" s="1">
        <v>1109</v>
      </c>
      <c r="F1226" s="1" t="s">
        <v>51</v>
      </c>
      <c r="G1226" s="1">
        <v>1</v>
      </c>
      <c r="J1226" s="1">
        <v>16232611</v>
      </c>
      <c r="K1226" s="1">
        <v>43072335</v>
      </c>
      <c r="M1226" s="1" t="s">
        <v>65</v>
      </c>
      <c r="N1226" s="1" t="s">
        <v>3484</v>
      </c>
      <c r="O1226" s="10">
        <v>45077</v>
      </c>
      <c r="P1226" s="10">
        <v>45808</v>
      </c>
      <c r="Q1226" s="1" t="s">
        <v>65</v>
      </c>
    </row>
    <row r="1227" spans="1:17" x14ac:dyDescent="0.25">
      <c r="A1227" s="1" t="s">
        <v>4393</v>
      </c>
      <c r="B1227" s="4" t="s">
        <v>18</v>
      </c>
      <c r="C1227" s="1" t="s">
        <v>3485</v>
      </c>
      <c r="D1227" s="1" t="s">
        <v>3486</v>
      </c>
      <c r="E1227" s="1">
        <v>5290</v>
      </c>
      <c r="F1227" s="1" t="s">
        <v>3487</v>
      </c>
      <c r="G1227" s="1">
        <v>10</v>
      </c>
      <c r="J1227" s="1">
        <v>20270588</v>
      </c>
      <c r="K1227" s="1">
        <v>1169571968</v>
      </c>
      <c r="M1227" s="1" t="s">
        <v>2890</v>
      </c>
      <c r="O1227" s="10"/>
      <c r="P1227" s="10"/>
    </row>
    <row r="1228" spans="1:17" x14ac:dyDescent="0.25">
      <c r="A1228" s="1" t="s">
        <v>4012</v>
      </c>
      <c r="B1228" s="4" t="s">
        <v>18</v>
      </c>
      <c r="C1228" s="1" t="s">
        <v>3488</v>
      </c>
      <c r="D1228" s="1" t="s">
        <v>140</v>
      </c>
      <c r="E1228" s="1">
        <v>5</v>
      </c>
      <c r="F1228" s="1" t="s">
        <v>18</v>
      </c>
      <c r="G1228" s="1">
        <v>7</v>
      </c>
      <c r="J1228" s="1">
        <v>30158014</v>
      </c>
      <c r="K1228" s="1">
        <v>43072335</v>
      </c>
      <c r="M1228" s="1" t="s">
        <v>65</v>
      </c>
      <c r="N1228" s="1" t="s">
        <v>3489</v>
      </c>
      <c r="O1228" s="10">
        <v>45078</v>
      </c>
      <c r="P1228" s="10">
        <v>45809</v>
      </c>
      <c r="Q1228" s="1" t="s">
        <v>65</v>
      </c>
    </row>
    <row r="1229" spans="1:17" x14ac:dyDescent="0.25">
      <c r="A1229" s="1" t="s">
        <v>3888</v>
      </c>
      <c r="B1229" s="4" t="s">
        <v>18</v>
      </c>
      <c r="C1229" s="1" t="s">
        <v>3490</v>
      </c>
      <c r="D1229" s="1" t="s">
        <v>4365</v>
      </c>
      <c r="E1229" s="1">
        <v>4370</v>
      </c>
      <c r="F1229" s="1" t="s">
        <v>256</v>
      </c>
      <c r="G1229" s="1">
        <v>5</v>
      </c>
      <c r="J1229" s="1">
        <v>94423212</v>
      </c>
      <c r="K1229" s="1">
        <v>43072335</v>
      </c>
      <c r="M1229" s="1" t="s">
        <v>65</v>
      </c>
      <c r="N1229" s="1" t="s">
        <v>3492</v>
      </c>
      <c r="O1229" s="10">
        <v>45082</v>
      </c>
      <c r="P1229" s="10">
        <v>45813</v>
      </c>
      <c r="Q1229" s="1" t="s">
        <v>65</v>
      </c>
    </row>
    <row r="1230" spans="1:17" x14ac:dyDescent="0.25">
      <c r="A1230" s="1" t="s">
        <v>4162</v>
      </c>
      <c r="B1230" s="4" t="s">
        <v>18</v>
      </c>
      <c r="C1230" s="1" t="s">
        <v>3493</v>
      </c>
      <c r="D1230" s="1" t="s">
        <v>4371</v>
      </c>
      <c r="E1230" s="1">
        <v>1310</v>
      </c>
      <c r="F1230" s="1" t="s">
        <v>99</v>
      </c>
      <c r="G1230" s="1">
        <v>1</v>
      </c>
      <c r="J1230" s="1">
        <v>8327048</v>
      </c>
      <c r="K1230" s="1">
        <v>43072335</v>
      </c>
      <c r="M1230" s="1" t="s">
        <v>65</v>
      </c>
      <c r="N1230" s="1" t="s">
        <v>3494</v>
      </c>
      <c r="O1230" s="10">
        <v>45092</v>
      </c>
      <c r="P1230" s="10">
        <v>45823</v>
      </c>
      <c r="Q1230" s="1" t="s">
        <v>65</v>
      </c>
    </row>
    <row r="1231" spans="1:17" x14ac:dyDescent="0.25">
      <c r="A1231" s="1" t="s">
        <v>4287</v>
      </c>
      <c r="B1231" s="4" t="s">
        <v>18</v>
      </c>
      <c r="C1231" s="1" t="s">
        <v>3495</v>
      </c>
      <c r="D1231" s="1" t="s">
        <v>3497</v>
      </c>
      <c r="E1231" s="1">
        <v>1211</v>
      </c>
      <c r="F1231" s="1" t="s">
        <v>51</v>
      </c>
      <c r="G1231" s="1">
        <v>1</v>
      </c>
      <c r="J1231" s="1">
        <v>22407897</v>
      </c>
      <c r="K1231" s="1">
        <v>43072335</v>
      </c>
      <c r="M1231" s="1" t="s">
        <v>65</v>
      </c>
      <c r="N1231" s="1" t="s">
        <v>3498</v>
      </c>
      <c r="O1231" s="10">
        <v>45106</v>
      </c>
      <c r="P1231" s="10">
        <v>45837</v>
      </c>
      <c r="Q1231" s="1" t="s">
        <v>65</v>
      </c>
    </row>
    <row r="1232" spans="1:17" x14ac:dyDescent="0.25">
      <c r="A1232" s="1" t="s">
        <v>3870</v>
      </c>
      <c r="B1232" s="4" t="s">
        <v>18</v>
      </c>
      <c r="C1232" s="1" t="s">
        <v>3499</v>
      </c>
      <c r="D1232" s="1" t="s">
        <v>3500</v>
      </c>
      <c r="E1232" s="1">
        <v>795</v>
      </c>
      <c r="F1232" s="1" t="s">
        <v>103</v>
      </c>
      <c r="G1232" s="1">
        <v>6</v>
      </c>
      <c r="J1232" s="1">
        <v>30703006</v>
      </c>
      <c r="K1232" s="1">
        <v>43072335</v>
      </c>
      <c r="M1232" s="1" t="s">
        <v>65</v>
      </c>
      <c r="N1232" s="1" t="s">
        <v>3501</v>
      </c>
      <c r="O1232" s="10">
        <v>45089</v>
      </c>
      <c r="P1232" s="10">
        <v>45820</v>
      </c>
      <c r="Q1232" s="1" t="s">
        <v>65</v>
      </c>
    </row>
    <row r="1233" spans="1:17" x14ac:dyDescent="0.25">
      <c r="A1233" s="1" t="s">
        <v>4283</v>
      </c>
      <c r="B1233" s="4" t="s">
        <v>18</v>
      </c>
      <c r="C1233" s="1" t="s">
        <v>3502</v>
      </c>
      <c r="D1233" s="1" t="s">
        <v>4360</v>
      </c>
      <c r="E1233" s="1">
        <v>6226</v>
      </c>
      <c r="F1233" s="1" t="s">
        <v>18</v>
      </c>
      <c r="G1233" s="1">
        <v>7</v>
      </c>
      <c r="J1233" s="1">
        <v>10177716</v>
      </c>
      <c r="K1233" s="1">
        <v>43072335</v>
      </c>
      <c r="M1233" s="1" t="s">
        <v>65</v>
      </c>
      <c r="N1233" s="1" t="s">
        <v>3503</v>
      </c>
      <c r="O1233" s="10">
        <v>45099</v>
      </c>
      <c r="P1233" s="10">
        <v>45830</v>
      </c>
      <c r="Q1233" s="1" t="s">
        <v>65</v>
      </c>
    </row>
    <row r="1234" spans="1:17" x14ac:dyDescent="0.25">
      <c r="A1234" s="1" t="s">
        <v>4362</v>
      </c>
      <c r="B1234" s="4" t="s">
        <v>18</v>
      </c>
      <c r="C1234" s="1" t="s">
        <v>3504</v>
      </c>
      <c r="D1234" s="1" t="s">
        <v>3505</v>
      </c>
      <c r="E1234" s="1">
        <v>4550</v>
      </c>
      <c r="F1234" s="1" t="s">
        <v>79</v>
      </c>
      <c r="G1234" s="1">
        <v>15</v>
      </c>
      <c r="J1234" s="1">
        <v>14518698</v>
      </c>
      <c r="K1234" s="1">
        <v>1132668084</v>
      </c>
      <c r="M1234" s="1" t="s">
        <v>2204</v>
      </c>
      <c r="O1234" s="10"/>
      <c r="P1234" s="10"/>
    </row>
    <row r="1235" spans="1:17" x14ac:dyDescent="0.25">
      <c r="A1235" s="1" t="s">
        <v>4129</v>
      </c>
      <c r="B1235" s="4" t="s">
        <v>18</v>
      </c>
      <c r="C1235" s="1" t="s">
        <v>3506</v>
      </c>
      <c r="D1235" s="1" t="s">
        <v>3786</v>
      </c>
      <c r="E1235" s="1">
        <v>3049</v>
      </c>
      <c r="F1235" s="1" t="s">
        <v>14</v>
      </c>
      <c r="G1235" s="1">
        <v>2</v>
      </c>
      <c r="J1235" s="1">
        <v>94116100</v>
      </c>
      <c r="K1235" s="1">
        <v>43072335</v>
      </c>
      <c r="M1235" s="1" t="s">
        <v>3456</v>
      </c>
      <c r="O1235" s="10"/>
      <c r="P1235" s="10"/>
    </row>
    <row r="1236" spans="1:17" x14ac:dyDescent="0.25">
      <c r="A1236" s="1" t="s">
        <v>4250</v>
      </c>
      <c r="B1236" s="4" t="s">
        <v>18</v>
      </c>
      <c r="C1236" s="1" t="s">
        <v>3508</v>
      </c>
      <c r="D1236" s="1" t="s">
        <v>3509</v>
      </c>
      <c r="E1236" s="1">
        <v>1242</v>
      </c>
      <c r="F1236" s="1" t="s">
        <v>14</v>
      </c>
      <c r="G1236" s="1">
        <v>2</v>
      </c>
      <c r="J1236" s="1">
        <v>12946967</v>
      </c>
      <c r="K1236" s="1">
        <v>43072335</v>
      </c>
      <c r="M1236" s="1" t="s">
        <v>3456</v>
      </c>
      <c r="O1236" s="10"/>
      <c r="P1236" s="10"/>
    </row>
    <row r="1237" spans="1:17" x14ac:dyDescent="0.25">
      <c r="A1237" s="1" t="s">
        <v>3967</v>
      </c>
      <c r="B1237" s="4" t="s">
        <v>18</v>
      </c>
      <c r="C1237" s="1" t="s">
        <v>3511</v>
      </c>
      <c r="D1237" s="1" t="s">
        <v>3786</v>
      </c>
      <c r="E1237" s="1">
        <v>2416</v>
      </c>
      <c r="F1237" s="1" t="s">
        <v>14</v>
      </c>
      <c r="G1237" s="1">
        <v>2</v>
      </c>
      <c r="J1237" s="1">
        <v>14049046</v>
      </c>
      <c r="K1237" s="1">
        <v>43072335</v>
      </c>
      <c r="M1237" s="1" t="s">
        <v>3456</v>
      </c>
      <c r="O1237" s="10"/>
      <c r="P1237" s="10"/>
    </row>
    <row r="1238" spans="1:17" x14ac:dyDescent="0.25">
      <c r="A1238" s="1" t="s">
        <v>3905</v>
      </c>
      <c r="B1238" s="4" t="s">
        <v>18</v>
      </c>
      <c r="C1238" s="1" t="s">
        <v>3513</v>
      </c>
      <c r="D1238" s="1" t="s">
        <v>4394</v>
      </c>
      <c r="E1238" s="1">
        <v>2128</v>
      </c>
      <c r="F1238" s="1" t="s">
        <v>84</v>
      </c>
      <c r="G1238" s="1">
        <v>3</v>
      </c>
      <c r="J1238" s="1">
        <v>16477961</v>
      </c>
      <c r="K1238" s="1">
        <v>43072335</v>
      </c>
      <c r="M1238" s="1" t="s">
        <v>3456</v>
      </c>
      <c r="O1238" s="10"/>
      <c r="P1238" s="10"/>
    </row>
    <row r="1239" spans="1:17" x14ac:dyDescent="0.25">
      <c r="A1239" s="1" t="s">
        <v>3967</v>
      </c>
      <c r="B1239" s="4" t="s">
        <v>18</v>
      </c>
      <c r="C1239" s="1" t="s">
        <v>3515</v>
      </c>
      <c r="D1239" s="1" t="s">
        <v>4371</v>
      </c>
      <c r="E1239" s="1">
        <v>2416</v>
      </c>
      <c r="F1239" s="1" t="s">
        <v>14</v>
      </c>
      <c r="G1239" s="1">
        <v>2</v>
      </c>
      <c r="J1239" s="1">
        <v>14049046</v>
      </c>
      <c r="K1239" s="1">
        <v>1549464645</v>
      </c>
      <c r="M1239" s="1" t="s">
        <v>3456</v>
      </c>
      <c r="O1239" s="10"/>
      <c r="P1239" s="10"/>
    </row>
    <row r="1240" spans="1:17" x14ac:dyDescent="0.25">
      <c r="A1240" s="1" t="s">
        <v>4028</v>
      </c>
      <c r="B1240" s="4" t="s">
        <v>18</v>
      </c>
      <c r="C1240" s="1" t="s">
        <v>3516</v>
      </c>
      <c r="D1240" s="1" t="s">
        <v>3284</v>
      </c>
      <c r="E1240" s="1">
        <v>5336</v>
      </c>
      <c r="F1240" s="1" t="s">
        <v>922</v>
      </c>
      <c r="G1240" s="1">
        <v>12</v>
      </c>
      <c r="J1240" s="1">
        <v>21584177</v>
      </c>
      <c r="K1240" s="1">
        <v>1131415655</v>
      </c>
      <c r="M1240" s="1" t="s">
        <v>2204</v>
      </c>
      <c r="O1240" s="10"/>
      <c r="P1240" s="10"/>
    </row>
    <row r="1241" spans="1:17" x14ac:dyDescent="0.25">
      <c r="A1241" s="1" t="s">
        <v>3922</v>
      </c>
      <c r="B1241" s="4" t="s">
        <v>18</v>
      </c>
      <c r="C1241" s="1" t="s">
        <v>3518</v>
      </c>
      <c r="D1241" s="1" t="s">
        <v>3520</v>
      </c>
      <c r="E1241" s="1">
        <v>1107</v>
      </c>
      <c r="F1241" s="1" t="s">
        <v>180</v>
      </c>
      <c r="G1241" s="1">
        <v>1</v>
      </c>
      <c r="J1241" s="1">
        <v>7841175</v>
      </c>
      <c r="K1241" s="1">
        <v>1156101410</v>
      </c>
      <c r="M1241" s="1" t="s">
        <v>65</v>
      </c>
      <c r="N1241" s="1" t="s">
        <v>3521</v>
      </c>
      <c r="O1241" s="10">
        <v>45106</v>
      </c>
      <c r="P1241" s="10">
        <v>45837</v>
      </c>
      <c r="Q1241" s="1" t="s">
        <v>65</v>
      </c>
    </row>
    <row r="1242" spans="1:17" x14ac:dyDescent="0.25">
      <c r="A1242" s="1" t="s">
        <v>3946</v>
      </c>
      <c r="B1242" s="4" t="s">
        <v>18</v>
      </c>
      <c r="C1242" s="1" t="s">
        <v>3522</v>
      </c>
      <c r="D1242" s="1" t="s">
        <v>588</v>
      </c>
      <c r="E1242" s="1">
        <v>2215</v>
      </c>
      <c r="F1242" s="1" t="s">
        <v>14</v>
      </c>
      <c r="G1242" s="1">
        <v>2</v>
      </c>
      <c r="J1242" s="1">
        <v>17434253</v>
      </c>
      <c r="K1242" s="1">
        <v>43072335</v>
      </c>
      <c r="M1242" s="1" t="s">
        <v>3456</v>
      </c>
      <c r="O1242" s="10"/>
      <c r="P1242" s="10"/>
    </row>
    <row r="1243" spans="1:17" x14ac:dyDescent="0.25">
      <c r="A1243" s="1" t="s">
        <v>4167</v>
      </c>
      <c r="B1243" s="4" t="s">
        <v>18</v>
      </c>
      <c r="C1243" s="1" t="s">
        <v>3524</v>
      </c>
      <c r="D1243" s="1" t="s">
        <v>4371</v>
      </c>
      <c r="E1243" s="1">
        <v>3192</v>
      </c>
      <c r="F1243" s="1" t="s">
        <v>14</v>
      </c>
      <c r="G1243" s="1">
        <v>2</v>
      </c>
      <c r="J1243" s="1">
        <v>23348422</v>
      </c>
      <c r="K1243" s="1">
        <v>43072335</v>
      </c>
      <c r="M1243" s="1" t="s">
        <v>3456</v>
      </c>
      <c r="O1243" s="10"/>
      <c r="P1243" s="10"/>
    </row>
    <row r="1244" spans="1:17" x14ac:dyDescent="0.25">
      <c r="A1244" s="1" t="s">
        <v>4022</v>
      </c>
      <c r="B1244" s="4" t="s">
        <v>18</v>
      </c>
      <c r="C1244" s="1" t="s">
        <v>3526</v>
      </c>
      <c r="D1244" s="1" t="s">
        <v>3528</v>
      </c>
      <c r="E1244" s="1">
        <v>804</v>
      </c>
      <c r="F1244" s="1" t="s">
        <v>899</v>
      </c>
      <c r="G1244" s="1">
        <v>10</v>
      </c>
      <c r="J1244" s="1">
        <v>93862402</v>
      </c>
      <c r="K1244" s="1">
        <v>43072335</v>
      </c>
      <c r="M1244" s="1" t="s">
        <v>3456</v>
      </c>
      <c r="O1244" s="10"/>
      <c r="P1244" s="10"/>
    </row>
    <row r="1245" spans="1:17" x14ac:dyDescent="0.25">
      <c r="A1245" s="1" t="s">
        <v>3984</v>
      </c>
      <c r="B1245" s="4" t="s">
        <v>18</v>
      </c>
      <c r="C1245" s="1" t="s">
        <v>3530</v>
      </c>
      <c r="D1245" s="1" t="s">
        <v>4360</v>
      </c>
      <c r="E1245" s="1">
        <v>2555</v>
      </c>
      <c r="F1245" s="1" t="s">
        <v>84</v>
      </c>
      <c r="G1245" s="1">
        <v>3</v>
      </c>
      <c r="J1245" s="1">
        <v>17834256</v>
      </c>
      <c r="K1245" s="1">
        <v>43072335</v>
      </c>
      <c r="M1245" s="1" t="s">
        <v>3456</v>
      </c>
      <c r="O1245" s="10"/>
      <c r="P1245" s="10"/>
    </row>
    <row r="1246" spans="1:17" x14ac:dyDescent="0.25">
      <c r="A1246" s="1" t="s">
        <v>3997</v>
      </c>
      <c r="B1246" s="4" t="s">
        <v>18</v>
      </c>
      <c r="C1246" s="1" t="s">
        <v>3532</v>
      </c>
      <c r="D1246" s="1" t="s">
        <v>4360</v>
      </c>
      <c r="E1246" s="1">
        <v>8427</v>
      </c>
      <c r="F1246" s="1" t="s">
        <v>778</v>
      </c>
      <c r="G1246" s="1">
        <v>10</v>
      </c>
      <c r="J1246" s="1">
        <v>17954212</v>
      </c>
      <c r="K1246" s="1">
        <v>43072335</v>
      </c>
      <c r="M1246" s="1" t="s">
        <v>3456</v>
      </c>
      <c r="O1246" s="10"/>
      <c r="P1246" s="10"/>
    </row>
    <row r="1247" spans="1:17" x14ac:dyDescent="0.25">
      <c r="A1247" s="1" t="s">
        <v>4208</v>
      </c>
      <c r="B1247" s="4" t="s">
        <v>18</v>
      </c>
      <c r="C1247" s="1" t="s">
        <v>3534</v>
      </c>
      <c r="D1247" s="1" t="s">
        <v>273</v>
      </c>
      <c r="E1247" s="1">
        <v>1601</v>
      </c>
      <c r="F1247" s="1" t="s">
        <v>14</v>
      </c>
      <c r="G1247" s="1">
        <v>2</v>
      </c>
      <c r="J1247" s="1">
        <v>94298649</v>
      </c>
      <c r="K1247" s="1">
        <v>43072335</v>
      </c>
      <c r="M1247" s="1" t="s">
        <v>3456</v>
      </c>
      <c r="O1247" s="10"/>
      <c r="P1247" s="10"/>
    </row>
    <row r="1248" spans="1:17" x14ac:dyDescent="0.25">
      <c r="A1248" s="1" t="s">
        <v>4243</v>
      </c>
      <c r="B1248" s="4" t="s">
        <v>18</v>
      </c>
      <c r="C1248" s="1" t="s">
        <v>3536</v>
      </c>
      <c r="D1248" s="1" t="s">
        <v>4371</v>
      </c>
      <c r="E1248" s="1">
        <v>4310</v>
      </c>
      <c r="F1248" s="1" t="s">
        <v>31</v>
      </c>
      <c r="G1248" s="1">
        <v>14</v>
      </c>
      <c r="J1248" s="1">
        <v>27574585</v>
      </c>
      <c r="K1248" s="1">
        <v>43072335</v>
      </c>
      <c r="M1248" s="1" t="s">
        <v>3456</v>
      </c>
      <c r="O1248" s="10"/>
      <c r="P1248" s="10"/>
    </row>
    <row r="1249" spans="1:16" x14ac:dyDescent="0.25">
      <c r="A1249" s="1" t="s">
        <v>3930</v>
      </c>
      <c r="B1249" s="4" t="s">
        <v>18</v>
      </c>
      <c r="C1249" s="1" t="s">
        <v>3538</v>
      </c>
      <c r="D1249" s="1" t="s">
        <v>3539</v>
      </c>
      <c r="E1249" s="1">
        <v>2300</v>
      </c>
      <c r="F1249" s="1" t="s">
        <v>14</v>
      </c>
      <c r="G1249" s="1">
        <v>2</v>
      </c>
      <c r="J1249" s="1">
        <v>16746081</v>
      </c>
      <c r="K1249" s="1">
        <v>43072335</v>
      </c>
      <c r="M1249" s="1" t="s">
        <v>3456</v>
      </c>
      <c r="O1249" s="10"/>
      <c r="P1249" s="10"/>
    </row>
    <row r="1250" spans="1:16" x14ac:dyDescent="0.25">
      <c r="A1250" s="1" t="s">
        <v>4066</v>
      </c>
      <c r="B1250" s="4" t="s">
        <v>18</v>
      </c>
      <c r="C1250" s="1" t="s">
        <v>3541</v>
      </c>
      <c r="D1250" s="1" t="s">
        <v>4371</v>
      </c>
      <c r="E1250" s="1">
        <v>3233</v>
      </c>
      <c r="F1250" s="1" t="s">
        <v>31</v>
      </c>
      <c r="G1250" s="1">
        <v>14</v>
      </c>
      <c r="J1250" s="1">
        <v>14432147</v>
      </c>
      <c r="K1250" s="1">
        <v>1165954165</v>
      </c>
      <c r="M1250" s="1" t="s">
        <v>3456</v>
      </c>
      <c r="O1250" s="10"/>
      <c r="P1250" s="10"/>
    </row>
    <row r="1251" spans="1:16" x14ac:dyDescent="0.25">
      <c r="A1251" s="1" t="s">
        <v>579</v>
      </c>
      <c r="B1251" s="4" t="s">
        <v>18</v>
      </c>
      <c r="C1251" s="1" t="s">
        <v>3543</v>
      </c>
      <c r="D1251" s="1" t="s">
        <v>3544</v>
      </c>
      <c r="E1251" s="1">
        <v>1306</v>
      </c>
      <c r="F1251" s="1" t="s">
        <v>14</v>
      </c>
      <c r="G1251" s="1">
        <v>2</v>
      </c>
      <c r="J1251" s="1">
        <v>14472423</v>
      </c>
      <c r="K1251" s="1">
        <v>1144901449</v>
      </c>
      <c r="M1251" s="1" t="s">
        <v>2204</v>
      </c>
      <c r="O1251" s="10"/>
      <c r="P1251" s="10"/>
    </row>
    <row r="1252" spans="1:16" x14ac:dyDescent="0.25">
      <c r="A1252" s="1" t="s">
        <v>4066</v>
      </c>
      <c r="B1252" s="4" t="s">
        <v>18</v>
      </c>
      <c r="C1252" s="1" t="s">
        <v>3545</v>
      </c>
      <c r="D1252" s="1" t="s">
        <v>4371</v>
      </c>
      <c r="E1252" s="1">
        <v>3233</v>
      </c>
      <c r="F1252" s="1" t="s">
        <v>31</v>
      </c>
      <c r="G1252" s="1">
        <v>14</v>
      </c>
      <c r="J1252" s="1">
        <v>16746081</v>
      </c>
      <c r="K1252" s="1">
        <v>1165954165</v>
      </c>
      <c r="M1252" s="1" t="s">
        <v>3456</v>
      </c>
      <c r="O1252" s="10"/>
      <c r="P1252" s="10"/>
    </row>
    <row r="1253" spans="1:16" x14ac:dyDescent="0.25">
      <c r="A1253" s="1" t="s">
        <v>3968</v>
      </c>
      <c r="B1253" s="4" t="s">
        <v>18</v>
      </c>
      <c r="C1253" s="1" t="s">
        <v>3546</v>
      </c>
      <c r="D1253" s="1" t="s">
        <v>4371</v>
      </c>
      <c r="E1253" s="1">
        <v>2077</v>
      </c>
      <c r="F1253" s="1" t="s">
        <v>14</v>
      </c>
      <c r="G1253" s="1">
        <v>2</v>
      </c>
      <c r="J1253" s="1">
        <v>12089715</v>
      </c>
      <c r="K1253" s="1">
        <v>43072335</v>
      </c>
      <c r="M1253" s="1" t="s">
        <v>3456</v>
      </c>
      <c r="O1253" s="10"/>
      <c r="P1253" s="10"/>
    </row>
    <row r="1254" spans="1:16" x14ac:dyDescent="0.25">
      <c r="A1254" s="1" t="s">
        <v>3805</v>
      </c>
      <c r="B1254" s="4" t="s">
        <v>18</v>
      </c>
      <c r="C1254" s="1" t="s">
        <v>3548</v>
      </c>
      <c r="D1254" s="1" t="s">
        <v>4371</v>
      </c>
      <c r="E1254" s="1">
        <v>2695</v>
      </c>
      <c r="F1254" s="1" t="s">
        <v>14</v>
      </c>
      <c r="G1254" s="1">
        <v>2</v>
      </c>
      <c r="J1254" s="1">
        <v>22109795</v>
      </c>
      <c r="K1254" s="1">
        <v>43072335</v>
      </c>
      <c r="M1254" s="1" t="s">
        <v>3456</v>
      </c>
      <c r="O1254" s="10"/>
      <c r="P1254" s="10"/>
    </row>
    <row r="1255" spans="1:16" x14ac:dyDescent="0.25">
      <c r="A1255" s="1" t="s">
        <v>3960</v>
      </c>
      <c r="B1255" s="4" t="s">
        <v>18</v>
      </c>
      <c r="C1255" s="1" t="s">
        <v>3550</v>
      </c>
      <c r="D1255" s="1" t="s">
        <v>4371</v>
      </c>
      <c r="E1255" s="1">
        <v>2726</v>
      </c>
      <c r="F1255" s="1" t="s">
        <v>14</v>
      </c>
      <c r="G1255" s="1">
        <v>2</v>
      </c>
      <c r="J1255" s="1">
        <v>4480754</v>
      </c>
      <c r="K1255" s="1">
        <v>43072335</v>
      </c>
      <c r="M1255" s="1" t="s">
        <v>3456</v>
      </c>
      <c r="O1255" s="10"/>
      <c r="P1255" s="10"/>
    </row>
    <row r="1256" spans="1:16" x14ac:dyDescent="0.25">
      <c r="A1256" s="1" t="s">
        <v>3972</v>
      </c>
      <c r="B1256" s="4" t="s">
        <v>18</v>
      </c>
      <c r="C1256" s="1" t="s">
        <v>3552</v>
      </c>
      <c r="D1256" s="1" t="s">
        <v>4371</v>
      </c>
      <c r="E1256" s="1">
        <v>3112</v>
      </c>
      <c r="F1256" s="1" t="s">
        <v>14</v>
      </c>
      <c r="G1256" s="1">
        <v>2</v>
      </c>
      <c r="J1256" s="1">
        <v>21525013</v>
      </c>
      <c r="K1256" s="1">
        <v>1156348668</v>
      </c>
      <c r="M1256" s="1" t="s">
        <v>3456</v>
      </c>
      <c r="O1256" s="10"/>
      <c r="P1256" s="10"/>
    </row>
    <row r="1257" spans="1:16" x14ac:dyDescent="0.25">
      <c r="A1257" s="1" t="s">
        <v>4277</v>
      </c>
      <c r="B1257" s="4" t="s">
        <v>18</v>
      </c>
      <c r="C1257" s="1" t="s">
        <v>3554</v>
      </c>
      <c r="D1257" s="1" t="s">
        <v>3555</v>
      </c>
      <c r="E1257" s="1">
        <v>4615</v>
      </c>
      <c r="F1257" s="1" t="s">
        <v>1253</v>
      </c>
      <c r="G1257" s="1">
        <v>11</v>
      </c>
      <c r="J1257" s="1">
        <v>22799469</v>
      </c>
      <c r="K1257" s="1">
        <v>4401448</v>
      </c>
      <c r="M1257" s="1" t="s">
        <v>3456</v>
      </c>
      <c r="O1257" s="10"/>
      <c r="P1257" s="10"/>
    </row>
    <row r="1258" spans="1:16" x14ac:dyDescent="0.25">
      <c r="A1258" s="1" t="s">
        <v>4231</v>
      </c>
      <c r="B1258" s="4" t="s">
        <v>18</v>
      </c>
      <c r="C1258" s="1" t="s">
        <v>3557</v>
      </c>
      <c r="D1258" s="1" t="s">
        <v>4371</v>
      </c>
      <c r="E1258" s="1">
        <v>3694</v>
      </c>
      <c r="F1258" s="1" t="s">
        <v>31</v>
      </c>
      <c r="G1258" s="1">
        <v>14</v>
      </c>
      <c r="J1258" s="1">
        <v>24273373</v>
      </c>
      <c r="K1258" s="1">
        <v>1553882557</v>
      </c>
      <c r="M1258" s="1" t="s">
        <v>3456</v>
      </c>
      <c r="O1258" s="10"/>
      <c r="P1258" s="10"/>
    </row>
    <row r="1259" spans="1:16" x14ac:dyDescent="0.25">
      <c r="A1259" s="1" t="s">
        <v>4395</v>
      </c>
      <c r="B1259" s="4" t="s">
        <v>18</v>
      </c>
      <c r="C1259" s="1" t="s">
        <v>3560</v>
      </c>
      <c r="D1259" s="1" t="s">
        <v>4396</v>
      </c>
      <c r="E1259" s="1">
        <v>2467</v>
      </c>
      <c r="F1259" s="1" t="s">
        <v>31</v>
      </c>
      <c r="G1259" s="1">
        <v>14</v>
      </c>
      <c r="J1259" s="1">
        <v>93851348</v>
      </c>
      <c r="K1259" s="1">
        <v>43072335</v>
      </c>
      <c r="M1259" s="1" t="s">
        <v>3456</v>
      </c>
      <c r="O1259" s="10"/>
      <c r="P1259" s="10"/>
    </row>
    <row r="1260" spans="1:16" x14ac:dyDescent="0.25">
      <c r="A1260" s="1" t="s">
        <v>4069</v>
      </c>
      <c r="B1260" s="4" t="s">
        <v>18</v>
      </c>
      <c r="C1260" s="1" t="s">
        <v>3563</v>
      </c>
      <c r="D1260" s="1" t="s">
        <v>4371</v>
      </c>
      <c r="E1260" s="1">
        <v>3394</v>
      </c>
      <c r="F1260" s="1" t="s">
        <v>31</v>
      </c>
      <c r="G1260" s="1">
        <v>14</v>
      </c>
      <c r="J1260" s="1">
        <v>94930208</v>
      </c>
      <c r="K1260" s="1">
        <v>43072335</v>
      </c>
      <c r="M1260" s="1" t="s">
        <v>3456</v>
      </c>
      <c r="O1260" s="10"/>
    </row>
    <row r="1261" spans="1:16" x14ac:dyDescent="0.25">
      <c r="A1261" s="1" t="s">
        <v>4254</v>
      </c>
      <c r="B1261" s="4" t="s">
        <v>18</v>
      </c>
      <c r="C1261" s="1" t="s">
        <v>3565</v>
      </c>
      <c r="D1261" s="1" t="s">
        <v>3566</v>
      </c>
      <c r="E1261" s="1">
        <v>4720</v>
      </c>
      <c r="F1261" s="1" t="s">
        <v>31</v>
      </c>
      <c r="G1261" s="1">
        <v>14</v>
      </c>
      <c r="J1261" s="1">
        <v>14711700</v>
      </c>
      <c r="K1261" s="1">
        <v>43072335</v>
      </c>
      <c r="M1261" s="1" t="s">
        <v>3456</v>
      </c>
      <c r="O1261" s="10"/>
      <c r="P1261" s="10"/>
    </row>
    <row r="1262" spans="1:16" x14ac:dyDescent="0.25">
      <c r="A1262" s="1" t="s">
        <v>3965</v>
      </c>
      <c r="B1262" s="4" t="s">
        <v>18</v>
      </c>
      <c r="C1262" s="1" t="s">
        <v>3568</v>
      </c>
      <c r="D1262" s="1" t="s">
        <v>4371</v>
      </c>
      <c r="E1262" s="1">
        <v>1970</v>
      </c>
      <c r="F1262" s="1" t="s">
        <v>14</v>
      </c>
      <c r="G1262" s="1">
        <v>2</v>
      </c>
      <c r="K1262" s="1">
        <v>43072335</v>
      </c>
      <c r="M1262" s="1" t="s">
        <v>3456</v>
      </c>
      <c r="O1262" s="10"/>
      <c r="P126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C31418"/>
  <sheetViews>
    <sheetView workbookViewId="0"/>
  </sheetViews>
  <sheetFormatPr baseColWidth="10" defaultColWidth="12.6640625" defaultRowHeight="15.75" customHeight="1" x14ac:dyDescent="0.25"/>
  <cols>
    <col min="2" max="2" width="41.109375" customWidth="1"/>
    <col min="3" max="3" width="33.44140625" customWidth="1"/>
  </cols>
  <sheetData>
    <row r="2" spans="2:3" x14ac:dyDescent="0.25">
      <c r="B2" s="14" t="s">
        <v>4397</v>
      </c>
      <c r="C2" s="15" t="s">
        <v>4398</v>
      </c>
    </row>
    <row r="3" spans="2:3" x14ac:dyDescent="0.25">
      <c r="B3" s="16" t="s">
        <v>4399</v>
      </c>
      <c r="C3" s="17" t="s">
        <v>4400</v>
      </c>
    </row>
    <row r="4" spans="2:3" x14ac:dyDescent="0.25">
      <c r="B4" s="16" t="s">
        <v>4401</v>
      </c>
      <c r="C4" s="17" t="s">
        <v>4402</v>
      </c>
    </row>
    <row r="5" spans="2:3" x14ac:dyDescent="0.25">
      <c r="B5" s="16" t="s">
        <v>4403</v>
      </c>
      <c r="C5" s="17" t="s">
        <v>4404</v>
      </c>
    </row>
    <row r="6" spans="2:3" x14ac:dyDescent="0.25">
      <c r="B6" s="16" t="s">
        <v>4405</v>
      </c>
      <c r="C6" s="17" t="s">
        <v>4406</v>
      </c>
    </row>
    <row r="7" spans="2:3" x14ac:dyDescent="0.25">
      <c r="B7" s="16" t="s">
        <v>4407</v>
      </c>
      <c r="C7" s="17" t="s">
        <v>4345</v>
      </c>
    </row>
    <row r="8" spans="2:3" x14ac:dyDescent="0.25">
      <c r="B8" s="16" t="s">
        <v>4408</v>
      </c>
      <c r="C8" s="17" t="s">
        <v>4406</v>
      </c>
    </row>
    <row r="9" spans="2:3" x14ac:dyDescent="0.25">
      <c r="B9" s="16" t="s">
        <v>4409</v>
      </c>
      <c r="C9" s="17" t="s">
        <v>4410</v>
      </c>
    </row>
    <row r="10" spans="2:3" x14ac:dyDescent="0.25">
      <c r="B10" s="16" t="s">
        <v>4411</v>
      </c>
      <c r="C10" s="17" t="s">
        <v>4412</v>
      </c>
    </row>
    <row r="11" spans="2:3" x14ac:dyDescent="0.25">
      <c r="B11" s="16" t="s">
        <v>4413</v>
      </c>
      <c r="C11" s="17" t="s">
        <v>4414</v>
      </c>
    </row>
    <row r="12" spans="2:3" x14ac:dyDescent="0.25">
      <c r="B12" s="16" t="s">
        <v>4415</v>
      </c>
      <c r="C12" s="17" t="s">
        <v>4416</v>
      </c>
    </row>
    <row r="13" spans="2:3" x14ac:dyDescent="0.25">
      <c r="B13" s="16" t="s">
        <v>4417</v>
      </c>
      <c r="C13" s="17" t="s">
        <v>4418</v>
      </c>
    </row>
    <row r="14" spans="2:3" x14ac:dyDescent="0.25">
      <c r="B14" s="16" t="s">
        <v>4419</v>
      </c>
      <c r="C14" s="17" t="s">
        <v>4420</v>
      </c>
    </row>
    <row r="15" spans="2:3" x14ac:dyDescent="0.25">
      <c r="B15" s="16" t="s">
        <v>1301</v>
      </c>
      <c r="C15" s="17" t="s">
        <v>1301</v>
      </c>
    </row>
    <row r="16" spans="2:3" x14ac:dyDescent="0.25">
      <c r="B16" s="16" t="s">
        <v>4421</v>
      </c>
      <c r="C16" s="17" t="s">
        <v>1301</v>
      </c>
    </row>
    <row r="17" spans="2:3" x14ac:dyDescent="0.25">
      <c r="B17" s="16" t="s">
        <v>2579</v>
      </c>
      <c r="C17" s="17" t="s">
        <v>2579</v>
      </c>
    </row>
    <row r="18" spans="2:3" x14ac:dyDescent="0.25">
      <c r="B18" s="16" t="s">
        <v>4422</v>
      </c>
      <c r="C18" s="17" t="s">
        <v>4423</v>
      </c>
    </row>
    <row r="19" spans="2:3" x14ac:dyDescent="0.25">
      <c r="B19" s="16" t="s">
        <v>4424</v>
      </c>
      <c r="C19" s="17" t="s">
        <v>4424</v>
      </c>
    </row>
    <row r="20" spans="2:3" x14ac:dyDescent="0.25">
      <c r="B20" s="16" t="s">
        <v>4404</v>
      </c>
      <c r="C20" s="17" t="s">
        <v>4404</v>
      </c>
    </row>
    <row r="21" spans="2:3" x14ac:dyDescent="0.25">
      <c r="B21" s="16" t="s">
        <v>4425</v>
      </c>
      <c r="C21" s="17" t="s">
        <v>4406</v>
      </c>
    </row>
    <row r="22" spans="2:3" x14ac:dyDescent="0.25">
      <c r="B22" s="16" t="s">
        <v>4426</v>
      </c>
      <c r="C22" s="17" t="s">
        <v>4406</v>
      </c>
    </row>
    <row r="23" spans="2:3" x14ac:dyDescent="0.25">
      <c r="B23" s="16" t="s">
        <v>4427</v>
      </c>
      <c r="C23" s="17" t="s">
        <v>4427</v>
      </c>
    </row>
    <row r="24" spans="2:3" x14ac:dyDescent="0.25">
      <c r="B24" s="16" t="s">
        <v>4428</v>
      </c>
      <c r="C24" s="17" t="s">
        <v>4428</v>
      </c>
    </row>
    <row r="25" spans="2:3" x14ac:dyDescent="0.25">
      <c r="B25" s="16" t="s">
        <v>4429</v>
      </c>
      <c r="C25" s="17" t="s">
        <v>4406</v>
      </c>
    </row>
    <row r="26" spans="2:3" x14ac:dyDescent="0.25">
      <c r="B26" s="16" t="s">
        <v>3239</v>
      </c>
      <c r="C26" s="17" t="s">
        <v>3239</v>
      </c>
    </row>
    <row r="27" spans="2:3" x14ac:dyDescent="0.25">
      <c r="B27" s="16" t="s">
        <v>302</v>
      </c>
      <c r="C27" s="17" t="s">
        <v>3239</v>
      </c>
    </row>
    <row r="28" spans="2:3" x14ac:dyDescent="0.25">
      <c r="B28" s="16" t="s">
        <v>4430</v>
      </c>
      <c r="C28" s="17" t="s">
        <v>4431</v>
      </c>
    </row>
    <row r="29" spans="2:3" x14ac:dyDescent="0.25">
      <c r="B29" s="16" t="s">
        <v>4432</v>
      </c>
      <c r="C29" s="17" t="s">
        <v>4432</v>
      </c>
    </row>
    <row r="30" spans="2:3" x14ac:dyDescent="0.25">
      <c r="B30" s="16" t="s">
        <v>4433</v>
      </c>
      <c r="C30" s="17" t="s">
        <v>4433</v>
      </c>
    </row>
    <row r="31" spans="2:3" x14ac:dyDescent="0.25">
      <c r="B31" s="16" t="s">
        <v>4434</v>
      </c>
      <c r="C31" s="17" t="s">
        <v>4433</v>
      </c>
    </row>
    <row r="32" spans="2:3" x14ac:dyDescent="0.25">
      <c r="B32" s="16" t="s">
        <v>4435</v>
      </c>
      <c r="C32" s="17" t="s">
        <v>4406</v>
      </c>
    </row>
    <row r="33" spans="2:3" x14ac:dyDescent="0.25">
      <c r="B33" s="16" t="s">
        <v>4436</v>
      </c>
      <c r="C33" s="17" t="s">
        <v>4406</v>
      </c>
    </row>
    <row r="34" spans="2:3" x14ac:dyDescent="0.25">
      <c r="B34" s="16" t="s">
        <v>4437</v>
      </c>
      <c r="C34" s="17" t="s">
        <v>4406</v>
      </c>
    </row>
    <row r="35" spans="2:3" x14ac:dyDescent="0.25">
      <c r="B35" s="16" t="s">
        <v>4438</v>
      </c>
      <c r="C35" s="17" t="s">
        <v>4439</v>
      </c>
    </row>
    <row r="36" spans="2:3" x14ac:dyDescent="0.25">
      <c r="B36" s="16" t="s">
        <v>4440</v>
      </c>
      <c r="C36" s="17" t="s">
        <v>4440</v>
      </c>
    </row>
    <row r="37" spans="2:3" x14ac:dyDescent="0.25">
      <c r="B37" s="16" t="s">
        <v>4441</v>
      </c>
      <c r="C37" s="17" t="s">
        <v>4406</v>
      </c>
    </row>
    <row r="38" spans="2:3" x14ac:dyDescent="0.25">
      <c r="B38" s="16" t="s">
        <v>4442</v>
      </c>
      <c r="C38" s="17" t="s">
        <v>4443</v>
      </c>
    </row>
    <row r="39" spans="2:3" x14ac:dyDescent="0.25">
      <c r="B39" s="16" t="s">
        <v>4444</v>
      </c>
      <c r="C39" s="17" t="s">
        <v>4445</v>
      </c>
    </row>
    <row r="40" spans="2:3" x14ac:dyDescent="0.25">
      <c r="B40" s="16" t="s">
        <v>4446</v>
      </c>
      <c r="C40" s="17" t="s">
        <v>4447</v>
      </c>
    </row>
    <row r="41" spans="2:3" x14ac:dyDescent="0.25">
      <c r="B41" s="16" t="s">
        <v>316</v>
      </c>
      <c r="C41" s="17" t="s">
        <v>4447</v>
      </c>
    </row>
    <row r="42" spans="2:3" x14ac:dyDescent="0.25">
      <c r="B42" s="16" t="s">
        <v>4448</v>
      </c>
      <c r="C42" s="17" t="s">
        <v>4448</v>
      </c>
    </row>
    <row r="43" spans="2:3" x14ac:dyDescent="0.25">
      <c r="B43" s="16" t="s">
        <v>4449</v>
      </c>
      <c r="C43" s="17" t="s">
        <v>4450</v>
      </c>
    </row>
    <row r="44" spans="2:3" x14ac:dyDescent="0.25">
      <c r="B44" s="16" t="s">
        <v>4451</v>
      </c>
      <c r="C44" s="17" t="s">
        <v>4452</v>
      </c>
    </row>
    <row r="45" spans="2:3" x14ac:dyDescent="0.25">
      <c r="B45" s="16" t="s">
        <v>4453</v>
      </c>
      <c r="C45" s="17" t="s">
        <v>4452</v>
      </c>
    </row>
    <row r="46" spans="2:3" x14ac:dyDescent="0.25">
      <c r="B46" s="16" t="s">
        <v>4454</v>
      </c>
      <c r="C46" s="17" t="s">
        <v>4455</v>
      </c>
    </row>
    <row r="47" spans="2:3" x14ac:dyDescent="0.25">
      <c r="B47" s="16" t="s">
        <v>4456</v>
      </c>
      <c r="C47" s="17" t="s">
        <v>4456</v>
      </c>
    </row>
    <row r="48" spans="2:3" x14ac:dyDescent="0.25">
      <c r="B48" s="16" t="s">
        <v>4457</v>
      </c>
      <c r="C48" s="17" t="s">
        <v>4458</v>
      </c>
    </row>
    <row r="49" spans="2:3" x14ac:dyDescent="0.25">
      <c r="B49" s="16" t="s">
        <v>4459</v>
      </c>
      <c r="C49" s="17" t="s">
        <v>4460</v>
      </c>
    </row>
    <row r="50" spans="2:3" x14ac:dyDescent="0.25">
      <c r="B50" s="16" t="s">
        <v>2837</v>
      </c>
      <c r="C50" s="17" t="s">
        <v>4461</v>
      </c>
    </row>
    <row r="51" spans="2:3" x14ac:dyDescent="0.25">
      <c r="B51" s="16" t="s">
        <v>4462</v>
      </c>
      <c r="C51" s="17" t="s">
        <v>4458</v>
      </c>
    </row>
    <row r="52" spans="2:3" x14ac:dyDescent="0.25">
      <c r="B52" s="16" t="s">
        <v>4463</v>
      </c>
      <c r="C52" s="17" t="s">
        <v>4458</v>
      </c>
    </row>
    <row r="53" spans="2:3" x14ac:dyDescent="0.25">
      <c r="B53" s="16" t="s">
        <v>402</v>
      </c>
      <c r="C53" s="17" t="s">
        <v>4458</v>
      </c>
    </row>
    <row r="54" spans="2:3" x14ac:dyDescent="0.25">
      <c r="B54" s="16" t="s">
        <v>1664</v>
      </c>
      <c r="C54" s="17" t="s">
        <v>4464</v>
      </c>
    </row>
    <row r="55" spans="2:3" x14ac:dyDescent="0.25">
      <c r="B55" s="16" t="s">
        <v>418</v>
      </c>
      <c r="C55" s="17" t="s">
        <v>4465</v>
      </c>
    </row>
    <row r="56" spans="2:3" x14ac:dyDescent="0.25">
      <c r="B56" s="16" t="s">
        <v>4466</v>
      </c>
      <c r="C56" s="17" t="s">
        <v>4467</v>
      </c>
    </row>
    <row r="57" spans="2:3" x14ac:dyDescent="0.25">
      <c r="B57" s="16" t="s">
        <v>4468</v>
      </c>
      <c r="C57" s="17" t="s">
        <v>4468</v>
      </c>
    </row>
    <row r="58" spans="2:3" x14ac:dyDescent="0.25">
      <c r="B58" s="16" t="s">
        <v>4469</v>
      </c>
      <c r="C58" s="17" t="s">
        <v>4406</v>
      </c>
    </row>
    <row r="59" spans="2:3" x14ac:dyDescent="0.25">
      <c r="B59" s="16" t="s">
        <v>4470</v>
      </c>
      <c r="C59" s="17" t="s">
        <v>4470</v>
      </c>
    </row>
    <row r="60" spans="2:3" x14ac:dyDescent="0.25">
      <c r="B60" s="16" t="s">
        <v>4471</v>
      </c>
      <c r="C60" s="18" t="s">
        <v>4472</v>
      </c>
    </row>
    <row r="61" spans="2:3" x14ac:dyDescent="0.25">
      <c r="B61" s="16" t="s">
        <v>4473</v>
      </c>
      <c r="C61" s="18" t="s">
        <v>4472</v>
      </c>
    </row>
    <row r="62" spans="2:3" x14ac:dyDescent="0.25">
      <c r="B62" s="16" t="s">
        <v>4474</v>
      </c>
      <c r="C62" s="17" t="s">
        <v>4406</v>
      </c>
    </row>
    <row r="63" spans="2:3" x14ac:dyDescent="0.25">
      <c r="B63" s="16" t="s">
        <v>4475</v>
      </c>
      <c r="C63" s="17" t="s">
        <v>4475</v>
      </c>
    </row>
    <row r="64" spans="2:3" x14ac:dyDescent="0.25">
      <c r="B64" s="16" t="s">
        <v>4476</v>
      </c>
      <c r="C64" s="17" t="s">
        <v>4477</v>
      </c>
    </row>
    <row r="65" spans="2:3" x14ac:dyDescent="0.25">
      <c r="B65" s="16" t="s">
        <v>4478</v>
      </c>
      <c r="C65" s="17" t="s">
        <v>4479</v>
      </c>
    </row>
    <row r="66" spans="2:3" x14ac:dyDescent="0.25">
      <c r="B66" s="16" t="s">
        <v>4480</v>
      </c>
      <c r="C66" s="17" t="s">
        <v>4479</v>
      </c>
    </row>
    <row r="67" spans="2:3" x14ac:dyDescent="0.25">
      <c r="B67" s="16" t="s">
        <v>4481</v>
      </c>
      <c r="C67" s="17" t="s">
        <v>4481</v>
      </c>
    </row>
    <row r="68" spans="2:3" x14ac:dyDescent="0.25">
      <c r="B68" s="16" t="s">
        <v>4482</v>
      </c>
      <c r="C68" s="18" t="s">
        <v>4483</v>
      </c>
    </row>
    <row r="69" spans="2:3" x14ac:dyDescent="0.25">
      <c r="B69" s="16" t="s">
        <v>4484</v>
      </c>
      <c r="C69" s="17" t="s">
        <v>4485</v>
      </c>
    </row>
    <row r="70" spans="2:3" x14ac:dyDescent="0.25">
      <c r="B70" s="16" t="s">
        <v>4486</v>
      </c>
      <c r="C70" s="17" t="s">
        <v>4485</v>
      </c>
    </row>
    <row r="71" spans="2:3" x14ac:dyDescent="0.25">
      <c r="B71" s="16" t="s">
        <v>996</v>
      </c>
      <c r="C71" s="17" t="s">
        <v>996</v>
      </c>
    </row>
    <row r="72" spans="2:3" x14ac:dyDescent="0.25">
      <c r="B72" s="16" t="s">
        <v>4487</v>
      </c>
      <c r="C72" s="17" t="s">
        <v>4406</v>
      </c>
    </row>
    <row r="73" spans="2:3" x14ac:dyDescent="0.25">
      <c r="B73" s="16" t="s">
        <v>4488</v>
      </c>
      <c r="C73" s="17" t="s">
        <v>4488</v>
      </c>
    </row>
    <row r="74" spans="2:3" x14ac:dyDescent="0.25">
      <c r="B74" s="16" t="s">
        <v>1120</v>
      </c>
      <c r="C74" s="17" t="s">
        <v>1120</v>
      </c>
    </row>
    <row r="75" spans="2:3" x14ac:dyDescent="0.25">
      <c r="B75" s="16" t="s">
        <v>4489</v>
      </c>
      <c r="C75" s="17" t="s">
        <v>4406</v>
      </c>
    </row>
    <row r="76" spans="2:3" x14ac:dyDescent="0.25">
      <c r="B76" s="16" t="s">
        <v>4490</v>
      </c>
      <c r="C76" s="17" t="s">
        <v>4406</v>
      </c>
    </row>
    <row r="77" spans="2:3" x14ac:dyDescent="0.25">
      <c r="B77" s="16" t="s">
        <v>4491</v>
      </c>
      <c r="C77" s="17" t="s">
        <v>4406</v>
      </c>
    </row>
    <row r="78" spans="2:3" x14ac:dyDescent="0.25">
      <c r="B78" s="16" t="s">
        <v>4492</v>
      </c>
      <c r="C78" s="17" t="s">
        <v>4406</v>
      </c>
    </row>
    <row r="79" spans="2:3" x14ac:dyDescent="0.25">
      <c r="B79" s="16" t="s">
        <v>4493</v>
      </c>
      <c r="C79" s="17" t="s">
        <v>4494</v>
      </c>
    </row>
    <row r="80" spans="2:3" x14ac:dyDescent="0.25">
      <c r="B80" s="16" t="s">
        <v>4495</v>
      </c>
      <c r="C80" s="17" t="s">
        <v>4495</v>
      </c>
    </row>
    <row r="81" spans="2:3" x14ac:dyDescent="0.25">
      <c r="B81" s="16" t="s">
        <v>4496</v>
      </c>
      <c r="C81" s="17" t="s">
        <v>4495</v>
      </c>
    </row>
    <row r="82" spans="2:3" x14ac:dyDescent="0.25">
      <c r="B82" s="16" t="s">
        <v>4497</v>
      </c>
      <c r="C82" s="17" t="s">
        <v>4406</v>
      </c>
    </row>
    <row r="83" spans="2:3" x14ac:dyDescent="0.25">
      <c r="B83" s="16" t="s">
        <v>4498</v>
      </c>
      <c r="C83" s="17" t="s">
        <v>4406</v>
      </c>
    </row>
    <row r="84" spans="2:3" x14ac:dyDescent="0.25">
      <c r="B84" s="16" t="s">
        <v>4499</v>
      </c>
      <c r="C84" s="17" t="s">
        <v>4406</v>
      </c>
    </row>
    <row r="85" spans="2:3" x14ac:dyDescent="0.25">
      <c r="B85" s="16" t="s">
        <v>4500</v>
      </c>
      <c r="C85" s="17" t="s">
        <v>4406</v>
      </c>
    </row>
    <row r="86" spans="2:3" x14ac:dyDescent="0.25">
      <c r="B86" s="16" t="s">
        <v>4501</v>
      </c>
      <c r="C86" s="17" t="s">
        <v>4501</v>
      </c>
    </row>
    <row r="87" spans="2:3" x14ac:dyDescent="0.25">
      <c r="B87" s="16" t="s">
        <v>4502</v>
      </c>
      <c r="C87" s="17" t="s">
        <v>4501</v>
      </c>
    </row>
    <row r="88" spans="2:3" x14ac:dyDescent="0.25">
      <c r="B88" s="16" t="s">
        <v>4503</v>
      </c>
      <c r="C88" s="17" t="s">
        <v>4406</v>
      </c>
    </row>
    <row r="89" spans="2:3" x14ac:dyDescent="0.25">
      <c r="B89" s="16" t="s">
        <v>4504</v>
      </c>
      <c r="C89" s="17" t="s">
        <v>4505</v>
      </c>
    </row>
    <row r="90" spans="2:3" x14ac:dyDescent="0.25">
      <c r="B90" s="16" t="s">
        <v>4506</v>
      </c>
      <c r="C90" s="17" t="s">
        <v>4506</v>
      </c>
    </row>
    <row r="91" spans="2:3" x14ac:dyDescent="0.25">
      <c r="B91" s="16" t="s">
        <v>1135</v>
      </c>
      <c r="C91" s="17" t="s">
        <v>1135</v>
      </c>
    </row>
    <row r="92" spans="2:3" x14ac:dyDescent="0.25">
      <c r="B92" s="16" t="s">
        <v>4507</v>
      </c>
      <c r="C92" s="17" t="s">
        <v>4406</v>
      </c>
    </row>
    <row r="93" spans="2:3" x14ac:dyDescent="0.25">
      <c r="B93" s="16" t="s">
        <v>4508</v>
      </c>
      <c r="C93" s="17" t="s">
        <v>4406</v>
      </c>
    </row>
    <row r="94" spans="2:3" x14ac:dyDescent="0.25">
      <c r="B94" s="16" t="s">
        <v>4509</v>
      </c>
      <c r="C94" s="17" t="s">
        <v>4510</v>
      </c>
    </row>
    <row r="95" spans="2:3" x14ac:dyDescent="0.25">
      <c r="B95" s="16" t="s">
        <v>4511</v>
      </c>
      <c r="C95" s="17" t="s">
        <v>4406</v>
      </c>
    </row>
    <row r="96" spans="2:3" x14ac:dyDescent="0.25">
      <c r="B96" s="16" t="s">
        <v>4512</v>
      </c>
      <c r="C96" s="17" t="s">
        <v>4512</v>
      </c>
    </row>
    <row r="97" spans="2:3" x14ac:dyDescent="0.25">
      <c r="B97" s="16" t="s">
        <v>1514</v>
      </c>
      <c r="C97" s="17" t="s">
        <v>1514</v>
      </c>
    </row>
    <row r="98" spans="2:3" x14ac:dyDescent="0.25">
      <c r="B98" s="16" t="s">
        <v>4513</v>
      </c>
      <c r="C98" s="17" t="s">
        <v>1514</v>
      </c>
    </row>
    <row r="99" spans="2:3" x14ac:dyDescent="0.25">
      <c r="B99" s="16" t="s">
        <v>3088</v>
      </c>
      <c r="C99" s="17" t="s">
        <v>1514</v>
      </c>
    </row>
    <row r="100" spans="2:3" x14ac:dyDescent="0.25">
      <c r="B100" s="16" t="s">
        <v>4514</v>
      </c>
      <c r="C100" s="17" t="s">
        <v>4514</v>
      </c>
    </row>
    <row r="101" spans="2:3" x14ac:dyDescent="0.25">
      <c r="B101" s="16" t="s">
        <v>4515</v>
      </c>
      <c r="C101" s="17" t="s">
        <v>4516</v>
      </c>
    </row>
    <row r="102" spans="2:3" x14ac:dyDescent="0.25">
      <c r="B102" s="16" t="s">
        <v>4517</v>
      </c>
      <c r="C102" s="17" t="s">
        <v>4516</v>
      </c>
    </row>
    <row r="103" spans="2:3" x14ac:dyDescent="0.25">
      <c r="B103" s="16" t="s">
        <v>140</v>
      </c>
      <c r="C103" s="17" t="s">
        <v>4516</v>
      </c>
    </row>
    <row r="104" spans="2:3" x14ac:dyDescent="0.25">
      <c r="B104" s="16" t="s">
        <v>4518</v>
      </c>
      <c r="C104" s="17" t="s">
        <v>4406</v>
      </c>
    </row>
    <row r="105" spans="2:3" x14ac:dyDescent="0.25">
      <c r="B105" s="16" t="s">
        <v>797</v>
      </c>
      <c r="C105" s="17" t="s">
        <v>4519</v>
      </c>
    </row>
    <row r="106" spans="2:3" x14ac:dyDescent="0.25">
      <c r="B106" s="16" t="s">
        <v>4520</v>
      </c>
      <c r="C106" s="17" t="s">
        <v>4520</v>
      </c>
    </row>
    <row r="107" spans="2:3" x14ac:dyDescent="0.25">
      <c r="B107" s="16" t="s">
        <v>4521</v>
      </c>
      <c r="C107" s="17" t="s">
        <v>4406</v>
      </c>
    </row>
    <row r="108" spans="2:3" x14ac:dyDescent="0.25">
      <c r="B108" s="16" t="s">
        <v>4522</v>
      </c>
      <c r="C108" s="17" t="s">
        <v>4406</v>
      </c>
    </row>
    <row r="109" spans="2:3" x14ac:dyDescent="0.25">
      <c r="B109" s="16" t="s">
        <v>4523</v>
      </c>
      <c r="C109" s="17" t="s">
        <v>4406</v>
      </c>
    </row>
    <row r="110" spans="2:3" x14ac:dyDescent="0.25">
      <c r="B110" s="16" t="s">
        <v>4524</v>
      </c>
      <c r="C110" s="17" t="s">
        <v>4524</v>
      </c>
    </row>
    <row r="111" spans="2:3" x14ac:dyDescent="0.25">
      <c r="B111" s="16" t="s">
        <v>3385</v>
      </c>
      <c r="C111" s="17" t="s">
        <v>4525</v>
      </c>
    </row>
    <row r="112" spans="2:3" x14ac:dyDescent="0.25">
      <c r="B112" s="16" t="s">
        <v>3432</v>
      </c>
      <c r="C112" s="17" t="s">
        <v>4519</v>
      </c>
    </row>
    <row r="113" spans="2:3" x14ac:dyDescent="0.25">
      <c r="B113" s="16" t="s">
        <v>3421</v>
      </c>
      <c r="C113" s="17" t="s">
        <v>4524</v>
      </c>
    </row>
    <row r="114" spans="2:3" x14ac:dyDescent="0.25">
      <c r="B114" s="16" t="s">
        <v>3497</v>
      </c>
      <c r="C114" s="17" t="s">
        <v>4526</v>
      </c>
    </row>
    <row r="115" spans="2:3" x14ac:dyDescent="0.25">
      <c r="B115" s="16" t="s">
        <v>4390</v>
      </c>
      <c r="C115" s="17" t="s">
        <v>4527</v>
      </c>
    </row>
    <row r="116" spans="2:3" x14ac:dyDescent="0.25">
      <c r="B116" s="16" t="s">
        <v>4528</v>
      </c>
      <c r="C116" s="17" t="s">
        <v>4527</v>
      </c>
    </row>
    <row r="117" spans="2:3" x14ac:dyDescent="0.25">
      <c r="B117" s="16" t="s">
        <v>3305</v>
      </c>
      <c r="C117" s="17" t="s">
        <v>4529</v>
      </c>
    </row>
    <row r="118" spans="2:3" x14ac:dyDescent="0.25">
      <c r="B118" s="16" t="s">
        <v>4530</v>
      </c>
      <c r="C118" s="17" t="s">
        <v>4303</v>
      </c>
    </row>
    <row r="119" spans="2:3" x14ac:dyDescent="0.25">
      <c r="B119" s="16" t="s">
        <v>4531</v>
      </c>
      <c r="C119" s="17" t="s">
        <v>4532</v>
      </c>
    </row>
    <row r="120" spans="2:3" x14ac:dyDescent="0.25">
      <c r="B120" s="16" t="s">
        <v>4394</v>
      </c>
      <c r="C120" s="17" t="s">
        <v>4345</v>
      </c>
    </row>
    <row r="121" spans="2:3" x14ac:dyDescent="0.25">
      <c r="B121" s="16" t="s">
        <v>3371</v>
      </c>
      <c r="C121" s="17" t="s">
        <v>4533</v>
      </c>
    </row>
    <row r="122" spans="2:3" x14ac:dyDescent="0.25">
      <c r="B122" s="16" t="s">
        <v>4392</v>
      </c>
      <c r="C122" s="17" t="s">
        <v>4301</v>
      </c>
    </row>
    <row r="123" spans="2:3" x14ac:dyDescent="0.25">
      <c r="B123" s="16" t="s">
        <v>3405</v>
      </c>
      <c r="C123" s="17" t="s">
        <v>4534</v>
      </c>
    </row>
    <row r="124" spans="2:3" x14ac:dyDescent="0.25">
      <c r="B124" s="16" t="s">
        <v>4535</v>
      </c>
      <c r="C124" s="17" t="s">
        <v>4406</v>
      </c>
    </row>
    <row r="125" spans="2:3" x14ac:dyDescent="0.25">
      <c r="B125" s="16" t="s">
        <v>4536</v>
      </c>
      <c r="C125" s="17" t="s">
        <v>4537</v>
      </c>
    </row>
    <row r="126" spans="2:3" x14ac:dyDescent="0.25">
      <c r="B126" s="16" t="s">
        <v>3332</v>
      </c>
      <c r="C126" s="17" t="s">
        <v>4537</v>
      </c>
    </row>
    <row r="127" spans="2:3" x14ac:dyDescent="0.25">
      <c r="B127" s="16" t="s">
        <v>3338</v>
      </c>
      <c r="C127" s="17" t="s">
        <v>3083</v>
      </c>
    </row>
    <row r="128" spans="2:3" x14ac:dyDescent="0.25">
      <c r="B128" s="16" t="s">
        <v>4538</v>
      </c>
      <c r="C128" s="17" t="s">
        <v>1362</v>
      </c>
    </row>
    <row r="129" spans="2:3" x14ac:dyDescent="0.25">
      <c r="B129" s="16" t="s">
        <v>3465</v>
      </c>
      <c r="C129" s="17" t="s">
        <v>4539</v>
      </c>
    </row>
    <row r="130" spans="2:3" x14ac:dyDescent="0.25">
      <c r="B130" s="16" t="s">
        <v>3445</v>
      </c>
      <c r="C130" s="17" t="s">
        <v>4406</v>
      </c>
    </row>
    <row r="131" spans="2:3" x14ac:dyDescent="0.25">
      <c r="B131" s="16" t="s">
        <v>3382</v>
      </c>
      <c r="C131" s="17" t="s">
        <v>4406</v>
      </c>
    </row>
    <row r="132" spans="2:3" x14ac:dyDescent="0.25">
      <c r="B132" s="16" t="s">
        <v>3368</v>
      </c>
      <c r="C132" s="17" t="s">
        <v>4540</v>
      </c>
    </row>
    <row r="133" spans="2:3" x14ac:dyDescent="0.25">
      <c r="B133" s="16" t="s">
        <v>3685</v>
      </c>
      <c r="C133" s="17" t="s">
        <v>4541</v>
      </c>
    </row>
    <row r="134" spans="2:3" x14ac:dyDescent="0.25">
      <c r="B134" s="16" t="s">
        <v>4542</v>
      </c>
      <c r="C134" s="17" t="s">
        <v>4543</v>
      </c>
    </row>
    <row r="135" spans="2:3" x14ac:dyDescent="0.25">
      <c r="B135" s="16" t="s">
        <v>3309</v>
      </c>
      <c r="C135" s="17" t="s">
        <v>4544</v>
      </c>
    </row>
    <row r="136" spans="2:3" x14ac:dyDescent="0.25">
      <c r="B136" s="16" t="s">
        <v>3301</v>
      </c>
      <c r="C136" s="17" t="s">
        <v>4545</v>
      </c>
    </row>
    <row r="137" spans="2:3" x14ac:dyDescent="0.25">
      <c r="B137" s="16" t="s">
        <v>3315</v>
      </c>
      <c r="C137" s="17" t="s">
        <v>4358</v>
      </c>
    </row>
    <row r="138" spans="2:3" x14ac:dyDescent="0.25">
      <c r="B138" s="16" t="s">
        <v>4360</v>
      </c>
      <c r="C138" s="17" t="s">
        <v>4304</v>
      </c>
    </row>
    <row r="139" spans="2:3" x14ac:dyDescent="0.25">
      <c r="B139" s="16" t="s">
        <v>3477</v>
      </c>
      <c r="C139" s="17" t="s">
        <v>171</v>
      </c>
    </row>
    <row r="140" spans="2:3" x14ac:dyDescent="0.25">
      <c r="B140" s="16" t="s">
        <v>4371</v>
      </c>
      <c r="C140" s="17" t="s">
        <v>4330</v>
      </c>
    </row>
    <row r="141" spans="2:3" x14ac:dyDescent="0.25">
      <c r="B141" s="16" t="s">
        <v>4546</v>
      </c>
      <c r="C141" s="17" t="s">
        <v>4330</v>
      </c>
    </row>
    <row r="142" spans="2:3" x14ac:dyDescent="0.25">
      <c r="B142" s="16" t="s">
        <v>3236</v>
      </c>
      <c r="C142" s="17" t="s">
        <v>4406</v>
      </c>
    </row>
    <row r="143" spans="2:3" x14ac:dyDescent="0.25">
      <c r="B143" s="16" t="s">
        <v>4525</v>
      </c>
      <c r="C143" s="17" t="s">
        <v>4525</v>
      </c>
    </row>
    <row r="144" spans="2:3" x14ac:dyDescent="0.25">
      <c r="B144" s="16" t="s">
        <v>4547</v>
      </c>
      <c r="C144" s="17" t="s">
        <v>4447</v>
      </c>
    </row>
    <row r="145" spans="2:3" x14ac:dyDescent="0.25">
      <c r="B145" s="16" t="s">
        <v>4548</v>
      </c>
      <c r="C145" s="17" t="s">
        <v>4450</v>
      </c>
    </row>
    <row r="146" spans="2:3" x14ac:dyDescent="0.25">
      <c r="B146" s="16" t="s">
        <v>3199</v>
      </c>
      <c r="C146" s="17" t="s">
        <v>4452</v>
      </c>
    </row>
    <row r="147" spans="2:3" x14ac:dyDescent="0.25">
      <c r="B147" s="16" t="s">
        <v>4549</v>
      </c>
      <c r="C147" s="17" t="s">
        <v>4460</v>
      </c>
    </row>
    <row r="148" spans="2:3" x14ac:dyDescent="0.25">
      <c r="B148" s="16" t="s">
        <v>3486</v>
      </c>
      <c r="C148" s="17" t="s">
        <v>4460</v>
      </c>
    </row>
    <row r="149" spans="2:3" x14ac:dyDescent="0.25">
      <c r="B149" s="16" t="s">
        <v>4550</v>
      </c>
      <c r="C149" s="17" t="s">
        <v>4406</v>
      </c>
    </row>
    <row r="150" spans="2:3" x14ac:dyDescent="0.25">
      <c r="B150" s="16" t="s">
        <v>4551</v>
      </c>
      <c r="C150" s="17" t="s">
        <v>4406</v>
      </c>
    </row>
    <row r="151" spans="2:3" x14ac:dyDescent="0.25">
      <c r="B151" s="16" t="s">
        <v>4477</v>
      </c>
      <c r="C151" s="17" t="s">
        <v>4477</v>
      </c>
    </row>
    <row r="152" spans="2:3" x14ac:dyDescent="0.25">
      <c r="B152" s="16" t="s">
        <v>3287</v>
      </c>
      <c r="C152" s="17" t="s">
        <v>4477</v>
      </c>
    </row>
    <row r="153" spans="2:3" x14ac:dyDescent="0.25">
      <c r="B153" s="16" t="s">
        <v>4552</v>
      </c>
      <c r="C153" s="17" t="s">
        <v>4519</v>
      </c>
    </row>
    <row r="154" spans="2:3" x14ac:dyDescent="0.25">
      <c r="B154" s="16" t="s">
        <v>4553</v>
      </c>
      <c r="C154" s="17" t="s">
        <v>4554</v>
      </c>
    </row>
    <row r="155" spans="2:3" x14ac:dyDescent="0.25">
      <c r="B155" s="16" t="s">
        <v>4555</v>
      </c>
      <c r="C155" s="17" t="s">
        <v>4556</v>
      </c>
    </row>
    <row r="156" spans="2:3" x14ac:dyDescent="0.25">
      <c r="B156" s="16" t="s">
        <v>3108</v>
      </c>
      <c r="C156" s="17" t="s">
        <v>4526</v>
      </c>
    </row>
    <row r="157" spans="2:3" x14ac:dyDescent="0.25">
      <c r="B157" s="16" t="s">
        <v>4557</v>
      </c>
      <c r="C157" s="17" t="s">
        <v>4526</v>
      </c>
    </row>
    <row r="158" spans="2:3" x14ac:dyDescent="0.25">
      <c r="B158" s="16" t="s">
        <v>4558</v>
      </c>
      <c r="C158" s="17" t="s">
        <v>4304</v>
      </c>
    </row>
    <row r="159" spans="2:3" x14ac:dyDescent="0.25">
      <c r="B159" s="16" t="s">
        <v>4559</v>
      </c>
      <c r="C159" s="17" t="s">
        <v>4527</v>
      </c>
    </row>
    <row r="160" spans="2:3" x14ac:dyDescent="0.25">
      <c r="B160" s="16" t="s">
        <v>4378</v>
      </c>
      <c r="C160" s="17" t="s">
        <v>4527</v>
      </c>
    </row>
    <row r="161" spans="2:3" x14ac:dyDescent="0.25">
      <c r="B161" s="16" t="s">
        <v>4560</v>
      </c>
      <c r="C161" s="17" t="s">
        <v>4561</v>
      </c>
    </row>
    <row r="162" spans="2:3" x14ac:dyDescent="0.25">
      <c r="B162" s="16" t="s">
        <v>4562</v>
      </c>
      <c r="C162" s="17" t="s">
        <v>4563</v>
      </c>
    </row>
    <row r="163" spans="2:3" x14ac:dyDescent="0.25">
      <c r="B163" s="16" t="s">
        <v>2930</v>
      </c>
      <c r="C163" s="17" t="s">
        <v>4529</v>
      </c>
    </row>
    <row r="164" spans="2:3" x14ac:dyDescent="0.25">
      <c r="B164" s="16" t="s">
        <v>3207</v>
      </c>
      <c r="C164" s="17" t="s">
        <v>4529</v>
      </c>
    </row>
    <row r="165" spans="2:3" x14ac:dyDescent="0.25">
      <c r="B165" s="16" t="s">
        <v>4303</v>
      </c>
      <c r="C165" s="17" t="s">
        <v>4303</v>
      </c>
    </row>
    <row r="166" spans="2:3" x14ac:dyDescent="0.25">
      <c r="B166" s="16" t="s">
        <v>4564</v>
      </c>
      <c r="C166" s="17" t="s">
        <v>4406</v>
      </c>
    </row>
    <row r="167" spans="2:3" x14ac:dyDescent="0.25">
      <c r="B167" s="16" t="s">
        <v>4565</v>
      </c>
      <c r="C167" s="17" t="s">
        <v>4565</v>
      </c>
    </row>
    <row r="168" spans="2:3" x14ac:dyDescent="0.25">
      <c r="B168" s="16" t="s">
        <v>4566</v>
      </c>
      <c r="C168" s="17" t="s">
        <v>3215</v>
      </c>
    </row>
    <row r="169" spans="2:3" x14ac:dyDescent="0.25">
      <c r="B169" s="16" t="s">
        <v>4567</v>
      </c>
      <c r="C169" s="17" t="s">
        <v>4567</v>
      </c>
    </row>
    <row r="170" spans="2:3" x14ac:dyDescent="0.25">
      <c r="B170" s="16" t="s">
        <v>4568</v>
      </c>
      <c r="C170" s="17" t="s">
        <v>4568</v>
      </c>
    </row>
    <row r="171" spans="2:3" x14ac:dyDescent="0.25">
      <c r="B171" s="16" t="s">
        <v>4569</v>
      </c>
      <c r="C171" s="17" t="s">
        <v>4406</v>
      </c>
    </row>
    <row r="172" spans="2:3" x14ac:dyDescent="0.25">
      <c r="B172" s="16" t="s">
        <v>4570</v>
      </c>
      <c r="C172" s="17" t="s">
        <v>4570</v>
      </c>
    </row>
    <row r="173" spans="2:3" x14ac:dyDescent="0.25">
      <c r="B173" s="16" t="s">
        <v>4571</v>
      </c>
      <c r="C173" s="17" t="s">
        <v>4571</v>
      </c>
    </row>
    <row r="174" spans="2:3" x14ac:dyDescent="0.25">
      <c r="B174" s="16" t="s">
        <v>4572</v>
      </c>
      <c r="C174" s="17" t="s">
        <v>4573</v>
      </c>
    </row>
    <row r="175" spans="2:3" x14ac:dyDescent="0.25">
      <c r="B175" s="16" t="s">
        <v>4574</v>
      </c>
      <c r="C175" s="17" t="s">
        <v>4575</v>
      </c>
    </row>
    <row r="176" spans="2:3" x14ac:dyDescent="0.25">
      <c r="B176" s="16" t="s">
        <v>4576</v>
      </c>
      <c r="C176" s="17" t="s">
        <v>4577</v>
      </c>
    </row>
    <row r="177" spans="2:3" x14ac:dyDescent="0.25">
      <c r="B177" s="16" t="s">
        <v>4335</v>
      </c>
      <c r="C177" s="17" t="s">
        <v>4577</v>
      </c>
    </row>
    <row r="178" spans="2:3" x14ac:dyDescent="0.25">
      <c r="B178" s="16" t="s">
        <v>4578</v>
      </c>
      <c r="C178" s="17" t="s">
        <v>4406</v>
      </c>
    </row>
    <row r="179" spans="2:3" x14ac:dyDescent="0.25">
      <c r="B179" s="16" t="s">
        <v>4579</v>
      </c>
      <c r="C179" s="17" t="s">
        <v>4406</v>
      </c>
    </row>
    <row r="180" spans="2:3" x14ac:dyDescent="0.25">
      <c r="B180" s="16" t="s">
        <v>4580</v>
      </c>
      <c r="C180" s="17" t="s">
        <v>4581</v>
      </c>
    </row>
    <row r="181" spans="2:3" x14ac:dyDescent="0.25">
      <c r="B181" s="16" t="s">
        <v>4313</v>
      </c>
      <c r="C181" s="17" t="s">
        <v>4581</v>
      </c>
    </row>
    <row r="182" spans="2:3" x14ac:dyDescent="0.25">
      <c r="B182" s="16" t="s">
        <v>4582</v>
      </c>
      <c r="C182" s="17" t="s">
        <v>4583</v>
      </c>
    </row>
    <row r="183" spans="2:3" x14ac:dyDescent="0.25">
      <c r="B183" s="16" t="s">
        <v>4345</v>
      </c>
      <c r="C183" s="17" t="s">
        <v>4345</v>
      </c>
    </row>
    <row r="184" spans="2:3" x14ac:dyDescent="0.25">
      <c r="B184" s="16" t="s">
        <v>4321</v>
      </c>
      <c r="C184" s="17" t="s">
        <v>4345</v>
      </c>
    </row>
    <row r="185" spans="2:3" x14ac:dyDescent="0.25">
      <c r="B185" s="16" t="s">
        <v>4584</v>
      </c>
      <c r="C185" s="17" t="s">
        <v>4406</v>
      </c>
    </row>
    <row r="186" spans="2:3" x14ac:dyDescent="0.25">
      <c r="B186" s="16" t="s">
        <v>4585</v>
      </c>
      <c r="C186" s="17" t="s">
        <v>4406</v>
      </c>
    </row>
    <row r="187" spans="2:3" x14ac:dyDescent="0.25">
      <c r="B187" s="16" t="s">
        <v>4586</v>
      </c>
      <c r="C187" s="17" t="s">
        <v>4406</v>
      </c>
    </row>
    <row r="188" spans="2:3" x14ac:dyDescent="0.25">
      <c r="B188" s="16" t="s">
        <v>3297</v>
      </c>
      <c r="C188" s="17" t="s">
        <v>3297</v>
      </c>
    </row>
    <row r="189" spans="2:3" x14ac:dyDescent="0.25">
      <c r="B189" s="16" t="s">
        <v>4587</v>
      </c>
      <c r="C189" s="17" t="s">
        <v>4406</v>
      </c>
    </row>
    <row r="190" spans="2:3" x14ac:dyDescent="0.25">
      <c r="B190" s="16" t="s">
        <v>4588</v>
      </c>
      <c r="C190" s="17" t="s">
        <v>4588</v>
      </c>
    </row>
    <row r="191" spans="2:3" x14ac:dyDescent="0.25">
      <c r="B191" s="16" t="s">
        <v>4589</v>
      </c>
      <c r="C191" s="17" t="s">
        <v>4590</v>
      </c>
    </row>
    <row r="192" spans="2:3" x14ac:dyDescent="0.25">
      <c r="B192" s="16" t="s">
        <v>4591</v>
      </c>
      <c r="C192" s="17" t="s">
        <v>4590</v>
      </c>
    </row>
    <row r="193" spans="2:3" x14ac:dyDescent="0.25">
      <c r="B193" s="16" t="s">
        <v>4592</v>
      </c>
      <c r="C193" s="17" t="s">
        <v>4593</v>
      </c>
    </row>
    <row r="194" spans="2:3" x14ac:dyDescent="0.25">
      <c r="B194" s="16" t="s">
        <v>4594</v>
      </c>
      <c r="C194" s="17" t="s">
        <v>4593</v>
      </c>
    </row>
    <row r="195" spans="2:3" x14ac:dyDescent="0.25">
      <c r="B195" s="16" t="s">
        <v>3211</v>
      </c>
      <c r="C195" s="17" t="s">
        <v>3211</v>
      </c>
    </row>
    <row r="196" spans="2:3" x14ac:dyDescent="0.25">
      <c r="B196" s="16" t="s">
        <v>4595</v>
      </c>
      <c r="C196" s="17" t="s">
        <v>3211</v>
      </c>
    </row>
    <row r="197" spans="2:3" x14ac:dyDescent="0.25">
      <c r="B197" s="16" t="s">
        <v>4301</v>
      </c>
      <c r="C197" s="17" t="s">
        <v>4301</v>
      </c>
    </row>
    <row r="198" spans="2:3" x14ac:dyDescent="0.25">
      <c r="B198" s="16" t="s">
        <v>4333</v>
      </c>
      <c r="C198" s="17" t="s">
        <v>4301</v>
      </c>
    </row>
    <row r="199" spans="2:3" x14ac:dyDescent="0.25">
      <c r="B199" s="16" t="s">
        <v>4596</v>
      </c>
      <c r="C199" s="17" t="s">
        <v>4597</v>
      </c>
    </row>
    <row r="200" spans="2:3" x14ac:dyDescent="0.25">
      <c r="B200" s="16" t="s">
        <v>4598</v>
      </c>
      <c r="C200" s="17" t="s">
        <v>4598</v>
      </c>
    </row>
    <row r="201" spans="2:3" x14ac:dyDescent="0.25">
      <c r="B201" s="16" t="s">
        <v>4599</v>
      </c>
      <c r="C201" s="17" t="s">
        <v>4600</v>
      </c>
    </row>
    <row r="202" spans="2:3" x14ac:dyDescent="0.25">
      <c r="B202" s="16" t="s">
        <v>4601</v>
      </c>
      <c r="C202" s="17" t="s">
        <v>4602</v>
      </c>
    </row>
    <row r="203" spans="2:3" x14ac:dyDescent="0.25">
      <c r="B203" s="16" t="s">
        <v>4603</v>
      </c>
      <c r="C203" s="17" t="s">
        <v>4603</v>
      </c>
    </row>
    <row r="204" spans="2:3" x14ac:dyDescent="0.25">
      <c r="B204" s="16" t="s">
        <v>4604</v>
      </c>
      <c r="C204" s="17" t="s">
        <v>4406</v>
      </c>
    </row>
    <row r="205" spans="2:3" x14ac:dyDescent="0.25">
      <c r="B205" s="16" t="s">
        <v>4605</v>
      </c>
      <c r="C205" s="17" t="s">
        <v>4458</v>
      </c>
    </row>
    <row r="206" spans="2:3" x14ac:dyDescent="0.25">
      <c r="B206" s="16" t="s">
        <v>4606</v>
      </c>
      <c r="C206" s="17" t="s">
        <v>4607</v>
      </c>
    </row>
    <row r="207" spans="2:3" x14ac:dyDescent="0.25">
      <c r="B207" s="16" t="s">
        <v>3459</v>
      </c>
      <c r="C207" s="17" t="s">
        <v>3162</v>
      </c>
    </row>
    <row r="208" spans="2:3" x14ac:dyDescent="0.25">
      <c r="B208" s="16" t="s">
        <v>3162</v>
      </c>
      <c r="C208" s="17" t="s">
        <v>3162</v>
      </c>
    </row>
    <row r="209" spans="2:3" x14ac:dyDescent="0.25">
      <c r="B209" s="16" t="s">
        <v>4608</v>
      </c>
      <c r="C209" s="17" t="s">
        <v>4406</v>
      </c>
    </row>
    <row r="210" spans="2:3" x14ac:dyDescent="0.25">
      <c r="B210" s="16" t="s">
        <v>4609</v>
      </c>
      <c r="C210" s="17" t="s">
        <v>4609</v>
      </c>
    </row>
    <row r="211" spans="2:3" x14ac:dyDescent="0.25">
      <c r="B211" s="16" t="s">
        <v>4610</v>
      </c>
      <c r="C211" s="17" t="s">
        <v>4406</v>
      </c>
    </row>
    <row r="212" spans="2:3" x14ac:dyDescent="0.25">
      <c r="B212" s="16" t="s">
        <v>4611</v>
      </c>
      <c r="C212" s="17" t="s">
        <v>4537</v>
      </c>
    </row>
    <row r="213" spans="2:3" x14ac:dyDescent="0.25">
      <c r="B213" s="16" t="s">
        <v>3056</v>
      </c>
      <c r="C213" s="17" t="s">
        <v>4537</v>
      </c>
    </row>
    <row r="214" spans="2:3" x14ac:dyDescent="0.25">
      <c r="B214" s="16" t="s">
        <v>4612</v>
      </c>
      <c r="C214" s="17" t="s">
        <v>4612</v>
      </c>
    </row>
    <row r="215" spans="2:3" x14ac:dyDescent="0.25">
      <c r="B215" s="16" t="s">
        <v>4613</v>
      </c>
      <c r="C215" s="17" t="s">
        <v>4612</v>
      </c>
    </row>
    <row r="216" spans="2:3" x14ac:dyDescent="0.25">
      <c r="B216" s="16" t="s">
        <v>3083</v>
      </c>
      <c r="C216" s="17" t="s">
        <v>3083</v>
      </c>
    </row>
    <row r="217" spans="2:3" x14ac:dyDescent="0.25">
      <c r="B217" s="16" t="s">
        <v>4614</v>
      </c>
      <c r="C217" s="17" t="s">
        <v>4615</v>
      </c>
    </row>
    <row r="218" spans="2:3" x14ac:dyDescent="0.25">
      <c r="B218" s="16" t="s">
        <v>2701</v>
      </c>
      <c r="C218" s="17" t="s">
        <v>4556</v>
      </c>
    </row>
    <row r="219" spans="2:3" x14ac:dyDescent="0.25">
      <c r="B219" s="16" t="s">
        <v>4616</v>
      </c>
      <c r="C219" s="17" t="s">
        <v>4616</v>
      </c>
    </row>
    <row r="220" spans="2:3" x14ac:dyDescent="0.25">
      <c r="B220" s="16" t="s">
        <v>4617</v>
      </c>
      <c r="C220" s="17" t="s">
        <v>4616</v>
      </c>
    </row>
    <row r="221" spans="2:3" x14ac:dyDescent="0.25">
      <c r="B221" s="16" t="s">
        <v>4618</v>
      </c>
      <c r="C221" s="17" t="s">
        <v>4619</v>
      </c>
    </row>
    <row r="222" spans="2:3" x14ac:dyDescent="0.25">
      <c r="B222" s="16" t="s">
        <v>4620</v>
      </c>
      <c r="C222" s="17" t="s">
        <v>4619</v>
      </c>
    </row>
    <row r="223" spans="2:3" x14ac:dyDescent="0.25">
      <c r="B223" s="16" t="s">
        <v>3449</v>
      </c>
      <c r="C223" s="17" t="s">
        <v>4621</v>
      </c>
    </row>
    <row r="224" spans="2:3" x14ac:dyDescent="0.25">
      <c r="B224" s="16" t="s">
        <v>4622</v>
      </c>
      <c r="C224" s="17" t="s">
        <v>4622</v>
      </c>
    </row>
    <row r="225" spans="2:3" x14ac:dyDescent="0.25">
      <c r="B225" s="16" t="s">
        <v>4623</v>
      </c>
      <c r="C225" s="17" t="s">
        <v>4624</v>
      </c>
    </row>
    <row r="226" spans="2:3" x14ac:dyDescent="0.25">
      <c r="B226" s="16" t="s">
        <v>4625</v>
      </c>
      <c r="C226" s="17" t="s">
        <v>4545</v>
      </c>
    </row>
    <row r="227" spans="2:3" x14ac:dyDescent="0.25">
      <c r="B227" s="16" t="s">
        <v>4626</v>
      </c>
      <c r="C227" s="17" t="s">
        <v>4539</v>
      </c>
    </row>
    <row r="228" spans="2:3" x14ac:dyDescent="0.25">
      <c r="B228" s="16" t="s">
        <v>4627</v>
      </c>
      <c r="C228" s="17" t="s">
        <v>4539</v>
      </c>
    </row>
    <row r="229" spans="2:3" x14ac:dyDescent="0.25">
      <c r="B229" s="16" t="s">
        <v>3266</v>
      </c>
      <c r="C229" s="17" t="s">
        <v>3266</v>
      </c>
    </row>
    <row r="230" spans="2:3" x14ac:dyDescent="0.25">
      <c r="B230" s="16" t="s">
        <v>3353</v>
      </c>
      <c r="C230" s="17" t="s">
        <v>4406</v>
      </c>
    </row>
    <row r="231" spans="2:3" x14ac:dyDescent="0.25">
      <c r="B231" s="16" t="s">
        <v>3248</v>
      </c>
      <c r="C231" s="17" t="s">
        <v>4406</v>
      </c>
    </row>
    <row r="232" spans="2:3" x14ac:dyDescent="0.25">
      <c r="B232" s="16" t="s">
        <v>2954</v>
      </c>
      <c r="C232" s="17" t="s">
        <v>4406</v>
      </c>
    </row>
    <row r="233" spans="2:3" x14ac:dyDescent="0.25">
      <c r="B233" s="16" t="s">
        <v>2575</v>
      </c>
      <c r="C233" s="17" t="s">
        <v>4406</v>
      </c>
    </row>
    <row r="234" spans="2:3" x14ac:dyDescent="0.25">
      <c r="B234" s="16" t="s">
        <v>3258</v>
      </c>
      <c r="C234" s="17" t="s">
        <v>4406</v>
      </c>
    </row>
    <row r="235" spans="2:3" x14ac:dyDescent="0.25">
      <c r="B235" s="16" t="s">
        <v>2725</v>
      </c>
      <c r="C235" s="17" t="s">
        <v>4628</v>
      </c>
    </row>
    <row r="236" spans="2:3" x14ac:dyDescent="0.25">
      <c r="B236" s="16" t="s">
        <v>2536</v>
      </c>
      <c r="C236" s="17" t="s">
        <v>4406</v>
      </c>
    </row>
    <row r="237" spans="2:3" x14ac:dyDescent="0.25">
      <c r="B237" s="16" t="s">
        <v>4629</v>
      </c>
      <c r="C237" s="17" t="s">
        <v>4629</v>
      </c>
    </row>
    <row r="238" spans="2:3" x14ac:dyDescent="0.25">
      <c r="B238" s="16" t="s">
        <v>4630</v>
      </c>
      <c r="C238" s="17" t="s">
        <v>4607</v>
      </c>
    </row>
    <row r="239" spans="2:3" x14ac:dyDescent="0.25">
      <c r="B239" s="16" t="s">
        <v>4631</v>
      </c>
      <c r="C239" s="17" t="s">
        <v>4631</v>
      </c>
    </row>
    <row r="240" spans="2:3" x14ac:dyDescent="0.25">
      <c r="B240" s="16" t="s">
        <v>4632</v>
      </c>
      <c r="C240" s="17" t="s">
        <v>4631</v>
      </c>
    </row>
    <row r="241" spans="2:3" x14ac:dyDescent="0.25">
      <c r="B241" s="16" t="s">
        <v>3254</v>
      </c>
      <c r="C241" s="17" t="s">
        <v>3254</v>
      </c>
    </row>
    <row r="242" spans="2:3" x14ac:dyDescent="0.25">
      <c r="B242" s="16" t="s">
        <v>2395</v>
      </c>
      <c r="C242" s="17" t="s">
        <v>4406</v>
      </c>
    </row>
    <row r="243" spans="2:3" x14ac:dyDescent="0.25">
      <c r="B243" s="16" t="s">
        <v>2380</v>
      </c>
      <c r="C243" s="17" t="s">
        <v>4406</v>
      </c>
    </row>
    <row r="244" spans="2:3" x14ac:dyDescent="0.25">
      <c r="B244" s="16" t="s">
        <v>2400</v>
      </c>
      <c r="C244" s="17" t="s">
        <v>4406</v>
      </c>
    </row>
    <row r="245" spans="2:3" x14ac:dyDescent="0.25">
      <c r="B245" s="16" t="s">
        <v>3350</v>
      </c>
      <c r="C245" s="17" t="s">
        <v>4406</v>
      </c>
    </row>
    <row r="246" spans="2:3" x14ac:dyDescent="0.25">
      <c r="B246" s="16" t="s">
        <v>4633</v>
      </c>
      <c r="C246" s="17" t="s">
        <v>4634</v>
      </c>
    </row>
    <row r="247" spans="2:3" x14ac:dyDescent="0.25">
      <c r="B247" s="16" t="s">
        <v>4635</v>
      </c>
      <c r="C247" s="17" t="s">
        <v>4634</v>
      </c>
    </row>
    <row r="248" spans="2:3" x14ac:dyDescent="0.25">
      <c r="B248" s="16" t="s">
        <v>4216</v>
      </c>
      <c r="C248" s="17" t="s">
        <v>4634</v>
      </c>
    </row>
    <row r="249" spans="2:3" x14ac:dyDescent="0.25">
      <c r="B249" s="16" t="s">
        <v>4369</v>
      </c>
      <c r="C249" s="17" t="s">
        <v>4634</v>
      </c>
    </row>
    <row r="250" spans="2:3" x14ac:dyDescent="0.25">
      <c r="B250" s="16" t="s">
        <v>4344</v>
      </c>
      <c r="C250" s="17" t="s">
        <v>4634</v>
      </c>
    </row>
    <row r="251" spans="2:3" x14ac:dyDescent="0.25">
      <c r="B251" s="16" t="s">
        <v>4636</v>
      </c>
      <c r="C251" s="17" t="s">
        <v>4637</v>
      </c>
    </row>
    <row r="252" spans="2:3" x14ac:dyDescent="0.25">
      <c r="B252" s="16" t="s">
        <v>4638</v>
      </c>
      <c r="C252" s="17" t="s">
        <v>4447</v>
      </c>
    </row>
    <row r="253" spans="2:3" x14ac:dyDescent="0.25">
      <c r="B253" s="16" t="s">
        <v>4639</v>
      </c>
      <c r="C253" s="17" t="s">
        <v>4637</v>
      </c>
    </row>
    <row r="254" spans="2:3" x14ac:dyDescent="0.25">
      <c r="B254" s="16" t="s">
        <v>4640</v>
      </c>
      <c r="C254" s="17" t="s">
        <v>4447</v>
      </c>
    </row>
    <row r="255" spans="2:3" x14ac:dyDescent="0.25">
      <c r="B255" s="16" t="s">
        <v>4641</v>
      </c>
      <c r="C255" s="17" t="s">
        <v>4447</v>
      </c>
    </row>
    <row r="256" spans="2:3" x14ac:dyDescent="0.25">
      <c r="B256" s="16" t="s">
        <v>4619</v>
      </c>
      <c r="C256" s="17" t="s">
        <v>4619</v>
      </c>
    </row>
    <row r="257" spans="2:3" x14ac:dyDescent="0.25">
      <c r="B257" s="16" t="s">
        <v>4642</v>
      </c>
      <c r="C257" s="17" t="s">
        <v>4642</v>
      </c>
    </row>
    <row r="258" spans="2:3" x14ac:dyDescent="0.25">
      <c r="B258" s="16" t="s">
        <v>4643</v>
      </c>
      <c r="C258" s="17" t="s">
        <v>4644</v>
      </c>
    </row>
    <row r="259" spans="2:3" x14ac:dyDescent="0.25">
      <c r="B259" s="16" t="s">
        <v>4540</v>
      </c>
      <c r="C259" s="17" t="s">
        <v>4540</v>
      </c>
    </row>
    <row r="260" spans="2:3" x14ac:dyDescent="0.25">
      <c r="B260" s="16" t="s">
        <v>2957</v>
      </c>
      <c r="C260" s="17" t="s">
        <v>4540</v>
      </c>
    </row>
    <row r="261" spans="2:3" x14ac:dyDescent="0.25">
      <c r="B261" s="16" t="s">
        <v>4645</v>
      </c>
      <c r="C261" s="17" t="s">
        <v>4541</v>
      </c>
    </row>
    <row r="262" spans="2:3" x14ac:dyDescent="0.25">
      <c r="B262" s="16" t="s">
        <v>3203</v>
      </c>
      <c r="C262" s="17" t="s">
        <v>4541</v>
      </c>
    </row>
    <row r="263" spans="2:3" x14ac:dyDescent="0.25">
      <c r="B263" s="16" t="s">
        <v>4646</v>
      </c>
      <c r="C263" s="17" t="s">
        <v>3083</v>
      </c>
    </row>
    <row r="264" spans="2:3" x14ac:dyDescent="0.25">
      <c r="B264" s="16" t="s">
        <v>4647</v>
      </c>
      <c r="C264" s="17" t="s">
        <v>3083</v>
      </c>
    </row>
    <row r="265" spans="2:3" x14ac:dyDescent="0.25">
      <c r="B265" s="16" t="s">
        <v>4648</v>
      </c>
      <c r="C265" s="17" t="s">
        <v>4648</v>
      </c>
    </row>
    <row r="266" spans="2:3" x14ac:dyDescent="0.25">
      <c r="B266" s="16" t="s">
        <v>4649</v>
      </c>
      <c r="C266" s="17" t="s">
        <v>4649</v>
      </c>
    </row>
    <row r="267" spans="2:3" x14ac:dyDescent="0.25">
      <c r="B267" s="16" t="s">
        <v>4350</v>
      </c>
      <c r="C267" s="17" t="s">
        <v>4543</v>
      </c>
    </row>
    <row r="268" spans="2:3" x14ac:dyDescent="0.25">
      <c r="B268" s="16" t="s">
        <v>4650</v>
      </c>
      <c r="C268" s="17" t="s">
        <v>4650</v>
      </c>
    </row>
    <row r="269" spans="2:3" x14ac:dyDescent="0.25">
      <c r="B269" s="16" t="s">
        <v>4651</v>
      </c>
      <c r="C269" s="17" t="s">
        <v>4652</v>
      </c>
    </row>
    <row r="270" spans="2:3" x14ac:dyDescent="0.25">
      <c r="B270" s="16" t="s">
        <v>4653</v>
      </c>
      <c r="C270" s="17" t="s">
        <v>4653</v>
      </c>
    </row>
    <row r="271" spans="2:3" x14ac:dyDescent="0.25">
      <c r="B271" s="16" t="s">
        <v>4654</v>
      </c>
      <c r="C271" s="17" t="s">
        <v>4654</v>
      </c>
    </row>
    <row r="272" spans="2:3" x14ac:dyDescent="0.25">
      <c r="B272" s="16" t="s">
        <v>4655</v>
      </c>
      <c r="C272" s="17" t="s">
        <v>4406</v>
      </c>
    </row>
    <row r="273" spans="2:3" x14ac:dyDescent="0.25">
      <c r="B273" s="16" t="s">
        <v>4656</v>
      </c>
      <c r="C273" s="17" t="s">
        <v>4657</v>
      </c>
    </row>
    <row r="274" spans="2:3" x14ac:dyDescent="0.25">
      <c r="B274" s="16" t="s">
        <v>4658</v>
      </c>
      <c r="C274" s="17" t="s">
        <v>4526</v>
      </c>
    </row>
    <row r="275" spans="2:3" x14ac:dyDescent="0.25">
      <c r="B275" s="16" t="s">
        <v>4659</v>
      </c>
      <c r="C275" s="17" t="s">
        <v>4660</v>
      </c>
    </row>
    <row r="276" spans="2:3" x14ac:dyDescent="0.25">
      <c r="B276" s="16" t="s">
        <v>4661</v>
      </c>
      <c r="C276" s="17" t="s">
        <v>4662</v>
      </c>
    </row>
    <row r="277" spans="2:3" x14ac:dyDescent="0.25">
      <c r="B277" s="16" t="s">
        <v>3142</v>
      </c>
      <c r="C277" s="17" t="s">
        <v>3142</v>
      </c>
    </row>
    <row r="278" spans="2:3" x14ac:dyDescent="0.25">
      <c r="B278" s="16" t="s">
        <v>4663</v>
      </c>
      <c r="C278" s="17" t="s">
        <v>4664</v>
      </c>
    </row>
    <row r="279" spans="2:3" x14ac:dyDescent="0.25">
      <c r="B279" s="16" t="s">
        <v>4665</v>
      </c>
      <c r="C279" s="17" t="s">
        <v>4666</v>
      </c>
    </row>
    <row r="280" spans="2:3" x14ac:dyDescent="0.25">
      <c r="B280" s="16" t="s">
        <v>4667</v>
      </c>
      <c r="C280" s="17" t="s">
        <v>4666</v>
      </c>
    </row>
    <row r="281" spans="2:3" x14ac:dyDescent="0.25">
      <c r="B281" s="16" t="s">
        <v>4668</v>
      </c>
      <c r="C281" s="17" t="s">
        <v>4669</v>
      </c>
    </row>
    <row r="282" spans="2:3" x14ac:dyDescent="0.25">
      <c r="B282" s="16" t="s">
        <v>4670</v>
      </c>
      <c r="C282" s="17" t="s">
        <v>4670</v>
      </c>
    </row>
    <row r="283" spans="2:3" x14ac:dyDescent="0.25">
      <c r="B283" s="16" t="s">
        <v>3601</v>
      </c>
      <c r="C283" s="17" t="s">
        <v>4670</v>
      </c>
    </row>
    <row r="284" spans="2:3" x14ac:dyDescent="0.25">
      <c r="B284" s="16" t="s">
        <v>4671</v>
      </c>
      <c r="C284" s="17" t="s">
        <v>4660</v>
      </c>
    </row>
    <row r="285" spans="2:3" x14ac:dyDescent="0.25">
      <c r="B285" s="16" t="s">
        <v>4337</v>
      </c>
      <c r="C285" s="17" t="s">
        <v>4660</v>
      </c>
    </row>
    <row r="286" spans="2:3" x14ac:dyDescent="0.25">
      <c r="B286" s="16" t="s">
        <v>4672</v>
      </c>
      <c r="C286" s="17" t="s">
        <v>4634</v>
      </c>
    </row>
    <row r="287" spans="2:3" x14ac:dyDescent="0.25">
      <c r="B287" s="16" t="s">
        <v>4673</v>
      </c>
      <c r="C287" s="17" t="s">
        <v>4539</v>
      </c>
    </row>
    <row r="288" spans="2:3" x14ac:dyDescent="0.25">
      <c r="B288" s="16" t="s">
        <v>4674</v>
      </c>
      <c r="C288" s="17" t="s">
        <v>4674</v>
      </c>
    </row>
    <row r="289" spans="2:3" x14ac:dyDescent="0.25">
      <c r="B289" s="16" t="s">
        <v>4675</v>
      </c>
      <c r="C289" s="17" t="s">
        <v>4676</v>
      </c>
    </row>
    <row r="290" spans="2:3" x14ac:dyDescent="0.25">
      <c r="B290" s="16" t="s">
        <v>3175</v>
      </c>
      <c r="C290" s="17" t="s">
        <v>3284</v>
      </c>
    </row>
    <row r="291" spans="2:3" x14ac:dyDescent="0.25">
      <c r="B291" s="16" t="s">
        <v>3284</v>
      </c>
      <c r="C291" s="17" t="s">
        <v>3284</v>
      </c>
    </row>
    <row r="292" spans="2:3" x14ac:dyDescent="0.25">
      <c r="B292" s="16" t="s">
        <v>4677</v>
      </c>
      <c r="C292" s="17" t="s">
        <v>4677</v>
      </c>
    </row>
    <row r="293" spans="2:3" x14ac:dyDescent="0.25">
      <c r="B293" s="16" t="s">
        <v>4544</v>
      </c>
      <c r="C293" s="17" t="s">
        <v>4544</v>
      </c>
    </row>
    <row r="294" spans="2:3" x14ac:dyDescent="0.25">
      <c r="B294" s="16" t="s">
        <v>4678</v>
      </c>
      <c r="C294" s="17" t="s">
        <v>4679</v>
      </c>
    </row>
    <row r="295" spans="2:3" x14ac:dyDescent="0.25">
      <c r="B295" s="16" t="s">
        <v>4680</v>
      </c>
      <c r="C295" s="17" t="s">
        <v>4680</v>
      </c>
    </row>
    <row r="296" spans="2:3" x14ac:dyDescent="0.25">
      <c r="B296" s="16" t="s">
        <v>4545</v>
      </c>
      <c r="C296" s="17" t="s">
        <v>4545</v>
      </c>
    </row>
    <row r="297" spans="2:3" x14ac:dyDescent="0.25">
      <c r="B297" s="16" t="s">
        <v>4681</v>
      </c>
      <c r="C297" s="17" t="s">
        <v>4545</v>
      </c>
    </row>
    <row r="298" spans="2:3" x14ac:dyDescent="0.25">
      <c r="B298" s="16" t="s">
        <v>4682</v>
      </c>
      <c r="C298" s="17" t="s">
        <v>4406</v>
      </c>
    </row>
    <row r="299" spans="2:3" x14ac:dyDescent="0.25">
      <c r="B299" s="16" t="s">
        <v>2950</v>
      </c>
      <c r="C299" s="17" t="s">
        <v>2950</v>
      </c>
    </row>
    <row r="300" spans="2:3" x14ac:dyDescent="0.25">
      <c r="B300" s="16" t="s">
        <v>4683</v>
      </c>
      <c r="C300" s="17" t="s">
        <v>4684</v>
      </c>
    </row>
    <row r="301" spans="2:3" x14ac:dyDescent="0.25">
      <c r="B301" s="16" t="s">
        <v>4685</v>
      </c>
      <c r="C301" s="17" t="s">
        <v>4684</v>
      </c>
    </row>
    <row r="302" spans="2:3" x14ac:dyDescent="0.25">
      <c r="B302" s="16" t="s">
        <v>4358</v>
      </c>
      <c r="C302" s="17" t="s">
        <v>4358</v>
      </c>
    </row>
    <row r="303" spans="2:3" x14ac:dyDescent="0.25">
      <c r="B303" s="16" t="s">
        <v>3225</v>
      </c>
      <c r="C303" s="17" t="s">
        <v>4358</v>
      </c>
    </row>
    <row r="304" spans="2:3" x14ac:dyDescent="0.25">
      <c r="B304" s="16" t="s">
        <v>4686</v>
      </c>
      <c r="C304" s="17" t="s">
        <v>4607</v>
      </c>
    </row>
    <row r="305" spans="2:3" x14ac:dyDescent="0.25">
      <c r="B305" s="16" t="s">
        <v>4687</v>
      </c>
      <c r="C305" s="17" t="s">
        <v>4688</v>
      </c>
    </row>
    <row r="306" spans="2:3" x14ac:dyDescent="0.25">
      <c r="B306" s="16" t="s">
        <v>4689</v>
      </c>
      <c r="C306" s="18" t="s">
        <v>4690</v>
      </c>
    </row>
    <row r="307" spans="2:3" x14ac:dyDescent="0.25">
      <c r="B307" s="16" t="s">
        <v>4691</v>
      </c>
      <c r="C307" s="17" t="s">
        <v>4534</v>
      </c>
    </row>
    <row r="308" spans="2:3" x14ac:dyDescent="0.25">
      <c r="B308" s="16" t="s">
        <v>4692</v>
      </c>
      <c r="C308" s="17" t="s">
        <v>4420</v>
      </c>
    </row>
    <row r="309" spans="2:3" x14ac:dyDescent="0.25">
      <c r="B309" s="16" t="s">
        <v>4693</v>
      </c>
      <c r="C309" s="17" t="s">
        <v>4679</v>
      </c>
    </row>
    <row r="310" spans="2:3" x14ac:dyDescent="0.25">
      <c r="B310" s="16" t="s">
        <v>4694</v>
      </c>
      <c r="C310" s="17" t="s">
        <v>4679</v>
      </c>
    </row>
    <row r="311" spans="2:3" x14ac:dyDescent="0.25">
      <c r="B311" s="16" t="s">
        <v>4695</v>
      </c>
      <c r="C311" s="17" t="s">
        <v>4679</v>
      </c>
    </row>
    <row r="312" spans="2:3" x14ac:dyDescent="0.25">
      <c r="B312" s="16" t="s">
        <v>4695</v>
      </c>
      <c r="C312" s="17" t="s">
        <v>4679</v>
      </c>
    </row>
    <row r="313" spans="2:3" x14ac:dyDescent="0.25">
      <c r="B313" s="16" t="s">
        <v>4696</v>
      </c>
      <c r="C313" s="17" t="s">
        <v>4679</v>
      </c>
    </row>
    <row r="314" spans="2:3" x14ac:dyDescent="0.25">
      <c r="B314" s="16" t="s">
        <v>4697</v>
      </c>
      <c r="C314" s="17" t="s">
        <v>4679</v>
      </c>
    </row>
    <row r="315" spans="2:3" x14ac:dyDescent="0.25">
      <c r="B315" s="16" t="s">
        <v>4698</v>
      </c>
      <c r="C315" s="17" t="s">
        <v>4679</v>
      </c>
    </row>
    <row r="316" spans="2:3" x14ac:dyDescent="0.25">
      <c r="B316" s="16" t="s">
        <v>4699</v>
      </c>
      <c r="C316" s="17" t="s">
        <v>4700</v>
      </c>
    </row>
    <row r="317" spans="2:3" x14ac:dyDescent="0.25">
      <c r="B317" s="16" t="s">
        <v>4701</v>
      </c>
      <c r="C317" s="17" t="s">
        <v>4701</v>
      </c>
    </row>
    <row r="318" spans="2:3" x14ac:dyDescent="0.25">
      <c r="B318" s="16" t="s">
        <v>4304</v>
      </c>
      <c r="C318" s="17" t="s">
        <v>4304</v>
      </c>
    </row>
    <row r="319" spans="2:3" x14ac:dyDescent="0.25">
      <c r="B319" s="16" t="s">
        <v>4365</v>
      </c>
      <c r="C319" s="17" t="s">
        <v>4304</v>
      </c>
    </row>
    <row r="320" spans="2:3" x14ac:dyDescent="0.25">
      <c r="B320" s="16" t="s">
        <v>4702</v>
      </c>
      <c r="C320" s="17" t="s">
        <v>4304</v>
      </c>
    </row>
    <row r="321" spans="2:3" x14ac:dyDescent="0.25">
      <c r="B321" s="16" t="s">
        <v>4703</v>
      </c>
      <c r="C321" s="17" t="s">
        <v>4406</v>
      </c>
    </row>
    <row r="322" spans="2:3" x14ac:dyDescent="0.25">
      <c r="B322" s="16" t="s">
        <v>4704</v>
      </c>
      <c r="C322" s="17" t="s">
        <v>4304</v>
      </c>
    </row>
    <row r="323" spans="2:3" x14ac:dyDescent="0.25">
      <c r="B323" s="16" t="s">
        <v>4705</v>
      </c>
      <c r="C323" s="17" t="s">
        <v>4406</v>
      </c>
    </row>
    <row r="324" spans="2:3" x14ac:dyDescent="0.25">
      <c r="B324" s="16" t="s">
        <v>4706</v>
      </c>
      <c r="C324" s="17" t="s">
        <v>4644</v>
      </c>
    </row>
    <row r="325" spans="2:3" x14ac:dyDescent="0.25">
      <c r="B325" s="16" t="s">
        <v>4707</v>
      </c>
      <c r="C325" s="17" t="s">
        <v>4684</v>
      </c>
    </row>
    <row r="326" spans="2:3" x14ac:dyDescent="0.25">
      <c r="B326" s="16" t="s">
        <v>3328</v>
      </c>
      <c r="C326" s="17" t="s">
        <v>4684</v>
      </c>
    </row>
    <row r="327" spans="2:3" x14ac:dyDescent="0.25">
      <c r="B327" s="16" t="s">
        <v>4708</v>
      </c>
      <c r="C327" s="17" t="s">
        <v>4709</v>
      </c>
    </row>
    <row r="328" spans="2:3" x14ac:dyDescent="0.25">
      <c r="B328" s="16" t="s">
        <v>4329</v>
      </c>
      <c r="C328" s="17" t="s">
        <v>4710</v>
      </c>
    </row>
    <row r="329" spans="2:3" x14ac:dyDescent="0.25">
      <c r="B329" s="16" t="s">
        <v>4711</v>
      </c>
      <c r="C329" s="17" t="s">
        <v>4684</v>
      </c>
    </row>
    <row r="330" spans="2:3" x14ac:dyDescent="0.25">
      <c r="B330" s="16" t="s">
        <v>4662</v>
      </c>
      <c r="C330" s="17" t="s">
        <v>4662</v>
      </c>
    </row>
    <row r="331" spans="2:3" x14ac:dyDescent="0.25">
      <c r="B331" s="16" t="s">
        <v>171</v>
      </c>
      <c r="C331" s="17" t="s">
        <v>171</v>
      </c>
    </row>
    <row r="332" spans="2:3" x14ac:dyDescent="0.25">
      <c r="B332" s="16" t="s">
        <v>4712</v>
      </c>
      <c r="C332" s="17" t="s">
        <v>171</v>
      </c>
    </row>
    <row r="333" spans="2:3" x14ac:dyDescent="0.25">
      <c r="B333" s="16" t="s">
        <v>2978</v>
      </c>
      <c r="C333" s="17" t="s">
        <v>4713</v>
      </c>
    </row>
    <row r="334" spans="2:3" x14ac:dyDescent="0.25">
      <c r="B334" s="16" t="s">
        <v>3186</v>
      </c>
      <c r="C334" s="17" t="s">
        <v>4713</v>
      </c>
    </row>
    <row r="335" spans="2:3" x14ac:dyDescent="0.25">
      <c r="B335" s="16" t="s">
        <v>4714</v>
      </c>
      <c r="C335" s="17" t="s">
        <v>4406</v>
      </c>
    </row>
    <row r="336" spans="2:3" x14ac:dyDescent="0.25">
      <c r="B336" s="16" t="s">
        <v>4330</v>
      </c>
      <c r="C336" s="17" t="s">
        <v>4330</v>
      </c>
    </row>
    <row r="337" spans="2:3" x14ac:dyDescent="0.25">
      <c r="B337" s="16" t="s">
        <v>4366</v>
      </c>
      <c r="C337" s="17" t="s">
        <v>4330</v>
      </c>
    </row>
    <row r="338" spans="2:3" x14ac:dyDescent="0.25">
      <c r="B338" s="16" t="s">
        <v>4715</v>
      </c>
      <c r="C338" s="17" t="s">
        <v>4420</v>
      </c>
    </row>
    <row r="339" spans="2:3" x14ac:dyDescent="0.25">
      <c r="B339" s="16" t="s">
        <v>3528</v>
      </c>
      <c r="C339" s="17" t="s">
        <v>3528</v>
      </c>
    </row>
    <row r="340" spans="2:3" x14ac:dyDescent="0.25">
      <c r="B340" s="16" t="s">
        <v>3290</v>
      </c>
      <c r="C340" s="17" t="s">
        <v>4716</v>
      </c>
    </row>
    <row r="341" spans="2:3" x14ac:dyDescent="0.25">
      <c r="B341" s="16" t="s">
        <v>4717</v>
      </c>
      <c r="C341" s="17" t="s">
        <v>4716</v>
      </c>
    </row>
    <row r="342" spans="2:3" x14ac:dyDescent="0.25">
      <c r="B342" s="16" t="s">
        <v>4718</v>
      </c>
      <c r="C342" s="17" t="s">
        <v>4718</v>
      </c>
    </row>
    <row r="343" spans="2:3" x14ac:dyDescent="0.25">
      <c r="B343" s="16" t="s">
        <v>4719</v>
      </c>
      <c r="C343" s="17" t="s">
        <v>4718</v>
      </c>
    </row>
    <row r="344" spans="2:3" x14ac:dyDescent="0.25">
      <c r="B344" s="16" t="s">
        <v>3435</v>
      </c>
      <c r="C344" s="17" t="s">
        <v>1111</v>
      </c>
    </row>
    <row r="345" spans="2:3" x14ac:dyDescent="0.25">
      <c r="B345" s="16" t="s">
        <v>4720</v>
      </c>
      <c r="C345" s="17" t="s">
        <v>3669</v>
      </c>
    </row>
    <row r="346" spans="2:3" x14ac:dyDescent="0.25">
      <c r="B346" s="16" t="s">
        <v>4721</v>
      </c>
      <c r="C346" s="17" t="s">
        <v>4721</v>
      </c>
    </row>
    <row r="347" spans="2:3" x14ac:dyDescent="0.25">
      <c r="B347" s="16" t="s">
        <v>2317</v>
      </c>
      <c r="C347" s="17" t="s">
        <v>4406</v>
      </c>
    </row>
    <row r="348" spans="2:3" x14ac:dyDescent="0.25">
      <c r="B348" s="16" t="s">
        <v>2242</v>
      </c>
      <c r="C348" s="17" t="s">
        <v>4406</v>
      </c>
    </row>
    <row r="349" spans="2:3" x14ac:dyDescent="0.25">
      <c r="B349" s="16" t="s">
        <v>2240</v>
      </c>
      <c r="C349" s="17" t="s">
        <v>4628</v>
      </c>
    </row>
    <row r="350" spans="2:3" x14ac:dyDescent="0.25">
      <c r="B350" s="16" t="s">
        <v>2329</v>
      </c>
      <c r="C350" s="17" t="s">
        <v>4406</v>
      </c>
    </row>
    <row r="351" spans="2:3" x14ac:dyDescent="0.25">
      <c r="B351" s="16" t="s">
        <v>2342</v>
      </c>
      <c r="C351" s="17" t="s">
        <v>4406</v>
      </c>
    </row>
    <row r="352" spans="2:3" x14ac:dyDescent="0.25">
      <c r="B352" s="16" t="s">
        <v>2274</v>
      </c>
      <c r="C352" s="17" t="s">
        <v>4628</v>
      </c>
    </row>
    <row r="353" spans="2:3" x14ac:dyDescent="0.25">
      <c r="B353" s="16" t="s">
        <v>2362</v>
      </c>
      <c r="C353" s="17" t="s">
        <v>4406</v>
      </c>
    </row>
    <row r="354" spans="2:3" x14ac:dyDescent="0.25">
      <c r="B354" s="16" t="s">
        <v>2307</v>
      </c>
      <c r="C354" s="17" t="s">
        <v>4406</v>
      </c>
    </row>
    <row r="355" spans="2:3" x14ac:dyDescent="0.25">
      <c r="B355" s="16" t="s">
        <v>4722</v>
      </c>
      <c r="C355" s="17" t="s">
        <v>4722</v>
      </c>
    </row>
    <row r="356" spans="2:3" x14ac:dyDescent="0.25">
      <c r="B356" s="16" t="s">
        <v>4723</v>
      </c>
      <c r="C356" s="17" t="s">
        <v>4722</v>
      </c>
    </row>
    <row r="357" spans="2:3" x14ac:dyDescent="0.25">
      <c r="B357" s="16" t="s">
        <v>4724</v>
      </c>
      <c r="C357" s="17" t="s">
        <v>4461</v>
      </c>
    </row>
    <row r="358" spans="2:3" x14ac:dyDescent="0.25">
      <c r="B358" s="16" t="s">
        <v>4556</v>
      </c>
      <c r="C358" s="17" t="s">
        <v>4556</v>
      </c>
    </row>
    <row r="359" spans="2:3" x14ac:dyDescent="0.25">
      <c r="B359" s="16" t="s">
        <v>4725</v>
      </c>
      <c r="C359" s="17" t="s">
        <v>4725</v>
      </c>
    </row>
    <row r="360" spans="2:3" x14ac:dyDescent="0.25">
      <c r="B360" s="16" t="s">
        <v>4726</v>
      </c>
      <c r="C360" s="17" t="s">
        <v>4726</v>
      </c>
    </row>
    <row r="361" spans="2:3" x14ac:dyDescent="0.25">
      <c r="B361" s="16" t="s">
        <v>4727</v>
      </c>
      <c r="C361" s="17" t="s">
        <v>4460</v>
      </c>
    </row>
    <row r="362" spans="2:3" x14ac:dyDescent="0.25">
      <c r="B362" s="16" t="s">
        <v>4728</v>
      </c>
      <c r="C362" s="17" t="s">
        <v>4728</v>
      </c>
    </row>
    <row r="363" spans="2:3" x14ac:dyDescent="0.25">
      <c r="B363" s="16" t="s">
        <v>107</v>
      </c>
      <c r="C363" s="17" t="s">
        <v>107</v>
      </c>
    </row>
    <row r="364" spans="2:3" x14ac:dyDescent="0.25">
      <c r="B364" s="16" t="s">
        <v>4729</v>
      </c>
      <c r="C364" s="17" t="s">
        <v>4729</v>
      </c>
    </row>
    <row r="365" spans="2:3" x14ac:dyDescent="0.25">
      <c r="B365" s="16" t="s">
        <v>223</v>
      </c>
      <c r="C365" s="17" t="s">
        <v>223</v>
      </c>
    </row>
    <row r="366" spans="2:3" x14ac:dyDescent="0.25">
      <c r="B366" s="16" t="s">
        <v>4730</v>
      </c>
      <c r="C366" s="17" t="s">
        <v>4731</v>
      </c>
    </row>
    <row r="367" spans="2:3" x14ac:dyDescent="0.25">
      <c r="B367" s="16" t="s">
        <v>4732</v>
      </c>
      <c r="C367" s="17" t="s">
        <v>4406</v>
      </c>
    </row>
    <row r="368" spans="2:3" x14ac:dyDescent="0.25">
      <c r="B368" s="16" t="s">
        <v>4733</v>
      </c>
      <c r="C368" s="17" t="s">
        <v>4406</v>
      </c>
    </row>
    <row r="369" spans="2:3" x14ac:dyDescent="0.25">
      <c r="B369" s="16" t="s">
        <v>232</v>
      </c>
      <c r="C369" s="17" t="s">
        <v>232</v>
      </c>
    </row>
    <row r="370" spans="2:3" x14ac:dyDescent="0.25">
      <c r="B370" s="16" t="s">
        <v>3419</v>
      </c>
      <c r="C370" s="17" t="s">
        <v>232</v>
      </c>
    </row>
    <row r="371" spans="2:3" x14ac:dyDescent="0.25">
      <c r="B371" s="16" t="s">
        <v>4734</v>
      </c>
      <c r="C371" s="17" t="s">
        <v>4700</v>
      </c>
    </row>
    <row r="372" spans="2:3" x14ac:dyDescent="0.25">
      <c r="B372" s="16" t="s">
        <v>4384</v>
      </c>
      <c r="C372" s="17" t="s">
        <v>4700</v>
      </c>
    </row>
    <row r="373" spans="2:3" x14ac:dyDescent="0.25">
      <c r="B373" s="16" t="s">
        <v>903</v>
      </c>
      <c r="C373" s="17" t="s">
        <v>3741</v>
      </c>
    </row>
    <row r="374" spans="2:3" x14ac:dyDescent="0.25">
      <c r="B374" s="16" t="s">
        <v>4735</v>
      </c>
      <c r="C374" s="17" t="s">
        <v>4735</v>
      </c>
    </row>
    <row r="375" spans="2:3" x14ac:dyDescent="0.25">
      <c r="B375" s="16" t="s">
        <v>4736</v>
      </c>
      <c r="C375" s="17" t="s">
        <v>4406</v>
      </c>
    </row>
    <row r="376" spans="2:3" x14ac:dyDescent="0.25">
      <c r="B376" s="16" t="s">
        <v>4737</v>
      </c>
      <c r="C376" s="17" t="s">
        <v>3741</v>
      </c>
    </row>
    <row r="377" spans="2:3" x14ac:dyDescent="0.25">
      <c r="B377" s="16" t="s">
        <v>320</v>
      </c>
      <c r="C377" s="17" t="s">
        <v>4597</v>
      </c>
    </row>
    <row r="378" spans="2:3" x14ac:dyDescent="0.25">
      <c r="B378" s="16" t="s">
        <v>4738</v>
      </c>
      <c r="C378" s="17" t="s">
        <v>4738</v>
      </c>
    </row>
    <row r="379" spans="2:3" x14ac:dyDescent="0.25">
      <c r="B379" s="16" t="s">
        <v>4739</v>
      </c>
      <c r="C379" s="17" t="s">
        <v>4738</v>
      </c>
    </row>
    <row r="380" spans="2:3" x14ac:dyDescent="0.25">
      <c r="B380" s="16" t="s">
        <v>4740</v>
      </c>
      <c r="C380" s="17" t="s">
        <v>4740</v>
      </c>
    </row>
    <row r="381" spans="2:3" x14ac:dyDescent="0.25">
      <c r="B381" s="16" t="s">
        <v>4741</v>
      </c>
      <c r="C381" s="17" t="s">
        <v>4406</v>
      </c>
    </row>
    <row r="382" spans="2:3" x14ac:dyDescent="0.25">
      <c r="B382" s="16" t="s">
        <v>4742</v>
      </c>
      <c r="C382" s="17" t="s">
        <v>4406</v>
      </c>
    </row>
    <row r="383" spans="2:3" x14ac:dyDescent="0.25">
      <c r="B383" s="16" t="s">
        <v>4743</v>
      </c>
      <c r="C383" s="17" t="s">
        <v>4406</v>
      </c>
    </row>
    <row r="384" spans="2:3" x14ac:dyDescent="0.25">
      <c r="B384" s="16" t="s">
        <v>4744</v>
      </c>
      <c r="C384" s="17" t="s">
        <v>4744</v>
      </c>
    </row>
    <row r="385" spans="2:3" x14ac:dyDescent="0.25">
      <c r="B385" s="16" t="s">
        <v>4745</v>
      </c>
      <c r="C385" s="17" t="s">
        <v>4746</v>
      </c>
    </row>
    <row r="386" spans="2:3" x14ac:dyDescent="0.25">
      <c r="B386" s="16" t="s">
        <v>1252</v>
      </c>
      <c r="C386" s="17" t="s">
        <v>4556</v>
      </c>
    </row>
    <row r="387" spans="2:3" x14ac:dyDescent="0.25">
      <c r="B387" s="16" t="s">
        <v>4747</v>
      </c>
      <c r="C387" s="17" t="s">
        <v>4747</v>
      </c>
    </row>
    <row r="388" spans="2:3" x14ac:dyDescent="0.25">
      <c r="B388" s="16" t="s">
        <v>692</v>
      </c>
      <c r="C388" s="17" t="s">
        <v>4526</v>
      </c>
    </row>
    <row r="389" spans="2:3" x14ac:dyDescent="0.25">
      <c r="B389" s="16" t="s">
        <v>4748</v>
      </c>
      <c r="C389" s="17" t="s">
        <v>4526</v>
      </c>
    </row>
    <row r="390" spans="2:3" x14ac:dyDescent="0.25">
      <c r="B390" s="16" t="s">
        <v>4749</v>
      </c>
      <c r="C390" s="17" t="s">
        <v>4749</v>
      </c>
    </row>
    <row r="391" spans="2:3" x14ac:dyDescent="0.25">
      <c r="B391" s="16" t="s">
        <v>4750</v>
      </c>
      <c r="C391" s="17" t="s">
        <v>4750</v>
      </c>
    </row>
    <row r="392" spans="2:3" x14ac:dyDescent="0.25">
      <c r="B392" s="16" t="s">
        <v>4751</v>
      </c>
      <c r="C392" s="17" t="s">
        <v>4750</v>
      </c>
    </row>
    <row r="393" spans="2:3" x14ac:dyDescent="0.25">
      <c r="B393" s="16" t="s">
        <v>4752</v>
      </c>
      <c r="C393" s="17" t="s">
        <v>4304</v>
      </c>
    </row>
    <row r="394" spans="2:3" x14ac:dyDescent="0.25">
      <c r="B394" s="16" t="s">
        <v>4753</v>
      </c>
      <c r="C394" s="17" t="s">
        <v>4753</v>
      </c>
    </row>
    <row r="395" spans="2:3" x14ac:dyDescent="0.25">
      <c r="B395" s="16" t="s">
        <v>3194</v>
      </c>
      <c r="C395" s="17" t="s">
        <v>4753</v>
      </c>
    </row>
    <row r="396" spans="2:3" x14ac:dyDescent="0.25">
      <c r="B396" s="16" t="s">
        <v>4754</v>
      </c>
      <c r="C396" s="17" t="s">
        <v>4753</v>
      </c>
    </row>
    <row r="397" spans="2:3" x14ac:dyDescent="0.25">
      <c r="B397" s="16" t="s">
        <v>4755</v>
      </c>
      <c r="C397" s="17" t="s">
        <v>4755</v>
      </c>
    </row>
    <row r="398" spans="2:3" x14ac:dyDescent="0.25">
      <c r="B398" s="16" t="s">
        <v>4756</v>
      </c>
      <c r="C398" s="17" t="s">
        <v>4756</v>
      </c>
    </row>
    <row r="399" spans="2:3" x14ac:dyDescent="0.25">
      <c r="B399" s="16" t="s">
        <v>4757</v>
      </c>
      <c r="C399" s="17" t="s">
        <v>4757</v>
      </c>
    </row>
    <row r="400" spans="2:3" x14ac:dyDescent="0.25">
      <c r="B400" s="16" t="s">
        <v>4758</v>
      </c>
      <c r="C400" s="17" t="s">
        <v>4406</v>
      </c>
    </row>
    <row r="401" spans="2:3" x14ac:dyDescent="0.25">
      <c r="B401" s="16" t="s">
        <v>3006</v>
      </c>
      <c r="C401" s="17" t="s">
        <v>4759</v>
      </c>
    </row>
    <row r="402" spans="2:3" x14ac:dyDescent="0.25">
      <c r="B402" s="16" t="s">
        <v>4760</v>
      </c>
      <c r="C402" s="17" t="s">
        <v>4760</v>
      </c>
    </row>
    <row r="403" spans="2:3" x14ac:dyDescent="0.25">
      <c r="B403" s="16" t="s">
        <v>244</v>
      </c>
      <c r="C403" s="17" t="s">
        <v>4527</v>
      </c>
    </row>
    <row r="404" spans="2:3" x14ac:dyDescent="0.25">
      <c r="B404" s="16" t="s">
        <v>4761</v>
      </c>
      <c r="C404" s="17" t="s">
        <v>4761</v>
      </c>
    </row>
    <row r="405" spans="2:3" x14ac:dyDescent="0.25">
      <c r="B405" s="16" t="s">
        <v>4762</v>
      </c>
      <c r="C405" s="17" t="s">
        <v>4406</v>
      </c>
    </row>
    <row r="406" spans="2:3" x14ac:dyDescent="0.25">
      <c r="B406" s="16" t="s">
        <v>4763</v>
      </c>
      <c r="C406" s="17" t="s">
        <v>4406</v>
      </c>
    </row>
    <row r="407" spans="2:3" x14ac:dyDescent="0.25">
      <c r="B407" s="16" t="s">
        <v>4764</v>
      </c>
      <c r="C407" s="17" t="s">
        <v>4406</v>
      </c>
    </row>
    <row r="408" spans="2:3" x14ac:dyDescent="0.25">
      <c r="B408" s="16" t="s">
        <v>4765</v>
      </c>
      <c r="C408" s="17" t="s">
        <v>4765</v>
      </c>
    </row>
    <row r="409" spans="2:3" x14ac:dyDescent="0.25">
      <c r="B409" s="16" t="s">
        <v>4766</v>
      </c>
      <c r="C409" s="17" t="s">
        <v>4766</v>
      </c>
    </row>
    <row r="410" spans="2:3" x14ac:dyDescent="0.25">
      <c r="B410" s="16" t="s">
        <v>4767</v>
      </c>
      <c r="C410" s="17" t="s">
        <v>4766</v>
      </c>
    </row>
    <row r="411" spans="2:3" x14ac:dyDescent="0.25">
      <c r="B411" s="16" t="s">
        <v>4768</v>
      </c>
      <c r="C411" s="17" t="s">
        <v>4406</v>
      </c>
    </row>
    <row r="412" spans="2:3" x14ac:dyDescent="0.25">
      <c r="B412" s="16" t="s">
        <v>4769</v>
      </c>
      <c r="C412" s="17" t="s">
        <v>4770</v>
      </c>
    </row>
    <row r="413" spans="2:3" x14ac:dyDescent="0.25">
      <c r="B413" s="16" t="s">
        <v>4771</v>
      </c>
      <c r="C413" s="17" t="s">
        <v>4406</v>
      </c>
    </row>
    <row r="414" spans="2:3" x14ac:dyDescent="0.25">
      <c r="B414" s="16" t="s">
        <v>4772</v>
      </c>
      <c r="C414" s="17" t="s">
        <v>4406</v>
      </c>
    </row>
    <row r="415" spans="2:3" x14ac:dyDescent="0.25">
      <c r="B415" s="16" t="s">
        <v>4773</v>
      </c>
      <c r="C415" s="17" t="s">
        <v>4773</v>
      </c>
    </row>
    <row r="416" spans="2:3" x14ac:dyDescent="0.25">
      <c r="B416" s="16" t="s">
        <v>4774</v>
      </c>
      <c r="C416" s="17" t="s">
        <v>4406</v>
      </c>
    </row>
    <row r="417" spans="2:3" x14ac:dyDescent="0.25">
      <c r="B417" s="16" t="s">
        <v>3480</v>
      </c>
      <c r="C417" s="17" t="s">
        <v>3480</v>
      </c>
    </row>
    <row r="418" spans="2:3" x14ac:dyDescent="0.25">
      <c r="B418" s="16" t="s">
        <v>4775</v>
      </c>
      <c r="C418" s="17" t="s">
        <v>3480</v>
      </c>
    </row>
    <row r="419" spans="2:3" x14ac:dyDescent="0.25">
      <c r="B419" s="16" t="s">
        <v>4776</v>
      </c>
      <c r="C419" s="17" t="s">
        <v>4406</v>
      </c>
    </row>
    <row r="420" spans="2:3" x14ac:dyDescent="0.25">
      <c r="B420" s="16" t="s">
        <v>813</v>
      </c>
      <c r="C420" s="17" t="s">
        <v>4561</v>
      </c>
    </row>
    <row r="421" spans="2:3" x14ac:dyDescent="0.25">
      <c r="B421" s="16" t="s">
        <v>4777</v>
      </c>
      <c r="C421" s="17" t="s">
        <v>4777</v>
      </c>
    </row>
    <row r="422" spans="2:3" x14ac:dyDescent="0.25">
      <c r="B422" s="16" t="s">
        <v>4778</v>
      </c>
      <c r="C422" s="17" t="s">
        <v>4563</v>
      </c>
    </row>
    <row r="423" spans="2:3" x14ac:dyDescent="0.25">
      <c r="B423" s="16" t="s">
        <v>4779</v>
      </c>
      <c r="C423" s="17" t="s">
        <v>4563</v>
      </c>
    </row>
    <row r="424" spans="2:3" x14ac:dyDescent="0.25">
      <c r="B424" s="16" t="s">
        <v>4780</v>
      </c>
      <c r="C424" s="17" t="s">
        <v>4781</v>
      </c>
    </row>
    <row r="425" spans="2:3" x14ac:dyDescent="0.25">
      <c r="B425" s="16" t="s">
        <v>206</v>
      </c>
      <c r="C425" s="17" t="s">
        <v>4452</v>
      </c>
    </row>
    <row r="426" spans="2:3" x14ac:dyDescent="0.25">
      <c r="B426" s="16" t="s">
        <v>4782</v>
      </c>
      <c r="C426" s="17" t="s">
        <v>4406</v>
      </c>
    </row>
    <row r="427" spans="2:3" x14ac:dyDescent="0.25">
      <c r="B427" s="16" t="s">
        <v>1009</v>
      </c>
      <c r="C427" s="17" t="s">
        <v>4783</v>
      </c>
    </row>
    <row r="428" spans="2:3" x14ac:dyDescent="0.25">
      <c r="B428" s="16" t="s">
        <v>1015</v>
      </c>
      <c r="C428" s="17" t="s">
        <v>1015</v>
      </c>
    </row>
    <row r="429" spans="2:3" x14ac:dyDescent="0.25">
      <c r="B429" s="16" t="s">
        <v>4784</v>
      </c>
      <c r="C429" s="17" t="s">
        <v>4406</v>
      </c>
    </row>
    <row r="430" spans="2:3" x14ac:dyDescent="0.25">
      <c r="B430" s="16" t="s">
        <v>4785</v>
      </c>
      <c r="C430" s="17" t="s">
        <v>4406</v>
      </c>
    </row>
    <row r="431" spans="2:3" x14ac:dyDescent="0.25">
      <c r="B431" s="16" t="s">
        <v>1704</v>
      </c>
      <c r="C431" s="17" t="s">
        <v>1704</v>
      </c>
    </row>
    <row r="432" spans="2:3" x14ac:dyDescent="0.25">
      <c r="B432" s="16" t="s">
        <v>4786</v>
      </c>
      <c r="C432" s="17" t="s">
        <v>4787</v>
      </c>
    </row>
    <row r="433" spans="2:3" x14ac:dyDescent="0.25">
      <c r="B433" s="16" t="s">
        <v>36</v>
      </c>
      <c r="C433" s="17" t="s">
        <v>4529</v>
      </c>
    </row>
    <row r="434" spans="2:3" x14ac:dyDescent="0.25">
      <c r="B434" s="16" t="s">
        <v>4788</v>
      </c>
      <c r="C434" s="17" t="s">
        <v>4788</v>
      </c>
    </row>
    <row r="435" spans="2:3" x14ac:dyDescent="0.25">
      <c r="B435" s="16" t="s">
        <v>4789</v>
      </c>
      <c r="C435" s="17" t="s">
        <v>4406</v>
      </c>
    </row>
    <row r="436" spans="2:3" x14ac:dyDescent="0.25">
      <c r="B436" s="16" t="s">
        <v>4790</v>
      </c>
      <c r="C436" s="17" t="s">
        <v>4410</v>
      </c>
    </row>
    <row r="437" spans="2:3" x14ac:dyDescent="0.25">
      <c r="B437" s="16" t="s">
        <v>4791</v>
      </c>
      <c r="C437" s="17" t="s">
        <v>4410</v>
      </c>
    </row>
    <row r="438" spans="2:3" x14ac:dyDescent="0.25">
      <c r="B438" s="16" t="s">
        <v>4792</v>
      </c>
      <c r="C438" s="17" t="s">
        <v>4792</v>
      </c>
    </row>
    <row r="439" spans="2:3" x14ac:dyDescent="0.25">
      <c r="B439" s="16" t="s">
        <v>4793</v>
      </c>
      <c r="C439" s="17" t="s">
        <v>4793</v>
      </c>
    </row>
    <row r="440" spans="2:3" x14ac:dyDescent="0.25">
      <c r="B440" s="16" t="s">
        <v>4794</v>
      </c>
      <c r="C440" s="17" t="s">
        <v>4793</v>
      </c>
    </row>
    <row r="441" spans="2:3" x14ac:dyDescent="0.25">
      <c r="B441" s="16" t="s">
        <v>4795</v>
      </c>
      <c r="C441" s="17" t="s">
        <v>4303</v>
      </c>
    </row>
    <row r="442" spans="2:3" x14ac:dyDescent="0.25">
      <c r="B442" s="16" t="s">
        <v>162</v>
      </c>
      <c r="C442" s="17" t="s">
        <v>4303</v>
      </c>
    </row>
    <row r="443" spans="2:3" x14ac:dyDescent="0.25">
      <c r="B443" s="16" t="s">
        <v>4796</v>
      </c>
      <c r="C443" s="17" t="s">
        <v>4797</v>
      </c>
    </row>
    <row r="444" spans="2:3" x14ac:dyDescent="0.25">
      <c r="B444" s="16" t="s">
        <v>4798</v>
      </c>
      <c r="C444" s="17" t="s">
        <v>4798</v>
      </c>
    </row>
    <row r="445" spans="2:3" x14ac:dyDescent="0.25">
      <c r="B445" s="16" t="s">
        <v>165</v>
      </c>
      <c r="C445" s="17" t="s">
        <v>165</v>
      </c>
    </row>
    <row r="446" spans="2:3" x14ac:dyDescent="0.25">
      <c r="B446" s="16" t="s">
        <v>4799</v>
      </c>
      <c r="C446" s="17" t="s">
        <v>4799</v>
      </c>
    </row>
    <row r="447" spans="2:3" x14ac:dyDescent="0.25">
      <c r="B447" s="16" t="s">
        <v>4800</v>
      </c>
      <c r="C447" s="17" t="s">
        <v>4800</v>
      </c>
    </row>
    <row r="448" spans="2:3" x14ac:dyDescent="0.25">
      <c r="B448" s="16" t="s">
        <v>4801</v>
      </c>
      <c r="C448" s="17" t="s">
        <v>4801</v>
      </c>
    </row>
    <row r="449" spans="2:3" x14ac:dyDescent="0.25">
      <c r="B449" s="16" t="s">
        <v>4802</v>
      </c>
      <c r="C449" s="17" t="s">
        <v>4657</v>
      </c>
    </row>
    <row r="450" spans="2:3" x14ac:dyDescent="0.25">
      <c r="B450" s="16" t="s">
        <v>4803</v>
      </c>
      <c r="C450" s="17" t="s">
        <v>4803</v>
      </c>
    </row>
    <row r="451" spans="2:3" x14ac:dyDescent="0.25">
      <c r="B451" s="16" t="s">
        <v>4804</v>
      </c>
      <c r="C451" s="17" t="s">
        <v>4803</v>
      </c>
    </row>
    <row r="452" spans="2:3" x14ac:dyDescent="0.25">
      <c r="B452" s="16" t="s">
        <v>4805</v>
      </c>
      <c r="C452" s="17" t="s">
        <v>4805</v>
      </c>
    </row>
    <row r="453" spans="2:3" x14ac:dyDescent="0.25">
      <c r="B453" s="16" t="s">
        <v>4806</v>
      </c>
      <c r="C453" s="17" t="s">
        <v>4565</v>
      </c>
    </row>
    <row r="454" spans="2:3" x14ac:dyDescent="0.25">
      <c r="B454" s="16" t="s">
        <v>4797</v>
      </c>
      <c r="C454" s="17" t="s">
        <v>4797</v>
      </c>
    </row>
    <row r="455" spans="2:3" x14ac:dyDescent="0.25">
      <c r="B455" s="16" t="s">
        <v>4807</v>
      </c>
      <c r="C455" s="17" t="s">
        <v>4797</v>
      </c>
    </row>
    <row r="456" spans="2:3" x14ac:dyDescent="0.25">
      <c r="B456" s="16" t="s">
        <v>4808</v>
      </c>
      <c r="C456" s="17" t="s">
        <v>4406</v>
      </c>
    </row>
    <row r="457" spans="2:3" x14ac:dyDescent="0.25">
      <c r="B457" s="16" t="s">
        <v>3215</v>
      </c>
      <c r="C457" s="17" t="s">
        <v>3215</v>
      </c>
    </row>
    <row r="458" spans="2:3" x14ac:dyDescent="0.25">
      <c r="B458" s="16" t="s">
        <v>4809</v>
      </c>
      <c r="C458" s="17" t="s">
        <v>4479</v>
      </c>
    </row>
    <row r="459" spans="2:3" x14ac:dyDescent="0.25">
      <c r="B459" s="16" t="s">
        <v>4810</v>
      </c>
      <c r="C459" s="17" t="s">
        <v>4567</v>
      </c>
    </row>
    <row r="460" spans="2:3" x14ac:dyDescent="0.25">
      <c r="B460" s="16" t="s">
        <v>121</v>
      </c>
      <c r="C460" s="17" t="s">
        <v>4567</v>
      </c>
    </row>
    <row r="461" spans="2:3" x14ac:dyDescent="0.25">
      <c r="B461" s="16" t="s">
        <v>4811</v>
      </c>
      <c r="C461" s="17" t="s">
        <v>4406</v>
      </c>
    </row>
    <row r="462" spans="2:3" x14ac:dyDescent="0.25">
      <c r="B462" s="16" t="s">
        <v>4812</v>
      </c>
      <c r="C462" s="17" t="s">
        <v>4812</v>
      </c>
    </row>
    <row r="463" spans="2:3" x14ac:dyDescent="0.25">
      <c r="B463" s="16" t="s">
        <v>4813</v>
      </c>
      <c r="C463" s="17" t="s">
        <v>4813</v>
      </c>
    </row>
    <row r="464" spans="2:3" x14ac:dyDescent="0.25">
      <c r="B464" s="16" t="s">
        <v>4814</v>
      </c>
      <c r="C464" s="17" t="s">
        <v>4814</v>
      </c>
    </row>
    <row r="465" spans="2:3" x14ac:dyDescent="0.25">
      <c r="B465" s="16" t="s">
        <v>4815</v>
      </c>
      <c r="C465" s="17" t="s">
        <v>4406</v>
      </c>
    </row>
    <row r="466" spans="2:3" x14ac:dyDescent="0.25">
      <c r="B466" s="16" t="s">
        <v>4816</v>
      </c>
      <c r="C466" s="17" t="s">
        <v>4817</v>
      </c>
    </row>
    <row r="467" spans="2:3" x14ac:dyDescent="0.25">
      <c r="B467" s="16" t="s">
        <v>4818</v>
      </c>
      <c r="C467" s="17" t="s">
        <v>4818</v>
      </c>
    </row>
    <row r="468" spans="2:3" x14ac:dyDescent="0.25">
      <c r="B468" s="16" t="s">
        <v>3125</v>
      </c>
      <c r="C468" s="17" t="s">
        <v>3125</v>
      </c>
    </row>
    <row r="469" spans="2:3" x14ac:dyDescent="0.25">
      <c r="B469" s="16" t="s">
        <v>260</v>
      </c>
      <c r="C469" s="17" t="s">
        <v>4819</v>
      </c>
    </row>
    <row r="470" spans="2:3" x14ac:dyDescent="0.25">
      <c r="B470" s="16" t="s">
        <v>2162</v>
      </c>
      <c r="C470" s="17" t="s">
        <v>4609</v>
      </c>
    </row>
    <row r="471" spans="2:3" x14ac:dyDescent="0.25">
      <c r="B471" s="16" t="s">
        <v>4820</v>
      </c>
      <c r="C471" s="17" t="s">
        <v>4820</v>
      </c>
    </row>
    <row r="472" spans="2:3" x14ac:dyDescent="0.25">
      <c r="B472" s="16" t="s">
        <v>4821</v>
      </c>
      <c r="C472" s="17" t="s">
        <v>4821</v>
      </c>
    </row>
    <row r="473" spans="2:3" x14ac:dyDescent="0.25">
      <c r="B473" s="16" t="s">
        <v>422</v>
      </c>
      <c r="C473" s="17" t="s">
        <v>422</v>
      </c>
    </row>
    <row r="474" spans="2:3" x14ac:dyDescent="0.25">
      <c r="B474" s="16" t="s">
        <v>2959</v>
      </c>
      <c r="C474" s="17" t="s">
        <v>422</v>
      </c>
    </row>
    <row r="475" spans="2:3" x14ac:dyDescent="0.25">
      <c r="B475" s="16" t="s">
        <v>3566</v>
      </c>
      <c r="C475" s="17" t="s">
        <v>4568</v>
      </c>
    </row>
    <row r="476" spans="2:3" x14ac:dyDescent="0.25">
      <c r="B476" s="16" t="s">
        <v>4822</v>
      </c>
      <c r="C476" s="17" t="s">
        <v>4568</v>
      </c>
    </row>
    <row r="477" spans="2:3" x14ac:dyDescent="0.25">
      <c r="B477" s="16" t="s">
        <v>1022</v>
      </c>
      <c r="C477" s="17" t="s">
        <v>4568</v>
      </c>
    </row>
    <row r="478" spans="2:3" x14ac:dyDescent="0.25">
      <c r="B478" s="16" t="s">
        <v>4823</v>
      </c>
      <c r="C478" s="17" t="s">
        <v>4406</v>
      </c>
    </row>
    <row r="479" spans="2:3" x14ac:dyDescent="0.25">
      <c r="B479" s="16" t="s">
        <v>4824</v>
      </c>
      <c r="C479" s="17" t="s">
        <v>4824</v>
      </c>
    </row>
    <row r="480" spans="2:3" x14ac:dyDescent="0.25">
      <c r="B480" s="16" t="s">
        <v>4825</v>
      </c>
      <c r="C480" s="17" t="s">
        <v>4825</v>
      </c>
    </row>
    <row r="481" spans="2:3" x14ac:dyDescent="0.25">
      <c r="B481" s="16" t="s">
        <v>4826</v>
      </c>
      <c r="C481" s="17" t="s">
        <v>4826</v>
      </c>
    </row>
    <row r="482" spans="2:3" x14ac:dyDescent="0.25">
      <c r="B482" s="16" t="s">
        <v>4827</v>
      </c>
      <c r="C482" s="17" t="s">
        <v>4406</v>
      </c>
    </row>
    <row r="483" spans="2:3" x14ac:dyDescent="0.25">
      <c r="B483" s="16" t="s">
        <v>4828</v>
      </c>
      <c r="C483" s="17" t="s">
        <v>4828</v>
      </c>
    </row>
    <row r="484" spans="2:3" x14ac:dyDescent="0.25">
      <c r="B484" s="16" t="s">
        <v>4829</v>
      </c>
      <c r="C484" s="17" t="s">
        <v>4830</v>
      </c>
    </row>
    <row r="485" spans="2:3" x14ac:dyDescent="0.25">
      <c r="B485" s="16" t="s">
        <v>4831</v>
      </c>
      <c r="C485" s="17" t="s">
        <v>4570</v>
      </c>
    </row>
    <row r="486" spans="2:3" x14ac:dyDescent="0.25">
      <c r="B486" s="16" t="s">
        <v>1745</v>
      </c>
      <c r="C486" s="17" t="s">
        <v>4832</v>
      </c>
    </row>
    <row r="487" spans="2:3" x14ac:dyDescent="0.25">
      <c r="B487" s="16" t="s">
        <v>4833</v>
      </c>
      <c r="C487" s="17" t="s">
        <v>4833</v>
      </c>
    </row>
    <row r="488" spans="2:3" x14ac:dyDescent="0.25">
      <c r="B488" s="16" t="s">
        <v>4834</v>
      </c>
      <c r="C488" s="17" t="s">
        <v>4833</v>
      </c>
    </row>
    <row r="489" spans="2:3" x14ac:dyDescent="0.25">
      <c r="B489" s="16" t="s">
        <v>4835</v>
      </c>
      <c r="C489" s="17" t="s">
        <v>4406</v>
      </c>
    </row>
    <row r="490" spans="2:3" x14ac:dyDescent="0.25">
      <c r="B490" s="16" t="s">
        <v>4836</v>
      </c>
      <c r="C490" s="17" t="s">
        <v>4837</v>
      </c>
    </row>
    <row r="491" spans="2:3" x14ac:dyDescent="0.25">
      <c r="B491" s="16" t="s">
        <v>4838</v>
      </c>
      <c r="C491" s="17" t="s">
        <v>4838</v>
      </c>
    </row>
    <row r="492" spans="2:3" x14ac:dyDescent="0.25">
      <c r="B492" s="16" t="s">
        <v>4839</v>
      </c>
      <c r="C492" s="17" t="s">
        <v>4840</v>
      </c>
    </row>
    <row r="493" spans="2:3" x14ac:dyDescent="0.25">
      <c r="B493" s="16" t="s">
        <v>4841</v>
      </c>
      <c r="C493" s="17" t="s">
        <v>4406</v>
      </c>
    </row>
    <row r="494" spans="2:3" x14ac:dyDescent="0.25">
      <c r="B494" s="16" t="s">
        <v>4842</v>
      </c>
      <c r="C494" s="17" t="s">
        <v>4406</v>
      </c>
    </row>
    <row r="495" spans="2:3" x14ac:dyDescent="0.25">
      <c r="B495" s="16" t="s">
        <v>4843</v>
      </c>
      <c r="C495" s="17" t="s">
        <v>4843</v>
      </c>
    </row>
    <row r="496" spans="2:3" x14ac:dyDescent="0.25">
      <c r="B496" s="16" t="s">
        <v>4844</v>
      </c>
      <c r="C496" s="17" t="s">
        <v>4843</v>
      </c>
    </row>
    <row r="497" spans="2:3" x14ac:dyDescent="0.25">
      <c r="B497" s="16" t="s">
        <v>4326</v>
      </c>
      <c r="C497" s="17" t="s">
        <v>4845</v>
      </c>
    </row>
    <row r="498" spans="2:3" x14ac:dyDescent="0.25">
      <c r="B498" s="16" t="s">
        <v>4846</v>
      </c>
      <c r="C498" s="17" t="s">
        <v>4847</v>
      </c>
    </row>
    <row r="499" spans="2:3" x14ac:dyDescent="0.25">
      <c r="B499" s="16" t="s">
        <v>4848</v>
      </c>
      <c r="C499" s="17" t="s">
        <v>4848</v>
      </c>
    </row>
    <row r="500" spans="2:3" x14ac:dyDescent="0.25">
      <c r="B500" s="16" t="s">
        <v>4849</v>
      </c>
      <c r="C500" s="17" t="s">
        <v>4406</v>
      </c>
    </row>
    <row r="501" spans="2:3" x14ac:dyDescent="0.25">
      <c r="B501" s="16" t="s">
        <v>4850</v>
      </c>
      <c r="C501" s="17" t="s">
        <v>4850</v>
      </c>
    </row>
    <row r="502" spans="2:3" x14ac:dyDescent="0.25">
      <c r="B502" s="16" t="s">
        <v>4851</v>
      </c>
      <c r="C502" s="17" t="s">
        <v>4852</v>
      </c>
    </row>
    <row r="503" spans="2:3" x14ac:dyDescent="0.25">
      <c r="B503" s="16" t="s">
        <v>4573</v>
      </c>
      <c r="C503" s="17" t="s">
        <v>4573</v>
      </c>
    </row>
    <row r="504" spans="2:3" x14ac:dyDescent="0.25">
      <c r="B504" s="16" t="s">
        <v>4853</v>
      </c>
      <c r="C504" s="17" t="s">
        <v>4573</v>
      </c>
    </row>
    <row r="505" spans="2:3" x14ac:dyDescent="0.25">
      <c r="B505" s="16" t="s">
        <v>4854</v>
      </c>
      <c r="C505" s="17" t="s">
        <v>4854</v>
      </c>
    </row>
    <row r="506" spans="2:3" x14ac:dyDescent="0.25">
      <c r="B506" s="16" t="s">
        <v>1750</v>
      </c>
      <c r="C506" s="17" t="s">
        <v>1750</v>
      </c>
    </row>
    <row r="507" spans="2:3" x14ac:dyDescent="0.25">
      <c r="B507" s="16" t="s">
        <v>4855</v>
      </c>
      <c r="C507" s="17" t="s">
        <v>4855</v>
      </c>
    </row>
    <row r="508" spans="2:3" x14ac:dyDescent="0.25">
      <c r="B508" s="16" t="s">
        <v>4856</v>
      </c>
      <c r="C508" s="17" t="s">
        <v>4575</v>
      </c>
    </row>
    <row r="509" spans="2:3" x14ac:dyDescent="0.25">
      <c r="B509" s="16" t="s">
        <v>4857</v>
      </c>
      <c r="C509" s="17" t="s">
        <v>4575</v>
      </c>
    </row>
    <row r="510" spans="2:3" x14ac:dyDescent="0.25">
      <c r="B510" s="16" t="s">
        <v>4858</v>
      </c>
      <c r="C510" s="17" t="s">
        <v>4858</v>
      </c>
    </row>
    <row r="511" spans="2:3" x14ac:dyDescent="0.25">
      <c r="B511" s="16" t="s">
        <v>523</v>
      </c>
      <c r="C511" s="17" t="s">
        <v>4577</v>
      </c>
    </row>
    <row r="512" spans="2:3" x14ac:dyDescent="0.25">
      <c r="B512" s="16" t="s">
        <v>4859</v>
      </c>
      <c r="C512" s="17" t="s">
        <v>4406</v>
      </c>
    </row>
    <row r="513" spans="2:3" x14ac:dyDescent="0.25">
      <c r="B513" s="16" t="s">
        <v>4860</v>
      </c>
      <c r="C513" s="17" t="s">
        <v>4861</v>
      </c>
    </row>
    <row r="514" spans="2:3" x14ac:dyDescent="0.25">
      <c r="B514" s="16" t="s">
        <v>56</v>
      </c>
      <c r="C514" s="17" t="s">
        <v>4345</v>
      </c>
    </row>
    <row r="515" spans="2:3" x14ac:dyDescent="0.25">
      <c r="B515" s="16" t="s">
        <v>4862</v>
      </c>
      <c r="C515" s="17" t="s">
        <v>4345</v>
      </c>
    </row>
    <row r="516" spans="2:3" x14ac:dyDescent="0.25">
      <c r="B516" s="16" t="s">
        <v>4863</v>
      </c>
      <c r="C516" s="17" t="s">
        <v>4863</v>
      </c>
    </row>
    <row r="517" spans="2:3" x14ac:dyDescent="0.25">
      <c r="B517" s="16" t="s">
        <v>4864</v>
      </c>
      <c r="C517" s="17" t="s">
        <v>4406</v>
      </c>
    </row>
    <row r="518" spans="2:3" x14ac:dyDescent="0.25">
      <c r="B518" s="16" t="s">
        <v>4865</v>
      </c>
      <c r="C518" s="17" t="s">
        <v>4866</v>
      </c>
    </row>
    <row r="519" spans="2:3" x14ac:dyDescent="0.25">
      <c r="B519" s="16" t="s">
        <v>4412</v>
      </c>
      <c r="C519" s="17" t="s">
        <v>4412</v>
      </c>
    </row>
    <row r="520" spans="2:3" x14ac:dyDescent="0.25">
      <c r="B520" s="16" t="s">
        <v>4533</v>
      </c>
      <c r="C520" s="17" t="s">
        <v>4533</v>
      </c>
    </row>
    <row r="521" spans="2:3" x14ac:dyDescent="0.25">
      <c r="B521" s="16" t="s">
        <v>1355</v>
      </c>
      <c r="C521" s="17" t="s">
        <v>3297</v>
      </c>
    </row>
    <row r="522" spans="2:3" x14ac:dyDescent="0.25">
      <c r="B522" s="16" t="s">
        <v>4867</v>
      </c>
      <c r="C522" s="17" t="s">
        <v>4406</v>
      </c>
    </row>
    <row r="523" spans="2:3" x14ac:dyDescent="0.25">
      <c r="B523" s="16" t="s">
        <v>4868</v>
      </c>
      <c r="C523" s="17" t="s">
        <v>4868</v>
      </c>
    </row>
    <row r="524" spans="2:3" x14ac:dyDescent="0.25">
      <c r="B524" s="16" t="s">
        <v>4869</v>
      </c>
      <c r="C524" s="17" t="s">
        <v>4869</v>
      </c>
    </row>
    <row r="525" spans="2:3" x14ac:dyDescent="0.25">
      <c r="B525" s="16" t="s">
        <v>4870</v>
      </c>
      <c r="C525" s="17" t="s">
        <v>4870</v>
      </c>
    </row>
    <row r="526" spans="2:3" x14ac:dyDescent="0.25">
      <c r="B526" s="16" t="s">
        <v>3359</v>
      </c>
      <c r="C526" s="17" t="s">
        <v>4870</v>
      </c>
    </row>
    <row r="527" spans="2:3" x14ac:dyDescent="0.25">
      <c r="B527" s="16" t="s">
        <v>1351</v>
      </c>
      <c r="C527" s="17" t="s">
        <v>1351</v>
      </c>
    </row>
    <row r="528" spans="2:3" x14ac:dyDescent="0.25">
      <c r="B528" s="16" t="s">
        <v>3138</v>
      </c>
      <c r="C528" s="17" t="s">
        <v>1351</v>
      </c>
    </row>
    <row r="529" spans="2:3" x14ac:dyDescent="0.25">
      <c r="B529" s="16" t="s">
        <v>4871</v>
      </c>
      <c r="C529" s="17" t="s">
        <v>4406</v>
      </c>
    </row>
    <row r="530" spans="2:3" x14ac:dyDescent="0.25">
      <c r="B530" s="16" t="s">
        <v>1328</v>
      </c>
      <c r="C530" s="17" t="s">
        <v>1328</v>
      </c>
    </row>
    <row r="531" spans="2:3" x14ac:dyDescent="0.25">
      <c r="B531" s="16" t="s">
        <v>4872</v>
      </c>
      <c r="C531" s="17" t="s">
        <v>1328</v>
      </c>
    </row>
    <row r="532" spans="2:3" x14ac:dyDescent="0.25">
      <c r="B532" s="16" t="s">
        <v>4873</v>
      </c>
      <c r="C532" s="17" t="s">
        <v>4873</v>
      </c>
    </row>
    <row r="533" spans="2:3" x14ac:dyDescent="0.25">
      <c r="B533" s="16" t="s">
        <v>3172</v>
      </c>
      <c r="C533" s="17" t="s">
        <v>4874</v>
      </c>
    </row>
    <row r="534" spans="2:3" x14ac:dyDescent="0.25">
      <c r="B534" s="16" t="s">
        <v>874</v>
      </c>
      <c r="C534" s="17" t="s">
        <v>874</v>
      </c>
    </row>
    <row r="535" spans="2:3" x14ac:dyDescent="0.25">
      <c r="B535" s="16" t="s">
        <v>3702</v>
      </c>
      <c r="C535" s="17" t="s">
        <v>874</v>
      </c>
    </row>
    <row r="536" spans="2:3" x14ac:dyDescent="0.25">
      <c r="B536" s="16" t="s">
        <v>4875</v>
      </c>
      <c r="C536" s="17" t="s">
        <v>4875</v>
      </c>
    </row>
    <row r="537" spans="2:3" x14ac:dyDescent="0.25">
      <c r="B537" s="16" t="s">
        <v>4876</v>
      </c>
      <c r="C537" s="17" t="s">
        <v>4876</v>
      </c>
    </row>
    <row r="538" spans="2:3" x14ac:dyDescent="0.25">
      <c r="B538" s="16" t="s">
        <v>1157</v>
      </c>
      <c r="C538" s="17" t="s">
        <v>3211</v>
      </c>
    </row>
    <row r="539" spans="2:3" x14ac:dyDescent="0.25">
      <c r="B539" s="16" t="s">
        <v>4877</v>
      </c>
      <c r="C539" s="17" t="s">
        <v>4406</v>
      </c>
    </row>
    <row r="540" spans="2:3" x14ac:dyDescent="0.25">
      <c r="B540" s="16" t="s">
        <v>4878</v>
      </c>
      <c r="C540" s="17" t="s">
        <v>4424</v>
      </c>
    </row>
    <row r="541" spans="2:3" x14ac:dyDescent="0.25">
      <c r="B541" s="16" t="s">
        <v>50</v>
      </c>
      <c r="C541" s="17" t="s">
        <v>4301</v>
      </c>
    </row>
    <row r="542" spans="2:3" x14ac:dyDescent="0.25">
      <c r="B542" s="16" t="s">
        <v>4879</v>
      </c>
      <c r="C542" s="17" t="s">
        <v>4880</v>
      </c>
    </row>
    <row r="543" spans="2:3" x14ac:dyDescent="0.25">
      <c r="B543" s="16" t="s">
        <v>1277</v>
      </c>
      <c r="C543" s="17" t="s">
        <v>1277</v>
      </c>
    </row>
    <row r="544" spans="2:3" x14ac:dyDescent="0.25">
      <c r="B544" s="16" t="s">
        <v>4881</v>
      </c>
      <c r="C544" s="17" t="s">
        <v>1277</v>
      </c>
    </row>
    <row r="545" spans="2:3" x14ac:dyDescent="0.25">
      <c r="B545" s="16" t="s">
        <v>4882</v>
      </c>
      <c r="C545" s="17" t="s">
        <v>4406</v>
      </c>
    </row>
    <row r="546" spans="2:3" x14ac:dyDescent="0.25">
      <c r="B546" s="16" t="s">
        <v>4883</v>
      </c>
      <c r="C546" s="17" t="s">
        <v>4599</v>
      </c>
    </row>
    <row r="547" spans="2:3" x14ac:dyDescent="0.25">
      <c r="B547" s="16" t="s">
        <v>4884</v>
      </c>
      <c r="C547" s="17" t="s">
        <v>4406</v>
      </c>
    </row>
    <row r="548" spans="2:3" x14ac:dyDescent="0.25">
      <c r="B548" s="16" t="s">
        <v>4885</v>
      </c>
      <c r="C548" s="17" t="s">
        <v>4885</v>
      </c>
    </row>
    <row r="549" spans="2:3" x14ac:dyDescent="0.25">
      <c r="B549" s="16" t="s">
        <v>4886</v>
      </c>
      <c r="C549" s="17" t="s">
        <v>4406</v>
      </c>
    </row>
    <row r="550" spans="2:3" x14ac:dyDescent="0.25">
      <c r="B550" s="16" t="s">
        <v>1026</v>
      </c>
      <c r="C550" s="17" t="s">
        <v>1026</v>
      </c>
    </row>
    <row r="551" spans="2:3" x14ac:dyDescent="0.25">
      <c r="B551" s="16" t="s">
        <v>4887</v>
      </c>
      <c r="C551" s="17" t="s">
        <v>4684</v>
      </c>
    </row>
    <row r="552" spans="2:3" x14ac:dyDescent="0.25">
      <c r="B552" s="16" t="s">
        <v>4888</v>
      </c>
      <c r="C552" s="17" t="s">
        <v>4889</v>
      </c>
    </row>
    <row r="553" spans="2:3" x14ac:dyDescent="0.25">
      <c r="B553" s="16" t="s">
        <v>4890</v>
      </c>
      <c r="C553" s="17" t="s">
        <v>4602</v>
      </c>
    </row>
    <row r="554" spans="2:3" x14ac:dyDescent="0.25">
      <c r="B554" s="16" t="s">
        <v>414</v>
      </c>
      <c r="C554" s="17" t="s">
        <v>4602</v>
      </c>
    </row>
    <row r="555" spans="2:3" x14ac:dyDescent="0.25">
      <c r="B555" s="16" t="s">
        <v>1001</v>
      </c>
      <c r="C555" s="17" t="s">
        <v>4581</v>
      </c>
    </row>
    <row r="556" spans="2:3" x14ac:dyDescent="0.25">
      <c r="B556" s="16" t="s">
        <v>4891</v>
      </c>
      <c r="C556" s="17" t="s">
        <v>4603</v>
      </c>
    </row>
    <row r="557" spans="2:3" x14ac:dyDescent="0.25">
      <c r="B557" s="16" t="s">
        <v>4892</v>
      </c>
      <c r="C557" s="17" t="s">
        <v>4603</v>
      </c>
    </row>
    <row r="558" spans="2:3" x14ac:dyDescent="0.25">
      <c r="B558" s="16" t="s">
        <v>817</v>
      </c>
      <c r="C558" s="17" t="s">
        <v>4603</v>
      </c>
    </row>
    <row r="559" spans="2:3" x14ac:dyDescent="0.25">
      <c r="B559" s="16" t="s">
        <v>240</v>
      </c>
      <c r="C559" s="17" t="s">
        <v>4603</v>
      </c>
    </row>
    <row r="560" spans="2:3" x14ac:dyDescent="0.25">
      <c r="B560" s="16" t="s">
        <v>4893</v>
      </c>
      <c r="C560" s="17" t="s">
        <v>4406</v>
      </c>
    </row>
    <row r="561" spans="2:3" x14ac:dyDescent="0.25">
      <c r="B561" s="16" t="s">
        <v>4894</v>
      </c>
      <c r="C561" s="17" t="s">
        <v>4894</v>
      </c>
    </row>
    <row r="562" spans="2:3" x14ac:dyDescent="0.25">
      <c r="B562" s="16" t="s">
        <v>4895</v>
      </c>
      <c r="C562" s="17" t="s">
        <v>4894</v>
      </c>
    </row>
    <row r="563" spans="2:3" x14ac:dyDescent="0.25">
      <c r="B563" s="16" t="s">
        <v>4896</v>
      </c>
      <c r="C563" s="17" t="s">
        <v>4406</v>
      </c>
    </row>
    <row r="564" spans="2:3" x14ac:dyDescent="0.25">
      <c r="B564" s="16" t="s">
        <v>4897</v>
      </c>
      <c r="C564" s="17" t="s">
        <v>4406</v>
      </c>
    </row>
    <row r="565" spans="2:3" x14ac:dyDescent="0.25">
      <c r="B565" s="16" t="s">
        <v>4898</v>
      </c>
      <c r="C565" s="17" t="s">
        <v>4898</v>
      </c>
    </row>
    <row r="566" spans="2:3" x14ac:dyDescent="0.25">
      <c r="B566" s="16" t="s">
        <v>1268</v>
      </c>
      <c r="C566" s="17" t="s">
        <v>1268</v>
      </c>
    </row>
    <row r="567" spans="2:3" x14ac:dyDescent="0.25">
      <c r="B567" s="16" t="s">
        <v>3399</v>
      </c>
      <c r="C567" s="17" t="s">
        <v>1268</v>
      </c>
    </row>
    <row r="568" spans="2:3" x14ac:dyDescent="0.25">
      <c r="B568" s="16" t="s">
        <v>4899</v>
      </c>
      <c r="C568" s="17" t="s">
        <v>4406</v>
      </c>
    </row>
    <row r="569" spans="2:3" x14ac:dyDescent="0.25">
      <c r="B569" s="16" t="s">
        <v>4900</v>
      </c>
      <c r="C569" s="17" t="s">
        <v>4458</v>
      </c>
    </row>
    <row r="570" spans="2:3" x14ac:dyDescent="0.25">
      <c r="B570" s="16" t="s">
        <v>4901</v>
      </c>
      <c r="C570" s="17" t="s">
        <v>4901</v>
      </c>
    </row>
    <row r="571" spans="2:3" x14ac:dyDescent="0.25">
      <c r="B571" s="16" t="s">
        <v>4902</v>
      </c>
      <c r="C571" s="17" t="s">
        <v>4583</v>
      </c>
    </row>
    <row r="572" spans="2:3" x14ac:dyDescent="0.25">
      <c r="B572" s="16" t="s">
        <v>4903</v>
      </c>
      <c r="C572" s="17" t="s">
        <v>4904</v>
      </c>
    </row>
    <row r="573" spans="2:3" x14ac:dyDescent="0.25">
      <c r="B573" s="16" t="s">
        <v>4905</v>
      </c>
      <c r="C573" s="17" t="s">
        <v>4905</v>
      </c>
    </row>
    <row r="574" spans="2:3" x14ac:dyDescent="0.25">
      <c r="B574" s="16" t="s">
        <v>4906</v>
      </c>
      <c r="C574" s="17" t="s">
        <v>4485</v>
      </c>
    </row>
    <row r="575" spans="2:3" x14ac:dyDescent="0.25">
      <c r="B575" s="16" t="s">
        <v>4907</v>
      </c>
      <c r="C575" s="17" t="s">
        <v>4908</v>
      </c>
    </row>
    <row r="576" spans="2:3" x14ac:dyDescent="0.25">
      <c r="B576" s="16" t="s">
        <v>4909</v>
      </c>
      <c r="C576" s="17" t="s">
        <v>4418</v>
      </c>
    </row>
    <row r="577" spans="2:3" x14ac:dyDescent="0.25">
      <c r="B577" s="16" t="s">
        <v>4910</v>
      </c>
      <c r="C577" s="17" t="s">
        <v>4406</v>
      </c>
    </row>
    <row r="578" spans="2:3" x14ac:dyDescent="0.25">
      <c r="B578" s="16" t="s">
        <v>4911</v>
      </c>
      <c r="C578" s="17" t="s">
        <v>4912</v>
      </c>
    </row>
    <row r="579" spans="2:3" x14ac:dyDescent="0.25">
      <c r="B579" s="16" t="s">
        <v>4913</v>
      </c>
      <c r="C579" s="17" t="s">
        <v>4913</v>
      </c>
    </row>
    <row r="580" spans="2:3" x14ac:dyDescent="0.25">
      <c r="B580" s="16" t="s">
        <v>4914</v>
      </c>
      <c r="C580" s="17" t="s">
        <v>4914</v>
      </c>
    </row>
    <row r="581" spans="2:3" x14ac:dyDescent="0.25">
      <c r="B581" s="16" t="s">
        <v>4915</v>
      </c>
      <c r="C581" s="17" t="s">
        <v>4916</v>
      </c>
    </row>
    <row r="582" spans="2:3" x14ac:dyDescent="0.25">
      <c r="B582" s="16" t="s">
        <v>4917</v>
      </c>
      <c r="C582" s="17" t="s">
        <v>4917</v>
      </c>
    </row>
    <row r="583" spans="2:3" x14ac:dyDescent="0.25">
      <c r="B583" s="16" t="s">
        <v>3739</v>
      </c>
      <c r="C583" s="17" t="s">
        <v>4917</v>
      </c>
    </row>
    <row r="584" spans="2:3" x14ac:dyDescent="0.25">
      <c r="B584" s="16" t="s">
        <v>4918</v>
      </c>
      <c r="C584" s="17" t="s">
        <v>4406</v>
      </c>
    </row>
    <row r="585" spans="2:3" x14ac:dyDescent="0.25">
      <c r="B585" s="16" t="s">
        <v>4414</v>
      </c>
      <c r="C585" s="17" t="s">
        <v>4414</v>
      </c>
    </row>
    <row r="586" spans="2:3" x14ac:dyDescent="0.25">
      <c r="B586" s="16" t="s">
        <v>4919</v>
      </c>
      <c r="C586" s="17" t="s">
        <v>4414</v>
      </c>
    </row>
    <row r="587" spans="2:3" x14ac:dyDescent="0.25">
      <c r="B587" s="16" t="s">
        <v>1162</v>
      </c>
      <c r="C587" s="17" t="s">
        <v>3162</v>
      </c>
    </row>
    <row r="588" spans="2:3" x14ac:dyDescent="0.25">
      <c r="B588" s="16" t="s">
        <v>4920</v>
      </c>
      <c r="C588" s="17" t="s">
        <v>4921</v>
      </c>
    </row>
    <row r="589" spans="2:3" x14ac:dyDescent="0.25">
      <c r="B589" s="16" t="s">
        <v>4922</v>
      </c>
      <c r="C589" s="17" t="s">
        <v>4922</v>
      </c>
    </row>
    <row r="590" spans="2:3" x14ac:dyDescent="0.25">
      <c r="B590" s="16" t="s">
        <v>4416</v>
      </c>
      <c r="C590" s="17" t="s">
        <v>4416</v>
      </c>
    </row>
    <row r="591" spans="2:3" x14ac:dyDescent="0.25">
      <c r="B591" s="16" t="s">
        <v>4923</v>
      </c>
      <c r="C591" s="17" t="s">
        <v>4924</v>
      </c>
    </row>
    <row r="592" spans="2:3" x14ac:dyDescent="0.25">
      <c r="B592" s="16" t="s">
        <v>451</v>
      </c>
      <c r="C592" s="17" t="s">
        <v>4537</v>
      </c>
    </row>
    <row r="593" spans="2:3" x14ac:dyDescent="0.25">
      <c r="B593" s="16" t="s">
        <v>4925</v>
      </c>
      <c r="C593" s="17" t="s">
        <v>4612</v>
      </c>
    </row>
    <row r="594" spans="2:3" x14ac:dyDescent="0.25">
      <c r="B594" s="16" t="s">
        <v>4926</v>
      </c>
      <c r="C594" s="17" t="s">
        <v>4927</v>
      </c>
    </row>
    <row r="595" spans="2:3" x14ac:dyDescent="0.25">
      <c r="B595" s="16" t="s">
        <v>4928</v>
      </c>
      <c r="C595" s="17" t="s">
        <v>4612</v>
      </c>
    </row>
    <row r="596" spans="2:3" x14ac:dyDescent="0.25">
      <c r="B596" s="16" t="s">
        <v>4929</v>
      </c>
      <c r="C596" s="17" t="s">
        <v>4929</v>
      </c>
    </row>
    <row r="597" spans="2:3" x14ac:dyDescent="0.25">
      <c r="B597" s="16" t="s">
        <v>4930</v>
      </c>
      <c r="C597" s="17" t="s">
        <v>4930</v>
      </c>
    </row>
    <row r="598" spans="2:3" x14ac:dyDescent="0.25">
      <c r="B598" s="16" t="s">
        <v>4931</v>
      </c>
      <c r="C598" s="17" t="s">
        <v>4932</v>
      </c>
    </row>
    <row r="599" spans="2:3" x14ac:dyDescent="0.25">
      <c r="B599" s="16" t="s">
        <v>4933</v>
      </c>
      <c r="C599" s="17" t="s">
        <v>4933</v>
      </c>
    </row>
    <row r="600" spans="2:3" x14ac:dyDescent="0.25">
      <c r="B600" s="16" t="s">
        <v>4934</v>
      </c>
      <c r="C600" s="17" t="s">
        <v>4406</v>
      </c>
    </row>
    <row r="601" spans="2:3" x14ac:dyDescent="0.25">
      <c r="B601" s="16" t="s">
        <v>4935</v>
      </c>
      <c r="C601" s="17" t="s">
        <v>4935</v>
      </c>
    </row>
    <row r="602" spans="2:3" x14ac:dyDescent="0.25">
      <c r="B602" s="16" t="s">
        <v>4936</v>
      </c>
      <c r="C602" s="17" t="s">
        <v>4936</v>
      </c>
    </row>
    <row r="603" spans="2:3" x14ac:dyDescent="0.25">
      <c r="B603" s="16" t="s">
        <v>4937</v>
      </c>
      <c r="C603" s="17" t="s">
        <v>4938</v>
      </c>
    </row>
    <row r="604" spans="2:3" x14ac:dyDescent="0.25">
      <c r="B604" s="16" t="s">
        <v>4939</v>
      </c>
      <c r="C604" s="17" t="s">
        <v>4939</v>
      </c>
    </row>
    <row r="605" spans="2:3" x14ac:dyDescent="0.25">
      <c r="B605" s="16" t="s">
        <v>4382</v>
      </c>
      <c r="C605" s="17" t="s">
        <v>4845</v>
      </c>
    </row>
    <row r="606" spans="2:3" x14ac:dyDescent="0.25">
      <c r="B606" s="16" t="s">
        <v>114</v>
      </c>
      <c r="C606" s="17" t="s">
        <v>4845</v>
      </c>
    </row>
    <row r="607" spans="2:3" x14ac:dyDescent="0.25">
      <c r="B607" s="16" t="s">
        <v>1816</v>
      </c>
      <c r="C607" s="17" t="s">
        <v>4940</v>
      </c>
    </row>
    <row r="608" spans="2:3" x14ac:dyDescent="0.25">
      <c r="B608" s="16" t="s">
        <v>4941</v>
      </c>
      <c r="C608" s="17" t="s">
        <v>4941</v>
      </c>
    </row>
    <row r="609" spans="2:3" x14ac:dyDescent="0.25">
      <c r="B609" s="16" t="s">
        <v>4942</v>
      </c>
      <c r="C609" s="17" t="s">
        <v>4942</v>
      </c>
    </row>
    <row r="610" spans="2:3" x14ac:dyDescent="0.25">
      <c r="B610" s="16" t="s">
        <v>1362</v>
      </c>
      <c r="C610" s="17" t="s">
        <v>1362</v>
      </c>
    </row>
    <row r="611" spans="2:3" x14ac:dyDescent="0.25">
      <c r="B611" s="16" t="s">
        <v>4943</v>
      </c>
      <c r="C611" s="18" t="s">
        <v>4944</v>
      </c>
    </row>
    <row r="612" spans="2:3" x14ac:dyDescent="0.25">
      <c r="B612" s="16" t="s">
        <v>4945</v>
      </c>
      <c r="C612" s="17" t="s">
        <v>4945</v>
      </c>
    </row>
    <row r="613" spans="2:3" x14ac:dyDescent="0.25">
      <c r="B613" s="16" t="s">
        <v>4946</v>
      </c>
      <c r="C613" s="17" t="s">
        <v>4945</v>
      </c>
    </row>
    <row r="614" spans="2:3" x14ac:dyDescent="0.25">
      <c r="B614" s="16" t="s">
        <v>21</v>
      </c>
      <c r="C614" s="17" t="s">
        <v>21</v>
      </c>
    </row>
    <row r="615" spans="2:3" x14ac:dyDescent="0.25">
      <c r="B615" s="16" t="s">
        <v>4947</v>
      </c>
      <c r="C615" s="17" t="s">
        <v>4947</v>
      </c>
    </row>
    <row r="616" spans="2:3" x14ac:dyDescent="0.25">
      <c r="B616" s="16" t="s">
        <v>4948</v>
      </c>
      <c r="C616" s="17" t="s">
        <v>4406</v>
      </c>
    </row>
    <row r="617" spans="2:3" x14ac:dyDescent="0.25">
      <c r="B617" s="16" t="s">
        <v>4949</v>
      </c>
      <c r="C617" s="17" t="s">
        <v>4615</v>
      </c>
    </row>
    <row r="618" spans="2:3" x14ac:dyDescent="0.25">
      <c r="B618" s="16" t="s">
        <v>4950</v>
      </c>
      <c r="C618" s="17" t="s">
        <v>4950</v>
      </c>
    </row>
    <row r="619" spans="2:3" x14ac:dyDescent="0.25">
      <c r="B619" s="16" t="s">
        <v>4951</v>
      </c>
      <c r="C619" s="17" t="s">
        <v>4406</v>
      </c>
    </row>
    <row r="620" spans="2:3" x14ac:dyDescent="0.25">
      <c r="B620" s="16" t="s">
        <v>4952</v>
      </c>
      <c r="C620" s="17" t="s">
        <v>4406</v>
      </c>
    </row>
    <row r="621" spans="2:3" x14ac:dyDescent="0.25">
      <c r="B621" s="16" t="s">
        <v>4953</v>
      </c>
      <c r="C621" s="17" t="s">
        <v>4406</v>
      </c>
    </row>
    <row r="622" spans="2:3" x14ac:dyDescent="0.25">
      <c r="B622" s="16" t="s">
        <v>4954</v>
      </c>
      <c r="C622" s="17" t="s">
        <v>4954</v>
      </c>
    </row>
    <row r="623" spans="2:3" x14ac:dyDescent="0.25">
      <c r="B623" s="16" t="s">
        <v>4955</v>
      </c>
      <c r="C623" s="17" t="s">
        <v>4406</v>
      </c>
    </row>
    <row r="624" spans="2:3" x14ac:dyDescent="0.25">
      <c r="B624" s="16" t="s">
        <v>4956</v>
      </c>
      <c r="C624" s="17" t="s">
        <v>4957</v>
      </c>
    </row>
    <row r="625" spans="2:3" x14ac:dyDescent="0.25">
      <c r="B625" s="16" t="s">
        <v>4958</v>
      </c>
      <c r="C625" s="17" t="s">
        <v>4958</v>
      </c>
    </row>
    <row r="626" spans="2:3" x14ac:dyDescent="0.25">
      <c r="B626" s="16" t="s">
        <v>4959</v>
      </c>
      <c r="C626" s="17" t="s">
        <v>4960</v>
      </c>
    </row>
    <row r="627" spans="2:3" x14ac:dyDescent="0.25">
      <c r="B627" s="16" t="s">
        <v>4961</v>
      </c>
      <c r="C627" s="17" t="s">
        <v>4961</v>
      </c>
    </row>
    <row r="628" spans="2:3" x14ac:dyDescent="0.25">
      <c r="B628" s="16" t="s">
        <v>4962</v>
      </c>
      <c r="C628" s="18" t="s">
        <v>4963</v>
      </c>
    </row>
    <row r="629" spans="2:3" x14ac:dyDescent="0.25">
      <c r="B629" s="16" t="s">
        <v>4963</v>
      </c>
      <c r="C629" s="18" t="s">
        <v>4963</v>
      </c>
    </row>
    <row r="630" spans="2:3" x14ac:dyDescent="0.25">
      <c r="B630" s="16" t="s">
        <v>4964</v>
      </c>
      <c r="C630" s="18" t="s">
        <v>4963</v>
      </c>
    </row>
    <row r="631" spans="2:3" x14ac:dyDescent="0.25">
      <c r="B631" s="16" t="s">
        <v>4965</v>
      </c>
      <c r="C631" s="17" t="s">
        <v>4406</v>
      </c>
    </row>
    <row r="632" spans="2:3" x14ac:dyDescent="0.25">
      <c r="B632" s="16" t="s">
        <v>4966</v>
      </c>
      <c r="C632" s="17" t="s">
        <v>4966</v>
      </c>
    </row>
    <row r="633" spans="2:3" x14ac:dyDescent="0.25">
      <c r="B633" s="16" t="s">
        <v>4967</v>
      </c>
      <c r="C633" s="17" t="s">
        <v>4406</v>
      </c>
    </row>
    <row r="634" spans="2:3" x14ac:dyDescent="0.25">
      <c r="B634" s="16" t="s">
        <v>4968</v>
      </c>
      <c r="C634" s="17" t="s">
        <v>4406</v>
      </c>
    </row>
    <row r="635" spans="2:3" x14ac:dyDescent="0.25">
      <c r="B635" s="16" t="s">
        <v>4969</v>
      </c>
      <c r="C635" s="17" t="s">
        <v>4970</v>
      </c>
    </row>
    <row r="636" spans="2:3" x14ac:dyDescent="0.25">
      <c r="B636" s="16" t="s">
        <v>4971</v>
      </c>
      <c r="C636" s="17" t="s">
        <v>4970</v>
      </c>
    </row>
    <row r="637" spans="2:3" x14ac:dyDescent="0.25">
      <c r="B637" s="16" t="s">
        <v>4972</v>
      </c>
      <c r="C637" s="17" t="s">
        <v>4970</v>
      </c>
    </row>
    <row r="638" spans="2:3" x14ac:dyDescent="0.25">
      <c r="B638" s="16" t="s">
        <v>550</v>
      </c>
      <c r="C638" s="17" t="s">
        <v>550</v>
      </c>
    </row>
    <row r="639" spans="2:3" x14ac:dyDescent="0.25">
      <c r="B639" s="16" t="s">
        <v>4973</v>
      </c>
      <c r="C639" s="17" t="s">
        <v>4406</v>
      </c>
    </row>
    <row r="640" spans="2:3" x14ac:dyDescent="0.25">
      <c r="B640" s="16" t="s">
        <v>4974</v>
      </c>
      <c r="C640" s="17" t="s">
        <v>4406</v>
      </c>
    </row>
    <row r="641" spans="2:3" x14ac:dyDescent="0.25">
      <c r="B641" s="16" t="s">
        <v>4975</v>
      </c>
      <c r="C641" s="17" t="s">
        <v>4406</v>
      </c>
    </row>
    <row r="642" spans="2:3" x14ac:dyDescent="0.25">
      <c r="B642" s="16" t="s">
        <v>1171</v>
      </c>
      <c r="C642" s="17" t="s">
        <v>4477</v>
      </c>
    </row>
    <row r="643" spans="2:3" x14ac:dyDescent="0.25">
      <c r="B643" s="16" t="s">
        <v>273</v>
      </c>
      <c r="C643" s="17" t="s">
        <v>273</v>
      </c>
    </row>
    <row r="644" spans="2:3" x14ac:dyDescent="0.25">
      <c r="B644" s="16" t="s">
        <v>4976</v>
      </c>
      <c r="C644" s="17" t="s">
        <v>273</v>
      </c>
    </row>
    <row r="645" spans="2:3" x14ac:dyDescent="0.25">
      <c r="B645" s="16" t="s">
        <v>4977</v>
      </c>
      <c r="C645" s="17" t="s">
        <v>4616</v>
      </c>
    </row>
    <row r="646" spans="2:3" x14ac:dyDescent="0.25">
      <c r="B646" s="16" t="s">
        <v>324</v>
      </c>
      <c r="C646" s="17" t="s">
        <v>4616</v>
      </c>
    </row>
    <row r="647" spans="2:3" x14ac:dyDescent="0.25">
      <c r="B647" s="16" t="s">
        <v>4978</v>
      </c>
      <c r="C647" s="17" t="s">
        <v>4619</v>
      </c>
    </row>
    <row r="648" spans="2:3" x14ac:dyDescent="0.25">
      <c r="B648" s="16" t="s">
        <v>4979</v>
      </c>
      <c r="C648" s="17" t="s">
        <v>4619</v>
      </c>
    </row>
    <row r="649" spans="2:3" x14ac:dyDescent="0.25">
      <c r="B649" s="16" t="s">
        <v>4980</v>
      </c>
      <c r="C649" s="17" t="s">
        <v>4980</v>
      </c>
    </row>
    <row r="650" spans="2:3" x14ac:dyDescent="0.25">
      <c r="B650" s="16" t="s">
        <v>4981</v>
      </c>
      <c r="C650" s="17" t="s">
        <v>4406</v>
      </c>
    </row>
    <row r="651" spans="2:3" x14ac:dyDescent="0.25">
      <c r="B651" s="16" t="s">
        <v>4982</v>
      </c>
      <c r="C651" s="17" t="s">
        <v>4983</v>
      </c>
    </row>
    <row r="652" spans="2:3" x14ac:dyDescent="0.25">
      <c r="B652" s="16" t="s">
        <v>4984</v>
      </c>
      <c r="C652" s="17" t="s">
        <v>4406</v>
      </c>
    </row>
    <row r="653" spans="2:3" x14ac:dyDescent="0.25">
      <c r="B653" s="16" t="s">
        <v>4985</v>
      </c>
      <c r="C653" s="17" t="s">
        <v>4406</v>
      </c>
    </row>
    <row r="654" spans="2:3" x14ac:dyDescent="0.25">
      <c r="B654" s="16" t="s">
        <v>4986</v>
      </c>
      <c r="C654" s="17" t="s">
        <v>4987</v>
      </c>
    </row>
    <row r="655" spans="2:3" x14ac:dyDescent="0.25">
      <c r="B655" s="16" t="s">
        <v>1602</v>
      </c>
      <c r="C655" s="17" t="s">
        <v>4987</v>
      </c>
    </row>
    <row r="656" spans="2:3" x14ac:dyDescent="0.25">
      <c r="B656" s="16" t="s">
        <v>45</v>
      </c>
      <c r="C656" s="17" t="s">
        <v>3142</v>
      </c>
    </row>
    <row r="657" spans="2:3" x14ac:dyDescent="0.25">
      <c r="B657" s="16" t="s">
        <v>1139</v>
      </c>
      <c r="C657" s="17" t="s">
        <v>4621</v>
      </c>
    </row>
    <row r="658" spans="2:3" x14ac:dyDescent="0.25">
      <c r="B658" s="16" t="s">
        <v>4988</v>
      </c>
      <c r="C658" s="17" t="s">
        <v>4988</v>
      </c>
    </row>
    <row r="659" spans="2:3" x14ac:dyDescent="0.25">
      <c r="B659" s="16" t="s">
        <v>4989</v>
      </c>
      <c r="C659" s="17" t="s">
        <v>4988</v>
      </c>
    </row>
    <row r="660" spans="2:3" x14ac:dyDescent="0.25">
      <c r="B660" s="16" t="s">
        <v>4990</v>
      </c>
      <c r="C660" s="17" t="s">
        <v>4406</v>
      </c>
    </row>
    <row r="661" spans="2:3" x14ac:dyDescent="0.25">
      <c r="B661" s="16" t="s">
        <v>4991</v>
      </c>
      <c r="C661" s="17" t="s">
        <v>4988</v>
      </c>
    </row>
    <row r="662" spans="2:3" x14ac:dyDescent="0.25">
      <c r="B662" s="16" t="s">
        <v>4992</v>
      </c>
      <c r="C662" s="17" t="s">
        <v>4406</v>
      </c>
    </row>
    <row r="663" spans="2:3" x14ac:dyDescent="0.25">
      <c r="B663" s="16" t="s">
        <v>4993</v>
      </c>
      <c r="C663" s="17" t="s">
        <v>4994</v>
      </c>
    </row>
    <row r="664" spans="2:3" x14ac:dyDescent="0.25">
      <c r="B664" s="16" t="s">
        <v>4995</v>
      </c>
      <c r="C664" s="17" t="s">
        <v>4905</v>
      </c>
    </row>
    <row r="665" spans="2:3" x14ac:dyDescent="0.25">
      <c r="B665" s="16" t="s">
        <v>4996</v>
      </c>
      <c r="C665" s="17" t="s">
        <v>4996</v>
      </c>
    </row>
    <row r="666" spans="2:3" x14ac:dyDescent="0.25">
      <c r="B666" s="16" t="s">
        <v>4997</v>
      </c>
      <c r="C666" s="17" t="s">
        <v>4996</v>
      </c>
    </row>
    <row r="667" spans="2:3" x14ac:dyDescent="0.25">
      <c r="B667" s="16" t="s">
        <v>1298</v>
      </c>
      <c r="C667" s="17" t="s">
        <v>1298</v>
      </c>
    </row>
    <row r="668" spans="2:3" x14ac:dyDescent="0.25">
      <c r="B668" s="16" t="s">
        <v>4998</v>
      </c>
      <c r="C668" s="17" t="s">
        <v>1298</v>
      </c>
    </row>
    <row r="669" spans="2:3" x14ac:dyDescent="0.25">
      <c r="B669" s="16" t="s">
        <v>4999</v>
      </c>
      <c r="C669" s="17" t="s">
        <v>4999</v>
      </c>
    </row>
    <row r="670" spans="2:3" x14ac:dyDescent="0.25">
      <c r="B670" s="16" t="s">
        <v>5000</v>
      </c>
      <c r="C670" s="17" t="s">
        <v>4406</v>
      </c>
    </row>
    <row r="671" spans="2:3" x14ac:dyDescent="0.25">
      <c r="B671" s="16" t="s">
        <v>5001</v>
      </c>
      <c r="C671" s="17" t="s">
        <v>4406</v>
      </c>
    </row>
    <row r="672" spans="2:3" x14ac:dyDescent="0.25">
      <c r="B672" s="16" t="s">
        <v>5002</v>
      </c>
      <c r="C672" s="17" t="s">
        <v>4406</v>
      </c>
    </row>
    <row r="673" spans="2:3" x14ac:dyDescent="0.25">
      <c r="B673" s="16" t="s">
        <v>328</v>
      </c>
      <c r="C673" s="17" t="s">
        <v>4545</v>
      </c>
    </row>
    <row r="674" spans="2:3" x14ac:dyDescent="0.25">
      <c r="B674" s="16" t="s">
        <v>5003</v>
      </c>
      <c r="C674" s="17" t="s">
        <v>4406</v>
      </c>
    </row>
    <row r="675" spans="2:3" x14ac:dyDescent="0.25">
      <c r="B675" s="16" t="s">
        <v>5004</v>
      </c>
      <c r="C675" s="17" t="s">
        <v>4406</v>
      </c>
    </row>
    <row r="676" spans="2:3" x14ac:dyDescent="0.25">
      <c r="B676" s="16" t="s">
        <v>5005</v>
      </c>
      <c r="C676" s="18" t="s">
        <v>5006</v>
      </c>
    </row>
    <row r="677" spans="2:3" x14ac:dyDescent="0.25">
      <c r="B677" s="16" t="s">
        <v>5007</v>
      </c>
      <c r="C677" s="17" t="s">
        <v>5007</v>
      </c>
    </row>
    <row r="678" spans="2:3" x14ac:dyDescent="0.25">
      <c r="B678" s="16" t="s">
        <v>5008</v>
      </c>
      <c r="C678" s="17" t="s">
        <v>5008</v>
      </c>
    </row>
    <row r="679" spans="2:3" x14ac:dyDescent="0.25">
      <c r="B679" s="16" t="s">
        <v>5009</v>
      </c>
      <c r="C679" s="17" t="s">
        <v>5009</v>
      </c>
    </row>
    <row r="680" spans="2:3" x14ac:dyDescent="0.25">
      <c r="B680" s="16" t="s">
        <v>5010</v>
      </c>
      <c r="C680" s="17" t="s">
        <v>5010</v>
      </c>
    </row>
    <row r="681" spans="2:3" x14ac:dyDescent="0.25">
      <c r="B681" s="16" t="s">
        <v>5011</v>
      </c>
      <c r="C681" s="17" t="s">
        <v>5011</v>
      </c>
    </row>
    <row r="682" spans="2:3" x14ac:dyDescent="0.25">
      <c r="B682" s="16" t="s">
        <v>5012</v>
      </c>
      <c r="C682" s="17" t="s">
        <v>5012</v>
      </c>
    </row>
    <row r="683" spans="2:3" x14ac:dyDescent="0.25">
      <c r="B683" s="16" t="s">
        <v>5013</v>
      </c>
      <c r="C683" s="17" t="s">
        <v>5012</v>
      </c>
    </row>
    <row r="684" spans="2:3" x14ac:dyDescent="0.25">
      <c r="B684" s="16" t="s">
        <v>5014</v>
      </c>
      <c r="C684" s="17" t="s">
        <v>5014</v>
      </c>
    </row>
    <row r="685" spans="2:3" x14ac:dyDescent="0.25">
      <c r="B685" s="16" t="s">
        <v>5015</v>
      </c>
      <c r="C685" s="17" t="s">
        <v>5014</v>
      </c>
    </row>
    <row r="686" spans="2:3" x14ac:dyDescent="0.25">
      <c r="B686" s="16" t="s">
        <v>5016</v>
      </c>
      <c r="C686" s="17" t="s">
        <v>4406</v>
      </c>
    </row>
    <row r="687" spans="2:3" x14ac:dyDescent="0.25">
      <c r="B687" s="16" t="s">
        <v>5017</v>
      </c>
      <c r="C687" s="17" t="s">
        <v>5017</v>
      </c>
    </row>
    <row r="688" spans="2:3" x14ac:dyDescent="0.25">
      <c r="B688" s="16" t="s">
        <v>5018</v>
      </c>
      <c r="C688" s="17" t="s">
        <v>5018</v>
      </c>
    </row>
    <row r="689" spans="2:3" x14ac:dyDescent="0.25">
      <c r="B689" s="16" t="s">
        <v>5019</v>
      </c>
      <c r="C689" s="17" t="s">
        <v>4406</v>
      </c>
    </row>
    <row r="690" spans="2:3" x14ac:dyDescent="0.25">
      <c r="B690" s="16" t="s">
        <v>5020</v>
      </c>
      <c r="C690" s="17" t="s">
        <v>4406</v>
      </c>
    </row>
    <row r="691" spans="2:3" x14ac:dyDescent="0.25">
      <c r="B691" s="16" t="s">
        <v>5021</v>
      </c>
      <c r="C691" s="17" t="s">
        <v>5021</v>
      </c>
    </row>
    <row r="692" spans="2:3" x14ac:dyDescent="0.25">
      <c r="B692" s="16" t="s">
        <v>5022</v>
      </c>
      <c r="C692" s="17" t="s">
        <v>5022</v>
      </c>
    </row>
    <row r="693" spans="2:3" x14ac:dyDescent="0.25">
      <c r="B693" s="16" t="s">
        <v>5023</v>
      </c>
      <c r="C693" s="17" t="s">
        <v>5023</v>
      </c>
    </row>
    <row r="694" spans="2:3" x14ac:dyDescent="0.25">
      <c r="B694" s="16" t="s">
        <v>5024</v>
      </c>
      <c r="C694" s="17" t="s">
        <v>5023</v>
      </c>
    </row>
    <row r="695" spans="2:3" x14ac:dyDescent="0.25">
      <c r="B695" s="16" t="s">
        <v>5025</v>
      </c>
      <c r="C695" s="17" t="s">
        <v>5026</v>
      </c>
    </row>
    <row r="696" spans="2:3" x14ac:dyDescent="0.25">
      <c r="B696" s="16" t="s">
        <v>5027</v>
      </c>
      <c r="C696" s="17" t="s">
        <v>5026</v>
      </c>
    </row>
    <row r="697" spans="2:3" x14ac:dyDescent="0.25">
      <c r="B697" s="16" t="s">
        <v>5028</v>
      </c>
      <c r="C697" s="17" t="s">
        <v>4406</v>
      </c>
    </row>
    <row r="698" spans="2:3" x14ac:dyDescent="0.25">
      <c r="B698" s="16" t="s">
        <v>5029</v>
      </c>
      <c r="C698" s="17" t="s">
        <v>4406</v>
      </c>
    </row>
    <row r="699" spans="2:3" x14ac:dyDescent="0.25">
      <c r="B699" s="16" t="s">
        <v>5030</v>
      </c>
      <c r="C699" s="17" t="s">
        <v>4373</v>
      </c>
    </row>
    <row r="700" spans="2:3" x14ac:dyDescent="0.25">
      <c r="B700" s="16" t="s">
        <v>5031</v>
      </c>
      <c r="C700" s="17" t="s">
        <v>5032</v>
      </c>
    </row>
    <row r="701" spans="2:3" x14ac:dyDescent="0.25">
      <c r="B701" s="16" t="s">
        <v>5033</v>
      </c>
      <c r="C701" s="17" t="s">
        <v>5032</v>
      </c>
    </row>
    <row r="702" spans="2:3" x14ac:dyDescent="0.25">
      <c r="B702" s="16" t="s">
        <v>2857</v>
      </c>
      <c r="C702" s="17" t="s">
        <v>4373</v>
      </c>
    </row>
    <row r="703" spans="2:3" x14ac:dyDescent="0.25">
      <c r="B703" s="16" t="s">
        <v>2881</v>
      </c>
      <c r="C703" s="17" t="s">
        <v>4406</v>
      </c>
    </row>
    <row r="704" spans="2:3" x14ac:dyDescent="0.25">
      <c r="B704" s="16" t="s">
        <v>2505</v>
      </c>
      <c r="C704" s="17" t="s">
        <v>4406</v>
      </c>
    </row>
    <row r="705" spans="2:3" x14ac:dyDescent="0.25">
      <c r="B705" s="16" t="s">
        <v>78</v>
      </c>
      <c r="C705" s="17" t="s">
        <v>3266</v>
      </c>
    </row>
    <row r="706" spans="2:3" x14ac:dyDescent="0.25">
      <c r="B706" s="16" t="s">
        <v>3003</v>
      </c>
      <c r="C706" s="17" t="s">
        <v>4406</v>
      </c>
    </row>
    <row r="707" spans="2:3" x14ac:dyDescent="0.25">
      <c r="B707" s="16" t="s">
        <v>188</v>
      </c>
      <c r="C707" s="17" t="s">
        <v>4406</v>
      </c>
    </row>
    <row r="708" spans="2:3" x14ac:dyDescent="0.25">
      <c r="B708" s="16" t="s">
        <v>3040</v>
      </c>
      <c r="C708" s="17" t="s">
        <v>4406</v>
      </c>
    </row>
    <row r="709" spans="2:3" x14ac:dyDescent="0.25">
      <c r="B709" s="16" t="s">
        <v>2386</v>
      </c>
      <c r="C709" s="17" t="s">
        <v>4406</v>
      </c>
    </row>
    <row r="710" spans="2:3" x14ac:dyDescent="0.25">
      <c r="B710" s="16" t="s">
        <v>2184</v>
      </c>
      <c r="C710" s="17" t="s">
        <v>4406</v>
      </c>
    </row>
    <row r="711" spans="2:3" x14ac:dyDescent="0.25">
      <c r="B711" s="16" t="s">
        <v>2150</v>
      </c>
      <c r="C711" s="17" t="s">
        <v>4406</v>
      </c>
    </row>
    <row r="712" spans="2:3" x14ac:dyDescent="0.25">
      <c r="B712" s="16" t="s">
        <v>2927</v>
      </c>
      <c r="C712" s="17" t="s">
        <v>4406</v>
      </c>
    </row>
    <row r="713" spans="2:3" x14ac:dyDescent="0.25">
      <c r="B713" s="16" t="s">
        <v>5034</v>
      </c>
      <c r="C713" s="17" t="s">
        <v>5034</v>
      </c>
    </row>
    <row r="714" spans="2:3" x14ac:dyDescent="0.25">
      <c r="B714" s="16" t="s">
        <v>5035</v>
      </c>
      <c r="C714" s="17" t="s">
        <v>5035</v>
      </c>
    </row>
    <row r="715" spans="2:3" x14ac:dyDescent="0.25">
      <c r="B715" s="16" t="s">
        <v>5036</v>
      </c>
      <c r="C715" s="17" t="s">
        <v>5035</v>
      </c>
    </row>
    <row r="716" spans="2:3" x14ac:dyDescent="0.25">
      <c r="B716" s="16" t="s">
        <v>5037</v>
      </c>
      <c r="C716" s="17" t="s">
        <v>4406</v>
      </c>
    </row>
    <row r="717" spans="2:3" x14ac:dyDescent="0.25">
      <c r="B717" s="16" t="s">
        <v>1316</v>
      </c>
      <c r="C717" s="17" t="s">
        <v>3782</v>
      </c>
    </row>
    <row r="718" spans="2:3" x14ac:dyDescent="0.25">
      <c r="B718" s="16" t="s">
        <v>5038</v>
      </c>
      <c r="C718" s="17" t="s">
        <v>5038</v>
      </c>
    </row>
    <row r="719" spans="2:3" x14ac:dyDescent="0.25">
      <c r="B719" s="16" t="s">
        <v>5039</v>
      </c>
      <c r="C719" s="17" t="s">
        <v>4629</v>
      </c>
    </row>
    <row r="720" spans="2:3" x14ac:dyDescent="0.25">
      <c r="B720" s="16" t="s">
        <v>5040</v>
      </c>
      <c r="C720" s="17" t="s">
        <v>4629</v>
      </c>
    </row>
    <row r="721" spans="2:3" x14ac:dyDescent="0.25">
      <c r="B721" s="16" t="s">
        <v>5041</v>
      </c>
      <c r="C721" s="17" t="s">
        <v>5041</v>
      </c>
    </row>
    <row r="722" spans="2:3" x14ac:dyDescent="0.25">
      <c r="B722" s="16" t="s">
        <v>5042</v>
      </c>
      <c r="C722" s="17" t="s">
        <v>5042</v>
      </c>
    </row>
    <row r="723" spans="2:3" x14ac:dyDescent="0.25">
      <c r="B723" s="16" t="s">
        <v>5043</v>
      </c>
      <c r="C723" s="17" t="s">
        <v>5043</v>
      </c>
    </row>
    <row r="724" spans="2:3" x14ac:dyDescent="0.25">
      <c r="B724" s="16" t="s">
        <v>5044</v>
      </c>
      <c r="C724" s="17" t="s">
        <v>4406</v>
      </c>
    </row>
    <row r="725" spans="2:3" x14ac:dyDescent="0.25">
      <c r="B725" s="16" t="s">
        <v>5045</v>
      </c>
      <c r="C725" s="17" t="s">
        <v>5046</v>
      </c>
    </row>
    <row r="726" spans="2:3" x14ac:dyDescent="0.25">
      <c r="B726" s="16" t="s">
        <v>5047</v>
      </c>
      <c r="C726" s="17" t="s">
        <v>5047</v>
      </c>
    </row>
    <row r="727" spans="2:3" x14ac:dyDescent="0.25">
      <c r="B727" s="16" t="s">
        <v>5048</v>
      </c>
      <c r="C727" s="17" t="s">
        <v>5048</v>
      </c>
    </row>
    <row r="728" spans="2:3" x14ac:dyDescent="0.25">
      <c r="B728" s="16" t="s">
        <v>5049</v>
      </c>
      <c r="C728" s="17" t="s">
        <v>5050</v>
      </c>
    </row>
    <row r="729" spans="2:3" x14ac:dyDescent="0.25">
      <c r="B729" s="16" t="s">
        <v>5051</v>
      </c>
      <c r="C729" s="17" t="s">
        <v>5051</v>
      </c>
    </row>
    <row r="730" spans="2:3" x14ac:dyDescent="0.25">
      <c r="B730" s="16" t="s">
        <v>5052</v>
      </c>
      <c r="C730" s="17" t="s">
        <v>5051</v>
      </c>
    </row>
    <row r="731" spans="2:3" x14ac:dyDescent="0.25">
      <c r="B731" s="16" t="s">
        <v>5053</v>
      </c>
      <c r="C731" s="17" t="s">
        <v>5051</v>
      </c>
    </row>
    <row r="732" spans="2:3" x14ac:dyDescent="0.25">
      <c r="B732" s="16" t="s">
        <v>5054</v>
      </c>
      <c r="C732" s="17" t="s">
        <v>5054</v>
      </c>
    </row>
    <row r="733" spans="2:3" x14ac:dyDescent="0.25">
      <c r="B733" s="16" t="s">
        <v>5055</v>
      </c>
      <c r="C733" s="17" t="s">
        <v>4406</v>
      </c>
    </row>
    <row r="734" spans="2:3" x14ac:dyDescent="0.25">
      <c r="B734" s="16" t="s">
        <v>3153</v>
      </c>
      <c r="C734" s="17" t="s">
        <v>3153</v>
      </c>
    </row>
    <row r="735" spans="2:3" x14ac:dyDescent="0.25">
      <c r="B735" s="16" t="s">
        <v>5056</v>
      </c>
      <c r="C735" s="17" t="s">
        <v>5056</v>
      </c>
    </row>
    <row r="736" spans="2:3" x14ac:dyDescent="0.25">
      <c r="B736" s="16" t="s">
        <v>5057</v>
      </c>
      <c r="C736" s="17" t="s">
        <v>4406</v>
      </c>
    </row>
    <row r="737" spans="2:3" x14ac:dyDescent="0.25">
      <c r="B737" s="16" t="s">
        <v>5058</v>
      </c>
      <c r="C737" s="17" t="s">
        <v>4631</v>
      </c>
    </row>
    <row r="738" spans="2:3" x14ac:dyDescent="0.25">
      <c r="B738" s="16" t="s">
        <v>5059</v>
      </c>
      <c r="C738" s="17" t="s">
        <v>4631</v>
      </c>
    </row>
    <row r="739" spans="2:3" x14ac:dyDescent="0.25">
      <c r="B739" s="16" t="s">
        <v>1257</v>
      </c>
      <c r="C739" s="17" t="s">
        <v>4631</v>
      </c>
    </row>
    <row r="740" spans="2:3" x14ac:dyDescent="0.25">
      <c r="B740" s="16" t="s">
        <v>5060</v>
      </c>
      <c r="C740" s="17" t="s">
        <v>5061</v>
      </c>
    </row>
    <row r="741" spans="2:3" x14ac:dyDescent="0.25">
      <c r="B741" s="16" t="s">
        <v>5062</v>
      </c>
      <c r="C741" s="17" t="s">
        <v>5062</v>
      </c>
    </row>
    <row r="742" spans="2:3" x14ac:dyDescent="0.25">
      <c r="B742" s="16" t="s">
        <v>5063</v>
      </c>
      <c r="C742" s="17" t="s">
        <v>5062</v>
      </c>
    </row>
    <row r="743" spans="2:3" x14ac:dyDescent="0.25">
      <c r="B743" s="16" t="s">
        <v>5064</v>
      </c>
      <c r="C743" s="17" t="s">
        <v>4753</v>
      </c>
    </row>
    <row r="744" spans="2:3" x14ac:dyDescent="0.25">
      <c r="B744" s="16" t="s">
        <v>5065</v>
      </c>
      <c r="C744" s="17" t="s">
        <v>4753</v>
      </c>
    </row>
    <row r="745" spans="2:3" x14ac:dyDescent="0.25">
      <c r="B745" s="16" t="s">
        <v>1415</v>
      </c>
      <c r="C745" s="17" t="s">
        <v>4753</v>
      </c>
    </row>
    <row r="746" spans="2:3" x14ac:dyDescent="0.25">
      <c r="B746" s="16" t="s">
        <v>5066</v>
      </c>
      <c r="C746" s="17" t="s">
        <v>5066</v>
      </c>
    </row>
    <row r="747" spans="2:3" x14ac:dyDescent="0.25">
      <c r="B747" s="16" t="s">
        <v>5067</v>
      </c>
      <c r="C747" s="17" t="s">
        <v>4410</v>
      </c>
    </row>
    <row r="748" spans="2:3" x14ac:dyDescent="0.25">
      <c r="B748" s="16" t="s">
        <v>5068</v>
      </c>
      <c r="C748" s="17" t="s">
        <v>4447</v>
      </c>
    </row>
    <row r="749" spans="2:3" x14ac:dyDescent="0.25">
      <c r="B749" s="16" t="s">
        <v>5069</v>
      </c>
      <c r="C749" s="17" t="s">
        <v>5070</v>
      </c>
    </row>
    <row r="750" spans="2:3" x14ac:dyDescent="0.25">
      <c r="B750" s="16" t="s">
        <v>5071</v>
      </c>
      <c r="C750" s="17" t="s">
        <v>4410</v>
      </c>
    </row>
    <row r="751" spans="2:3" x14ac:dyDescent="0.25">
      <c r="B751" s="16" t="s">
        <v>5072</v>
      </c>
      <c r="C751" s="17" t="s">
        <v>5072</v>
      </c>
    </row>
    <row r="752" spans="2:3" x14ac:dyDescent="0.25">
      <c r="B752" s="16" t="s">
        <v>5073</v>
      </c>
      <c r="C752" s="17" t="s">
        <v>5073</v>
      </c>
    </row>
    <row r="753" spans="2:3" x14ac:dyDescent="0.25">
      <c r="B753" s="16" t="s">
        <v>5074</v>
      </c>
      <c r="C753" s="17" t="s">
        <v>5074</v>
      </c>
    </row>
    <row r="754" spans="2:3" x14ac:dyDescent="0.25">
      <c r="B754" s="16" t="s">
        <v>5075</v>
      </c>
      <c r="C754" s="17" t="s">
        <v>5074</v>
      </c>
    </row>
    <row r="755" spans="2:3" x14ac:dyDescent="0.25">
      <c r="B755" s="16" t="s">
        <v>3453</v>
      </c>
      <c r="C755" s="17" t="s">
        <v>5076</v>
      </c>
    </row>
    <row r="756" spans="2:3" x14ac:dyDescent="0.25">
      <c r="B756" s="16" t="s">
        <v>4770</v>
      </c>
      <c r="C756" s="17" t="s">
        <v>4770</v>
      </c>
    </row>
    <row r="757" spans="2:3" x14ac:dyDescent="0.25">
      <c r="B757" s="16" t="s">
        <v>5070</v>
      </c>
      <c r="C757" s="17" t="s">
        <v>5070</v>
      </c>
    </row>
    <row r="758" spans="2:3" x14ac:dyDescent="0.25">
      <c r="B758" s="16" t="s">
        <v>3335</v>
      </c>
      <c r="C758" s="17" t="s">
        <v>5070</v>
      </c>
    </row>
    <row r="759" spans="2:3" x14ac:dyDescent="0.25">
      <c r="B759" s="16" t="s">
        <v>4410</v>
      </c>
      <c r="C759" s="17" t="s">
        <v>4410</v>
      </c>
    </row>
    <row r="760" spans="2:3" x14ac:dyDescent="0.25">
      <c r="B760" s="16" t="s">
        <v>5077</v>
      </c>
      <c r="C760" s="17" t="s">
        <v>4410</v>
      </c>
    </row>
    <row r="761" spans="2:3" x14ac:dyDescent="0.25">
      <c r="B761" s="16" t="s">
        <v>5078</v>
      </c>
      <c r="C761" s="17" t="s">
        <v>4406</v>
      </c>
    </row>
    <row r="762" spans="2:3" x14ac:dyDescent="0.25">
      <c r="B762" s="16" t="s">
        <v>5079</v>
      </c>
      <c r="C762" s="17" t="s">
        <v>4406</v>
      </c>
    </row>
    <row r="763" spans="2:3" x14ac:dyDescent="0.25">
      <c r="B763" s="16" t="s">
        <v>5080</v>
      </c>
      <c r="C763" s="17" t="s">
        <v>5080</v>
      </c>
    </row>
    <row r="764" spans="2:3" x14ac:dyDescent="0.25">
      <c r="B764" s="16" t="s">
        <v>5081</v>
      </c>
      <c r="C764" s="17" t="s">
        <v>5081</v>
      </c>
    </row>
    <row r="765" spans="2:3" x14ac:dyDescent="0.25">
      <c r="B765" s="16" t="s">
        <v>5082</v>
      </c>
      <c r="C765" s="17" t="s">
        <v>5083</v>
      </c>
    </row>
    <row r="766" spans="2:3" x14ac:dyDescent="0.25">
      <c r="B766" s="16" t="s">
        <v>3782</v>
      </c>
      <c r="C766" s="17" t="s">
        <v>3782</v>
      </c>
    </row>
    <row r="767" spans="2:3" x14ac:dyDescent="0.25">
      <c r="B767" s="16" t="s">
        <v>5084</v>
      </c>
      <c r="C767" s="17" t="s">
        <v>4406</v>
      </c>
    </row>
    <row r="768" spans="2:3" x14ac:dyDescent="0.25">
      <c r="B768" s="16" t="s">
        <v>5085</v>
      </c>
      <c r="C768" s="17" t="s">
        <v>5085</v>
      </c>
    </row>
    <row r="769" spans="2:3" x14ac:dyDescent="0.25">
      <c r="B769" s="16" t="s">
        <v>5086</v>
      </c>
      <c r="C769" s="17" t="s">
        <v>5085</v>
      </c>
    </row>
    <row r="770" spans="2:3" x14ac:dyDescent="0.25">
      <c r="B770" s="16" t="s">
        <v>5087</v>
      </c>
      <c r="C770" s="17" t="s">
        <v>4634</v>
      </c>
    </row>
    <row r="771" spans="2:3" x14ac:dyDescent="0.25">
      <c r="B771" s="16" t="s">
        <v>5088</v>
      </c>
      <c r="C771" s="17" t="s">
        <v>5088</v>
      </c>
    </row>
    <row r="772" spans="2:3" x14ac:dyDescent="0.25">
      <c r="B772" s="16" t="s">
        <v>5089</v>
      </c>
      <c r="C772" s="17" t="s">
        <v>5089</v>
      </c>
    </row>
    <row r="773" spans="2:3" x14ac:dyDescent="0.25">
      <c r="B773" s="16" t="s">
        <v>5090</v>
      </c>
      <c r="C773" s="17" t="s">
        <v>5090</v>
      </c>
    </row>
    <row r="774" spans="2:3" x14ac:dyDescent="0.25">
      <c r="B774" s="16" t="s">
        <v>5091</v>
      </c>
      <c r="C774" s="17" t="s">
        <v>4410</v>
      </c>
    </row>
    <row r="775" spans="2:3" x14ac:dyDescent="0.25">
      <c r="B775" s="16" t="s">
        <v>4987</v>
      </c>
      <c r="C775" s="17" t="s">
        <v>4987</v>
      </c>
    </row>
    <row r="776" spans="2:3" x14ac:dyDescent="0.25">
      <c r="B776" s="16" t="s">
        <v>3377</v>
      </c>
      <c r="C776" s="17" t="s">
        <v>4987</v>
      </c>
    </row>
    <row r="777" spans="2:3" x14ac:dyDescent="0.25">
      <c r="B777" s="16" t="s">
        <v>5092</v>
      </c>
      <c r="C777" s="17" t="s">
        <v>4619</v>
      </c>
    </row>
    <row r="778" spans="2:3" x14ac:dyDescent="0.25">
      <c r="B778" s="16" t="s">
        <v>5093</v>
      </c>
      <c r="C778" s="18" t="s">
        <v>5094</v>
      </c>
    </row>
    <row r="779" spans="2:3" x14ac:dyDescent="0.25">
      <c r="B779" s="16" t="s">
        <v>3580</v>
      </c>
      <c r="C779" s="17" t="s">
        <v>3580</v>
      </c>
    </row>
    <row r="780" spans="2:3" x14ac:dyDescent="0.25">
      <c r="B780" s="16" t="s">
        <v>5095</v>
      </c>
      <c r="C780" s="17" t="s">
        <v>4406</v>
      </c>
    </row>
    <row r="781" spans="2:3" x14ac:dyDescent="0.25">
      <c r="B781" s="16" t="s">
        <v>5096</v>
      </c>
      <c r="C781" s="17" t="s">
        <v>5096</v>
      </c>
    </row>
    <row r="782" spans="2:3" x14ac:dyDescent="0.25">
      <c r="B782" s="16" t="s">
        <v>5097</v>
      </c>
      <c r="C782" s="17" t="s">
        <v>5096</v>
      </c>
    </row>
    <row r="783" spans="2:3" x14ac:dyDescent="0.25">
      <c r="B783" s="16" t="s">
        <v>5098</v>
      </c>
      <c r="C783" s="17" t="s">
        <v>5098</v>
      </c>
    </row>
    <row r="784" spans="2:3" x14ac:dyDescent="0.25">
      <c r="B784" s="16" t="s">
        <v>5099</v>
      </c>
      <c r="C784" s="17" t="s">
        <v>5099</v>
      </c>
    </row>
    <row r="785" spans="2:3" x14ac:dyDescent="0.25">
      <c r="B785" s="16" t="s">
        <v>5100</v>
      </c>
      <c r="C785" s="17" t="s">
        <v>4406</v>
      </c>
    </row>
    <row r="786" spans="2:3" x14ac:dyDescent="0.25">
      <c r="B786" s="16" t="s">
        <v>5101</v>
      </c>
      <c r="C786" s="17" t="s">
        <v>5102</v>
      </c>
    </row>
    <row r="787" spans="2:3" x14ac:dyDescent="0.25">
      <c r="B787" s="16" t="s">
        <v>95</v>
      </c>
      <c r="C787" s="17" t="s">
        <v>95</v>
      </c>
    </row>
    <row r="788" spans="2:3" x14ac:dyDescent="0.25">
      <c r="B788" s="16" t="s">
        <v>5103</v>
      </c>
      <c r="C788" s="17" t="s">
        <v>4406</v>
      </c>
    </row>
    <row r="789" spans="2:3" x14ac:dyDescent="0.25">
      <c r="B789" s="16" t="s">
        <v>236</v>
      </c>
      <c r="C789" s="17" t="s">
        <v>236</v>
      </c>
    </row>
    <row r="790" spans="2:3" x14ac:dyDescent="0.25">
      <c r="B790" s="16" t="s">
        <v>1863</v>
      </c>
      <c r="C790" s="17" t="s">
        <v>1863</v>
      </c>
    </row>
    <row r="791" spans="2:3" x14ac:dyDescent="0.25">
      <c r="B791" s="16" t="s">
        <v>3044</v>
      </c>
      <c r="C791" s="17" t="s">
        <v>1863</v>
      </c>
    </row>
    <row r="792" spans="2:3" x14ac:dyDescent="0.25">
      <c r="B792" s="16" t="s">
        <v>944</v>
      </c>
      <c r="C792" s="17" t="s">
        <v>4540</v>
      </c>
    </row>
    <row r="793" spans="2:3" x14ac:dyDescent="0.25">
      <c r="B793" s="16" t="s">
        <v>1032</v>
      </c>
      <c r="C793" s="17" t="s">
        <v>4637</v>
      </c>
    </row>
    <row r="794" spans="2:3" x14ac:dyDescent="0.25">
      <c r="B794" s="16" t="s">
        <v>5104</v>
      </c>
      <c r="C794" s="17" t="s">
        <v>176</v>
      </c>
    </row>
    <row r="795" spans="2:3" x14ac:dyDescent="0.25">
      <c r="B795" s="16" t="s">
        <v>176</v>
      </c>
      <c r="C795" s="17" t="s">
        <v>176</v>
      </c>
    </row>
    <row r="796" spans="2:3" x14ac:dyDescent="0.25">
      <c r="B796" s="16" t="s">
        <v>5105</v>
      </c>
      <c r="C796" s="17" t="s">
        <v>176</v>
      </c>
    </row>
    <row r="797" spans="2:3" x14ac:dyDescent="0.25">
      <c r="B797" s="16" t="s">
        <v>278</v>
      </c>
      <c r="C797" s="17" t="s">
        <v>4541</v>
      </c>
    </row>
    <row r="798" spans="2:3" x14ac:dyDescent="0.25">
      <c r="B798" s="16" t="s">
        <v>759</v>
      </c>
      <c r="C798" s="17" t="s">
        <v>759</v>
      </c>
    </row>
    <row r="799" spans="2:3" x14ac:dyDescent="0.25">
      <c r="B799" s="16" t="s">
        <v>5106</v>
      </c>
      <c r="C799" s="17" t="s">
        <v>759</v>
      </c>
    </row>
    <row r="800" spans="2:3" x14ac:dyDescent="0.25">
      <c r="B800" s="16" t="s">
        <v>5107</v>
      </c>
      <c r="C800" s="17" t="s">
        <v>4406</v>
      </c>
    </row>
    <row r="801" spans="2:3" x14ac:dyDescent="0.25">
      <c r="B801" s="16" t="s">
        <v>5108</v>
      </c>
      <c r="C801" s="17" t="s">
        <v>4942</v>
      </c>
    </row>
    <row r="802" spans="2:3" x14ac:dyDescent="0.25">
      <c r="B802" s="16" t="s">
        <v>30</v>
      </c>
      <c r="C802" s="17" t="s">
        <v>3083</v>
      </c>
    </row>
    <row r="803" spans="2:3" x14ac:dyDescent="0.25">
      <c r="B803" s="16" t="s">
        <v>5109</v>
      </c>
      <c r="C803" s="17" t="s">
        <v>5110</v>
      </c>
    </row>
    <row r="804" spans="2:3" x14ac:dyDescent="0.25">
      <c r="B804" s="16" t="s">
        <v>5111</v>
      </c>
      <c r="C804" s="17" t="s">
        <v>5110</v>
      </c>
    </row>
    <row r="805" spans="2:3" x14ac:dyDescent="0.25">
      <c r="B805" s="16" t="s">
        <v>1036</v>
      </c>
      <c r="C805" s="17" t="s">
        <v>1036</v>
      </c>
    </row>
    <row r="806" spans="2:3" x14ac:dyDescent="0.25">
      <c r="B806" s="16" t="s">
        <v>5112</v>
      </c>
      <c r="C806" s="17" t="s">
        <v>5112</v>
      </c>
    </row>
    <row r="807" spans="2:3" x14ac:dyDescent="0.25">
      <c r="B807" s="16" t="s">
        <v>5113</v>
      </c>
      <c r="C807" s="17" t="s">
        <v>5112</v>
      </c>
    </row>
    <row r="808" spans="2:3" x14ac:dyDescent="0.25">
      <c r="B808" s="16" t="s">
        <v>554</v>
      </c>
      <c r="C808" s="17" t="s">
        <v>554</v>
      </c>
    </row>
    <row r="809" spans="2:3" x14ac:dyDescent="0.25">
      <c r="B809" s="16" t="s">
        <v>559</v>
      </c>
      <c r="C809" s="17" t="s">
        <v>559</v>
      </c>
    </row>
    <row r="810" spans="2:3" x14ac:dyDescent="0.25">
      <c r="B810" s="16" t="s">
        <v>5114</v>
      </c>
      <c r="C810" s="17" t="s">
        <v>5115</v>
      </c>
    </row>
    <row r="811" spans="2:3" x14ac:dyDescent="0.25">
      <c r="B811" s="16" t="s">
        <v>158</v>
      </c>
      <c r="C811" s="17" t="s">
        <v>4543</v>
      </c>
    </row>
    <row r="812" spans="2:3" x14ac:dyDescent="0.25">
      <c r="B812" s="16" t="s">
        <v>5116</v>
      </c>
      <c r="C812" s="17" t="s">
        <v>4543</v>
      </c>
    </row>
    <row r="813" spans="2:3" x14ac:dyDescent="0.25">
      <c r="B813" s="16" t="s">
        <v>5117</v>
      </c>
      <c r="C813" s="17" t="s">
        <v>4650</v>
      </c>
    </row>
    <row r="814" spans="2:3" x14ac:dyDescent="0.25">
      <c r="B814" s="16" t="s">
        <v>467</v>
      </c>
      <c r="C814" s="17" t="s">
        <v>467</v>
      </c>
    </row>
    <row r="815" spans="2:3" x14ac:dyDescent="0.25">
      <c r="B815" s="16" t="s">
        <v>5118</v>
      </c>
      <c r="C815" s="17" t="s">
        <v>467</v>
      </c>
    </row>
    <row r="816" spans="2:3" x14ac:dyDescent="0.25">
      <c r="B816" s="16" t="s">
        <v>5119</v>
      </c>
      <c r="C816" s="17" t="s">
        <v>5119</v>
      </c>
    </row>
    <row r="817" spans="2:3" x14ac:dyDescent="0.25">
      <c r="B817" s="16" t="s">
        <v>3086</v>
      </c>
      <c r="C817" s="17" t="s">
        <v>5120</v>
      </c>
    </row>
    <row r="818" spans="2:3" x14ac:dyDescent="0.25">
      <c r="B818" s="16" t="s">
        <v>5121</v>
      </c>
      <c r="C818" s="17" t="s">
        <v>5121</v>
      </c>
    </row>
    <row r="819" spans="2:3" x14ac:dyDescent="0.25">
      <c r="B819" s="16" t="s">
        <v>5122</v>
      </c>
      <c r="C819" s="17" t="s">
        <v>5122</v>
      </c>
    </row>
    <row r="820" spans="2:3" x14ac:dyDescent="0.25">
      <c r="B820" s="16" t="s">
        <v>179</v>
      </c>
      <c r="C820" s="17" t="s">
        <v>179</v>
      </c>
    </row>
    <row r="821" spans="2:3" x14ac:dyDescent="0.25">
      <c r="B821" s="16" t="s">
        <v>5123</v>
      </c>
      <c r="C821" s="17" t="s">
        <v>4653</v>
      </c>
    </row>
    <row r="822" spans="2:3" x14ac:dyDescent="0.25">
      <c r="B822" s="16" t="s">
        <v>5124</v>
      </c>
      <c r="C822" s="17" t="s">
        <v>4653</v>
      </c>
    </row>
    <row r="823" spans="2:3" x14ac:dyDescent="0.25">
      <c r="B823" s="16" t="s">
        <v>5125</v>
      </c>
      <c r="C823" s="17" t="s">
        <v>5125</v>
      </c>
    </row>
    <row r="824" spans="2:3" x14ac:dyDescent="0.25">
      <c r="B824" s="16" t="s">
        <v>572</v>
      </c>
      <c r="C824" s="17" t="s">
        <v>5126</v>
      </c>
    </row>
    <row r="825" spans="2:3" x14ac:dyDescent="0.25">
      <c r="B825" s="16" t="s">
        <v>5127</v>
      </c>
      <c r="C825" s="17" t="s">
        <v>5127</v>
      </c>
    </row>
    <row r="826" spans="2:3" x14ac:dyDescent="0.25">
      <c r="B826" s="16" t="s">
        <v>5128</v>
      </c>
      <c r="C826" s="17" t="s">
        <v>5127</v>
      </c>
    </row>
    <row r="827" spans="2:3" x14ac:dyDescent="0.25">
      <c r="B827" s="16" t="s">
        <v>5129</v>
      </c>
      <c r="C827" s="17" t="s">
        <v>4406</v>
      </c>
    </row>
    <row r="828" spans="2:3" x14ac:dyDescent="0.25">
      <c r="B828" s="16" t="s">
        <v>5130</v>
      </c>
      <c r="C828" s="17" t="s">
        <v>5127</v>
      </c>
    </row>
    <row r="829" spans="2:3" x14ac:dyDescent="0.25">
      <c r="B829" s="16" t="s">
        <v>126</v>
      </c>
      <c r="C829" s="17" t="s">
        <v>5131</v>
      </c>
    </row>
    <row r="830" spans="2:3" x14ac:dyDescent="0.25">
      <c r="B830" s="16" t="s">
        <v>5132</v>
      </c>
      <c r="C830" s="17" t="s">
        <v>5131</v>
      </c>
    </row>
    <row r="831" spans="2:3" x14ac:dyDescent="0.25">
      <c r="B831" s="16" t="s">
        <v>5133</v>
      </c>
      <c r="C831" s="17" t="s">
        <v>4657</v>
      </c>
    </row>
    <row r="832" spans="2:3" x14ac:dyDescent="0.25">
      <c r="B832" s="16" t="s">
        <v>5134</v>
      </c>
      <c r="C832" s="17" t="s">
        <v>5135</v>
      </c>
    </row>
    <row r="833" spans="2:3" x14ac:dyDescent="0.25">
      <c r="B833" s="16" t="s">
        <v>5136</v>
      </c>
      <c r="C833" s="17" t="s">
        <v>5136</v>
      </c>
    </row>
    <row r="834" spans="2:3" x14ac:dyDescent="0.25">
      <c r="B834" s="16" t="s">
        <v>5137</v>
      </c>
      <c r="C834" s="17" t="s">
        <v>5137</v>
      </c>
    </row>
    <row r="835" spans="2:3" x14ac:dyDescent="0.25">
      <c r="B835" s="16" t="s">
        <v>5138</v>
      </c>
      <c r="C835" s="17" t="s">
        <v>5138</v>
      </c>
    </row>
    <row r="836" spans="2:3" x14ac:dyDescent="0.25">
      <c r="B836" s="16" t="s">
        <v>5139</v>
      </c>
      <c r="C836" s="17" t="s">
        <v>5138</v>
      </c>
    </row>
    <row r="837" spans="2:3" x14ac:dyDescent="0.25">
      <c r="B837" s="16" t="s">
        <v>5140</v>
      </c>
      <c r="C837" s="17" t="s">
        <v>5140</v>
      </c>
    </row>
    <row r="838" spans="2:3" x14ac:dyDescent="0.25">
      <c r="B838" s="16" t="s">
        <v>5141</v>
      </c>
      <c r="C838" s="18" t="s">
        <v>5006</v>
      </c>
    </row>
    <row r="839" spans="2:3" x14ac:dyDescent="0.25">
      <c r="B839" s="16" t="s">
        <v>5142</v>
      </c>
      <c r="C839" s="18" t="s">
        <v>5006</v>
      </c>
    </row>
    <row r="840" spans="2:3" x14ac:dyDescent="0.25">
      <c r="B840" s="16" t="s">
        <v>5143</v>
      </c>
      <c r="C840" s="18" t="s">
        <v>5006</v>
      </c>
    </row>
    <row r="841" spans="2:3" x14ac:dyDescent="0.25">
      <c r="B841" s="16" t="s">
        <v>5144</v>
      </c>
      <c r="C841" s="17" t="s">
        <v>5144</v>
      </c>
    </row>
    <row r="842" spans="2:3" x14ac:dyDescent="0.25">
      <c r="B842" s="16" t="s">
        <v>5145</v>
      </c>
      <c r="C842" s="17" t="s">
        <v>5145</v>
      </c>
    </row>
    <row r="843" spans="2:3" x14ac:dyDescent="0.25">
      <c r="B843" s="16" t="s">
        <v>5146</v>
      </c>
      <c r="C843" s="17" t="s">
        <v>5146</v>
      </c>
    </row>
    <row r="844" spans="2:3" x14ac:dyDescent="0.25">
      <c r="B844" s="16" t="s">
        <v>5147</v>
      </c>
      <c r="C844" s="17" t="s">
        <v>4465</v>
      </c>
    </row>
    <row r="845" spans="2:3" x14ac:dyDescent="0.25">
      <c r="B845" s="16" t="s">
        <v>5148</v>
      </c>
      <c r="C845" s="17" t="s">
        <v>5148</v>
      </c>
    </row>
    <row r="846" spans="2:3" x14ac:dyDescent="0.25">
      <c r="B846" s="16" t="s">
        <v>5149</v>
      </c>
      <c r="C846" s="17" t="s">
        <v>5149</v>
      </c>
    </row>
    <row r="847" spans="2:3" x14ac:dyDescent="0.25">
      <c r="B847" s="16" t="s">
        <v>5150</v>
      </c>
      <c r="C847" s="17" t="s">
        <v>5150</v>
      </c>
    </row>
    <row r="848" spans="2:3" x14ac:dyDescent="0.25">
      <c r="B848" s="16" t="s">
        <v>4781</v>
      </c>
      <c r="C848" s="17" t="s">
        <v>4781</v>
      </c>
    </row>
    <row r="849" spans="2:3" x14ac:dyDescent="0.25">
      <c r="B849" s="16" t="s">
        <v>5151</v>
      </c>
      <c r="C849" s="17" t="s">
        <v>5152</v>
      </c>
    </row>
    <row r="850" spans="2:3" x14ac:dyDescent="0.25">
      <c r="B850" s="16" t="s">
        <v>5153</v>
      </c>
      <c r="C850" s="17" t="s">
        <v>5154</v>
      </c>
    </row>
    <row r="851" spans="2:3" x14ac:dyDescent="0.25">
      <c r="B851" s="16" t="s">
        <v>5155</v>
      </c>
      <c r="C851" s="17" t="s">
        <v>4832</v>
      </c>
    </row>
    <row r="852" spans="2:3" x14ac:dyDescent="0.25">
      <c r="B852" s="16" t="s">
        <v>5156</v>
      </c>
      <c r="C852" s="17" t="s">
        <v>5156</v>
      </c>
    </row>
    <row r="853" spans="2:3" x14ac:dyDescent="0.25">
      <c r="B853" s="16" t="s">
        <v>3011</v>
      </c>
      <c r="C853" s="17" t="s">
        <v>5157</v>
      </c>
    </row>
    <row r="854" spans="2:3" x14ac:dyDescent="0.25">
      <c r="B854" s="16" t="s">
        <v>5158</v>
      </c>
      <c r="C854" s="17" t="s">
        <v>5157</v>
      </c>
    </row>
    <row r="855" spans="2:3" x14ac:dyDescent="0.25">
      <c r="B855" s="16" t="s">
        <v>5159</v>
      </c>
      <c r="C855" s="17" t="s">
        <v>4406</v>
      </c>
    </row>
    <row r="856" spans="2:3" x14ac:dyDescent="0.25">
      <c r="B856" s="16" t="s">
        <v>1046</v>
      </c>
      <c r="C856" s="17" t="s">
        <v>1046</v>
      </c>
    </row>
    <row r="857" spans="2:3" x14ac:dyDescent="0.25">
      <c r="B857" s="16" t="s">
        <v>5160</v>
      </c>
      <c r="C857" s="17" t="s">
        <v>4406</v>
      </c>
    </row>
    <row r="858" spans="2:3" x14ac:dyDescent="0.25">
      <c r="B858" s="16" t="s">
        <v>5161</v>
      </c>
      <c r="C858" s="17" t="s">
        <v>5161</v>
      </c>
    </row>
    <row r="859" spans="2:3" x14ac:dyDescent="0.25">
      <c r="B859" s="16" t="s">
        <v>5162</v>
      </c>
      <c r="C859" s="17" t="s">
        <v>4664</v>
      </c>
    </row>
    <row r="860" spans="2:3" x14ac:dyDescent="0.25">
      <c r="B860" s="16" t="s">
        <v>5163</v>
      </c>
      <c r="C860" s="17" t="s">
        <v>4666</v>
      </c>
    </row>
    <row r="861" spans="2:3" x14ac:dyDescent="0.25">
      <c r="B861" s="16" t="s">
        <v>1567</v>
      </c>
      <c r="C861" s="17" t="s">
        <v>1567</v>
      </c>
    </row>
    <row r="862" spans="2:3" x14ac:dyDescent="0.25">
      <c r="B862" s="16" t="s">
        <v>5164</v>
      </c>
      <c r="C862" s="17" t="s">
        <v>5165</v>
      </c>
    </row>
    <row r="863" spans="2:3" x14ac:dyDescent="0.25">
      <c r="B863" s="16" t="s">
        <v>5166</v>
      </c>
      <c r="C863" s="17" t="s">
        <v>4406</v>
      </c>
    </row>
    <row r="864" spans="2:3" x14ac:dyDescent="0.25">
      <c r="B864" s="16" t="s">
        <v>5167</v>
      </c>
      <c r="C864" s="17" t="s">
        <v>4406</v>
      </c>
    </row>
    <row r="865" spans="2:3" x14ac:dyDescent="0.25">
      <c r="B865" s="16" t="s">
        <v>2600</v>
      </c>
      <c r="C865" s="17" t="s">
        <v>2600</v>
      </c>
    </row>
    <row r="866" spans="2:3" x14ac:dyDescent="0.25">
      <c r="B866" s="16" t="s">
        <v>5168</v>
      </c>
      <c r="C866" s="17" t="s">
        <v>4669</v>
      </c>
    </row>
    <row r="867" spans="2:3" x14ac:dyDescent="0.25">
      <c r="B867" s="16" t="s">
        <v>5169</v>
      </c>
      <c r="C867" s="17" t="s">
        <v>5169</v>
      </c>
    </row>
    <row r="868" spans="2:3" x14ac:dyDescent="0.25">
      <c r="B868" s="16" t="s">
        <v>5170</v>
      </c>
      <c r="C868" s="17" t="s">
        <v>5169</v>
      </c>
    </row>
    <row r="869" spans="2:3" x14ac:dyDescent="0.25">
      <c r="B869" s="16" t="s">
        <v>5171</v>
      </c>
      <c r="C869" s="17" t="s">
        <v>5171</v>
      </c>
    </row>
    <row r="870" spans="2:3" x14ac:dyDescent="0.25">
      <c r="B870" s="16" t="s">
        <v>970</v>
      </c>
      <c r="C870" s="17" t="s">
        <v>970</v>
      </c>
    </row>
    <row r="871" spans="2:3" x14ac:dyDescent="0.25">
      <c r="B871" s="16" t="s">
        <v>3060</v>
      </c>
      <c r="C871" s="17" t="s">
        <v>970</v>
      </c>
    </row>
    <row r="872" spans="2:3" x14ac:dyDescent="0.25">
      <c r="B872" s="16" t="s">
        <v>5172</v>
      </c>
      <c r="C872" s="17" t="s">
        <v>4406</v>
      </c>
    </row>
    <row r="873" spans="2:3" x14ac:dyDescent="0.25">
      <c r="B873" s="16" t="s">
        <v>5173</v>
      </c>
      <c r="C873" s="17" t="s">
        <v>5173</v>
      </c>
    </row>
    <row r="874" spans="2:3" x14ac:dyDescent="0.25">
      <c r="B874" s="16" t="s">
        <v>3837</v>
      </c>
      <c r="C874" s="17" t="s">
        <v>5102</v>
      </c>
    </row>
    <row r="875" spans="2:3" x14ac:dyDescent="0.25">
      <c r="B875" s="16" t="s">
        <v>5174</v>
      </c>
      <c r="C875" s="17" t="s">
        <v>5175</v>
      </c>
    </row>
    <row r="876" spans="2:3" x14ac:dyDescent="0.25">
      <c r="B876" s="16" t="s">
        <v>713</v>
      </c>
      <c r="C876" s="17" t="s">
        <v>4740</v>
      </c>
    </row>
    <row r="877" spans="2:3" x14ac:dyDescent="0.25">
      <c r="B877" s="16" t="s">
        <v>1340</v>
      </c>
      <c r="C877" s="17" t="s">
        <v>4416</v>
      </c>
    </row>
    <row r="878" spans="2:3" x14ac:dyDescent="0.25">
      <c r="B878" s="16" t="s">
        <v>5176</v>
      </c>
      <c r="C878" s="17" t="s">
        <v>5176</v>
      </c>
    </row>
    <row r="879" spans="2:3" x14ac:dyDescent="0.25">
      <c r="B879" s="16" t="s">
        <v>2908</v>
      </c>
      <c r="C879" s="17" t="s">
        <v>2908</v>
      </c>
    </row>
    <row r="880" spans="2:3" x14ac:dyDescent="0.25">
      <c r="B880" s="16" t="s">
        <v>936</v>
      </c>
      <c r="C880" s="17" t="s">
        <v>4670</v>
      </c>
    </row>
    <row r="881" spans="2:3" x14ac:dyDescent="0.25">
      <c r="B881" s="16" t="s">
        <v>5177</v>
      </c>
      <c r="C881" s="17" t="s">
        <v>5178</v>
      </c>
    </row>
    <row r="882" spans="2:3" x14ac:dyDescent="0.25">
      <c r="B882" s="16" t="s">
        <v>5179</v>
      </c>
      <c r="C882" s="17" t="s">
        <v>5179</v>
      </c>
    </row>
    <row r="883" spans="2:3" x14ac:dyDescent="0.25">
      <c r="B883" s="16" t="s">
        <v>5180</v>
      </c>
      <c r="C883" s="17" t="s">
        <v>4406</v>
      </c>
    </row>
    <row r="884" spans="2:3" x14ac:dyDescent="0.25">
      <c r="B884" s="16" t="s">
        <v>768</v>
      </c>
      <c r="C884" s="17" t="s">
        <v>4660</v>
      </c>
    </row>
    <row r="885" spans="2:3" x14ac:dyDescent="0.25">
      <c r="B885" s="16" t="s">
        <v>580</v>
      </c>
      <c r="C885" s="17" t="s">
        <v>580</v>
      </c>
    </row>
    <row r="886" spans="2:3" x14ac:dyDescent="0.25">
      <c r="B886" s="16" t="s">
        <v>878</v>
      </c>
      <c r="C886" s="17" t="s">
        <v>878</v>
      </c>
    </row>
    <row r="887" spans="2:3" x14ac:dyDescent="0.25">
      <c r="B887" s="16" t="s">
        <v>5181</v>
      </c>
      <c r="C887" s="17" t="s">
        <v>5182</v>
      </c>
    </row>
    <row r="888" spans="2:3" x14ac:dyDescent="0.25">
      <c r="B888" s="16" t="s">
        <v>5183</v>
      </c>
      <c r="C888" s="17" t="s">
        <v>5183</v>
      </c>
    </row>
    <row r="889" spans="2:3" x14ac:dyDescent="0.25">
      <c r="B889" s="16" t="s">
        <v>5184</v>
      </c>
      <c r="C889" s="17" t="s">
        <v>5184</v>
      </c>
    </row>
    <row r="890" spans="2:3" x14ac:dyDescent="0.25">
      <c r="B890" s="16" t="s">
        <v>336</v>
      </c>
      <c r="C890" s="17" t="s">
        <v>4634</v>
      </c>
    </row>
    <row r="891" spans="2:3" x14ac:dyDescent="0.25">
      <c r="B891" s="16" t="s">
        <v>917</v>
      </c>
      <c r="C891" s="17" t="s">
        <v>5185</v>
      </c>
    </row>
    <row r="892" spans="2:3" x14ac:dyDescent="0.25">
      <c r="B892" s="16" t="s">
        <v>5186</v>
      </c>
      <c r="C892" s="17" t="s">
        <v>4406</v>
      </c>
    </row>
    <row r="893" spans="2:3" x14ac:dyDescent="0.25">
      <c r="B893" s="16" t="s">
        <v>2253</v>
      </c>
      <c r="C893" s="17" t="s">
        <v>2253</v>
      </c>
    </row>
    <row r="894" spans="2:3" x14ac:dyDescent="0.25">
      <c r="B894" s="16" t="s">
        <v>5187</v>
      </c>
      <c r="C894" s="17" t="s">
        <v>5188</v>
      </c>
    </row>
    <row r="895" spans="2:3" x14ac:dyDescent="0.25">
      <c r="B895" s="16" t="s">
        <v>5189</v>
      </c>
      <c r="C895" s="17" t="s">
        <v>5189</v>
      </c>
    </row>
    <row r="896" spans="2:3" x14ac:dyDescent="0.25">
      <c r="B896" s="16" t="s">
        <v>5190</v>
      </c>
      <c r="C896" s="17" t="s">
        <v>5190</v>
      </c>
    </row>
    <row r="897" spans="2:3" x14ac:dyDescent="0.25">
      <c r="B897" s="16" t="s">
        <v>5191</v>
      </c>
      <c r="C897" s="17" t="s">
        <v>5191</v>
      </c>
    </row>
    <row r="898" spans="2:3" x14ac:dyDescent="0.25">
      <c r="B898" s="16" t="s">
        <v>5192</v>
      </c>
      <c r="C898" s="17" t="s">
        <v>4674</v>
      </c>
    </row>
    <row r="899" spans="2:3" x14ac:dyDescent="0.25">
      <c r="B899" s="16" t="s">
        <v>5193</v>
      </c>
      <c r="C899" s="17" t="s">
        <v>5194</v>
      </c>
    </row>
    <row r="900" spans="2:3" x14ac:dyDescent="0.25">
      <c r="B900" s="16" t="s">
        <v>5195</v>
      </c>
      <c r="C900" s="17" t="s">
        <v>5195</v>
      </c>
    </row>
    <row r="901" spans="2:3" x14ac:dyDescent="0.25">
      <c r="B901" s="16" t="s">
        <v>5196</v>
      </c>
      <c r="C901" s="17" t="s">
        <v>3254</v>
      </c>
    </row>
    <row r="902" spans="2:3" x14ac:dyDescent="0.25">
      <c r="B902" s="16" t="s">
        <v>5197</v>
      </c>
      <c r="C902" s="17" t="s">
        <v>3254</v>
      </c>
    </row>
    <row r="903" spans="2:3" x14ac:dyDescent="0.25">
      <c r="B903" s="16" t="s">
        <v>5198</v>
      </c>
      <c r="C903" s="17" t="s">
        <v>4406</v>
      </c>
    </row>
    <row r="904" spans="2:3" x14ac:dyDescent="0.25">
      <c r="B904" s="16" t="s">
        <v>1215</v>
      </c>
      <c r="C904" s="17" t="s">
        <v>3254</v>
      </c>
    </row>
    <row r="905" spans="2:3" x14ac:dyDescent="0.25">
      <c r="B905" s="16" t="s">
        <v>2237</v>
      </c>
      <c r="C905" s="17" t="s">
        <v>4406</v>
      </c>
    </row>
    <row r="906" spans="2:3" x14ac:dyDescent="0.25">
      <c r="B906" s="16" t="s">
        <v>1219</v>
      </c>
      <c r="C906" s="17" t="s">
        <v>4406</v>
      </c>
    </row>
    <row r="907" spans="2:3" x14ac:dyDescent="0.25">
      <c r="B907" s="16" t="s">
        <v>5199</v>
      </c>
      <c r="C907" s="17" t="s">
        <v>5199</v>
      </c>
    </row>
    <row r="908" spans="2:3" x14ac:dyDescent="0.25">
      <c r="B908" s="16" t="s">
        <v>5200</v>
      </c>
      <c r="C908" s="17" t="s">
        <v>5199</v>
      </c>
    </row>
    <row r="909" spans="2:3" x14ac:dyDescent="0.25">
      <c r="B909" s="16" t="s">
        <v>5201</v>
      </c>
      <c r="C909" s="17" t="s">
        <v>4676</v>
      </c>
    </row>
    <row r="910" spans="2:3" x14ac:dyDescent="0.25">
      <c r="B910" s="16" t="s">
        <v>5202</v>
      </c>
      <c r="C910" s="17" t="s">
        <v>5203</v>
      </c>
    </row>
    <row r="911" spans="2:3" x14ac:dyDescent="0.25">
      <c r="B911" s="16" t="s">
        <v>5204</v>
      </c>
      <c r="C911" s="17" t="s">
        <v>5204</v>
      </c>
    </row>
    <row r="912" spans="2:3" x14ac:dyDescent="0.25">
      <c r="B912" s="16" t="s">
        <v>5205</v>
      </c>
      <c r="C912" s="17" t="s">
        <v>5204</v>
      </c>
    </row>
    <row r="913" spans="2:3" x14ac:dyDescent="0.25">
      <c r="B913" s="16" t="s">
        <v>1379</v>
      </c>
      <c r="C913" s="17" t="s">
        <v>1379</v>
      </c>
    </row>
    <row r="914" spans="2:3" x14ac:dyDescent="0.25">
      <c r="B914" s="16" t="s">
        <v>5206</v>
      </c>
      <c r="C914" s="17" t="s">
        <v>5206</v>
      </c>
    </row>
    <row r="915" spans="2:3" x14ac:dyDescent="0.25">
      <c r="B915" s="16" t="s">
        <v>5207</v>
      </c>
      <c r="C915" s="17" t="s">
        <v>5208</v>
      </c>
    </row>
    <row r="916" spans="2:3" x14ac:dyDescent="0.25">
      <c r="B916" s="16" t="s">
        <v>5209</v>
      </c>
      <c r="C916" s="17" t="s">
        <v>5209</v>
      </c>
    </row>
    <row r="917" spans="2:3" x14ac:dyDescent="0.25">
      <c r="B917" s="16" t="s">
        <v>5210</v>
      </c>
      <c r="C917" s="17" t="s">
        <v>5209</v>
      </c>
    </row>
    <row r="918" spans="2:3" x14ac:dyDescent="0.25">
      <c r="B918" s="16" t="s">
        <v>5211</v>
      </c>
      <c r="C918" s="17" t="s">
        <v>4406</v>
      </c>
    </row>
    <row r="919" spans="2:3" x14ac:dyDescent="0.25">
      <c r="B919" s="16" t="s">
        <v>5212</v>
      </c>
      <c r="C919" s="17" t="s">
        <v>5213</v>
      </c>
    </row>
    <row r="920" spans="2:3" x14ac:dyDescent="0.25">
      <c r="B920" s="16" t="s">
        <v>1937</v>
      </c>
      <c r="C920" s="17" t="s">
        <v>1937</v>
      </c>
    </row>
    <row r="921" spans="2:3" x14ac:dyDescent="0.25">
      <c r="B921" s="16" t="s">
        <v>3279</v>
      </c>
      <c r="C921" s="17" t="s">
        <v>3279</v>
      </c>
    </row>
    <row r="922" spans="2:3" x14ac:dyDescent="0.25">
      <c r="B922" s="16" t="s">
        <v>921</v>
      </c>
      <c r="C922" s="17" t="s">
        <v>3284</v>
      </c>
    </row>
    <row r="923" spans="2:3" x14ac:dyDescent="0.25">
      <c r="B923" s="16" t="s">
        <v>2158</v>
      </c>
      <c r="C923" s="17" t="s">
        <v>2158</v>
      </c>
    </row>
    <row r="924" spans="2:3" x14ac:dyDescent="0.25">
      <c r="B924" s="16" t="s">
        <v>5214</v>
      </c>
      <c r="C924" s="17" t="s">
        <v>4406</v>
      </c>
    </row>
    <row r="925" spans="2:3" x14ac:dyDescent="0.25">
      <c r="B925" s="16" t="s">
        <v>2832</v>
      </c>
      <c r="C925" s="17" t="s">
        <v>5215</v>
      </c>
    </row>
    <row r="926" spans="2:3" x14ac:dyDescent="0.25">
      <c r="B926" s="16" t="s">
        <v>5216</v>
      </c>
      <c r="C926" s="17" t="s">
        <v>5216</v>
      </c>
    </row>
    <row r="927" spans="2:3" x14ac:dyDescent="0.25">
      <c r="B927" s="16" t="s">
        <v>5217</v>
      </c>
      <c r="C927" s="17" t="s">
        <v>5217</v>
      </c>
    </row>
    <row r="928" spans="2:3" x14ac:dyDescent="0.25">
      <c r="B928" s="16" t="s">
        <v>5218</v>
      </c>
      <c r="C928" s="17" t="s">
        <v>5218</v>
      </c>
    </row>
    <row r="929" spans="2:3" x14ac:dyDescent="0.25">
      <c r="B929" s="16" t="s">
        <v>5219</v>
      </c>
      <c r="C929" s="18" t="s">
        <v>5220</v>
      </c>
    </row>
    <row r="930" spans="2:3" x14ac:dyDescent="0.25">
      <c r="B930" s="16" t="s">
        <v>5221</v>
      </c>
      <c r="C930" s="18" t="s">
        <v>5220</v>
      </c>
    </row>
    <row r="931" spans="2:3" x14ac:dyDescent="0.25">
      <c r="B931" s="16" t="s">
        <v>5222</v>
      </c>
      <c r="C931" s="17" t="s">
        <v>5222</v>
      </c>
    </row>
    <row r="932" spans="2:3" x14ac:dyDescent="0.25">
      <c r="B932" s="16" t="s">
        <v>5223</v>
      </c>
      <c r="C932" s="17" t="s">
        <v>5085</v>
      </c>
    </row>
    <row r="933" spans="2:3" x14ac:dyDescent="0.25">
      <c r="B933" s="16" t="s">
        <v>5224</v>
      </c>
      <c r="C933" s="17" t="s">
        <v>5224</v>
      </c>
    </row>
    <row r="934" spans="2:3" x14ac:dyDescent="0.25">
      <c r="B934" s="16" t="s">
        <v>527</v>
      </c>
      <c r="C934" s="17" t="s">
        <v>527</v>
      </c>
    </row>
    <row r="935" spans="2:3" x14ac:dyDescent="0.25">
      <c r="B935" s="16" t="s">
        <v>3699</v>
      </c>
      <c r="C935" s="17" t="s">
        <v>527</v>
      </c>
    </row>
    <row r="936" spans="2:3" x14ac:dyDescent="0.25">
      <c r="B936" s="16" t="s">
        <v>584</v>
      </c>
      <c r="C936" s="17" t="s">
        <v>584</v>
      </c>
    </row>
    <row r="937" spans="2:3" x14ac:dyDescent="0.25">
      <c r="B937" s="16" t="s">
        <v>5225</v>
      </c>
      <c r="C937" s="17" t="s">
        <v>584</v>
      </c>
    </row>
    <row r="938" spans="2:3" x14ac:dyDescent="0.25">
      <c r="B938" s="16" t="s">
        <v>5226</v>
      </c>
      <c r="C938" s="17" t="s">
        <v>5226</v>
      </c>
    </row>
    <row r="939" spans="2:3" x14ac:dyDescent="0.25">
      <c r="B939" s="16" t="s">
        <v>5227</v>
      </c>
      <c r="C939" s="17" t="s">
        <v>5227</v>
      </c>
    </row>
    <row r="940" spans="2:3" x14ac:dyDescent="0.25">
      <c r="B940" s="16" t="s">
        <v>5228</v>
      </c>
      <c r="C940" s="17" t="s">
        <v>5228</v>
      </c>
    </row>
    <row r="941" spans="2:3" x14ac:dyDescent="0.25">
      <c r="B941" s="16" t="s">
        <v>5229</v>
      </c>
      <c r="C941" s="17" t="s">
        <v>4677</v>
      </c>
    </row>
    <row r="942" spans="2:3" x14ac:dyDescent="0.25">
      <c r="B942" s="16" t="s">
        <v>5230</v>
      </c>
      <c r="C942" s="17" t="s">
        <v>4677</v>
      </c>
    </row>
    <row r="943" spans="2:3" x14ac:dyDescent="0.25">
      <c r="B943" s="16" t="s">
        <v>5231</v>
      </c>
      <c r="C943" s="17" t="s">
        <v>5231</v>
      </c>
    </row>
    <row r="944" spans="2:3" x14ac:dyDescent="0.25">
      <c r="B944" s="16" t="s">
        <v>5232</v>
      </c>
      <c r="C944" s="17" t="s">
        <v>5232</v>
      </c>
    </row>
    <row r="945" spans="2:3" x14ac:dyDescent="0.25">
      <c r="B945" s="16" t="s">
        <v>348</v>
      </c>
      <c r="C945" s="17" t="s">
        <v>4544</v>
      </c>
    </row>
    <row r="946" spans="2:3" x14ac:dyDescent="0.25">
      <c r="B946" s="16" t="s">
        <v>5233</v>
      </c>
      <c r="C946" s="17" t="s">
        <v>5233</v>
      </c>
    </row>
    <row r="947" spans="2:3" x14ac:dyDescent="0.25">
      <c r="B947" s="16" t="s">
        <v>5234</v>
      </c>
      <c r="C947" s="17" t="s">
        <v>5233</v>
      </c>
    </row>
    <row r="948" spans="2:3" x14ac:dyDescent="0.25">
      <c r="B948" s="16" t="s">
        <v>5235</v>
      </c>
      <c r="C948" s="17" t="s">
        <v>5235</v>
      </c>
    </row>
    <row r="949" spans="2:3" x14ac:dyDescent="0.25">
      <c r="B949" s="16" t="s">
        <v>5236</v>
      </c>
      <c r="C949" s="17" t="s">
        <v>5236</v>
      </c>
    </row>
    <row r="950" spans="2:3" x14ac:dyDescent="0.25">
      <c r="B950" s="16" t="s">
        <v>5237</v>
      </c>
      <c r="C950" s="17" t="s">
        <v>5145</v>
      </c>
    </row>
    <row r="951" spans="2:3" x14ac:dyDescent="0.25">
      <c r="B951" s="16" t="s">
        <v>5238</v>
      </c>
      <c r="C951" s="17" t="s">
        <v>4545</v>
      </c>
    </row>
    <row r="952" spans="2:3" x14ac:dyDescent="0.25">
      <c r="B952" s="16" t="s">
        <v>5131</v>
      </c>
      <c r="C952" s="17" t="s">
        <v>5131</v>
      </c>
    </row>
    <row r="953" spans="2:3" x14ac:dyDescent="0.25">
      <c r="B953" s="16" t="s">
        <v>5182</v>
      </c>
      <c r="C953" s="17" t="s">
        <v>5182</v>
      </c>
    </row>
    <row r="954" spans="2:3" x14ac:dyDescent="0.25">
      <c r="B954" s="16" t="s">
        <v>5239</v>
      </c>
      <c r="C954" s="17" t="s">
        <v>3215</v>
      </c>
    </row>
    <row r="955" spans="2:3" x14ac:dyDescent="0.25">
      <c r="B955" s="16" t="s">
        <v>145</v>
      </c>
      <c r="C955" s="17" t="s">
        <v>3215</v>
      </c>
    </row>
    <row r="956" spans="2:3" x14ac:dyDescent="0.25">
      <c r="B956" s="16" t="s">
        <v>3363</v>
      </c>
      <c r="C956" s="17" t="s">
        <v>3215</v>
      </c>
    </row>
    <row r="957" spans="2:3" x14ac:dyDescent="0.25">
      <c r="B957" s="16" t="s">
        <v>588</v>
      </c>
      <c r="C957" s="17" t="s">
        <v>588</v>
      </c>
    </row>
    <row r="958" spans="2:3" x14ac:dyDescent="0.25">
      <c r="B958" s="16" t="s">
        <v>5240</v>
      </c>
      <c r="C958" s="17" t="s">
        <v>5240</v>
      </c>
    </row>
    <row r="959" spans="2:3" x14ac:dyDescent="0.25">
      <c r="B959" s="16" t="s">
        <v>5241</v>
      </c>
      <c r="C959" s="17" t="s">
        <v>4938</v>
      </c>
    </row>
    <row r="960" spans="2:3" x14ac:dyDescent="0.25">
      <c r="B960" s="16" t="s">
        <v>893</v>
      </c>
      <c r="C960" s="17" t="s">
        <v>4938</v>
      </c>
    </row>
    <row r="961" spans="2:3" x14ac:dyDescent="0.25">
      <c r="B961" s="16" t="s">
        <v>5242</v>
      </c>
      <c r="C961" s="18" t="s">
        <v>5094</v>
      </c>
    </row>
    <row r="962" spans="2:3" x14ac:dyDescent="0.25">
      <c r="B962" s="16" t="s">
        <v>1606</v>
      </c>
      <c r="C962" s="17" t="s">
        <v>1606</v>
      </c>
    </row>
    <row r="963" spans="2:3" x14ac:dyDescent="0.25">
      <c r="B963" s="16" t="s">
        <v>5243</v>
      </c>
      <c r="C963" s="17" t="s">
        <v>5243</v>
      </c>
    </row>
    <row r="964" spans="2:3" x14ac:dyDescent="0.25">
      <c r="B964" s="16" t="s">
        <v>5244</v>
      </c>
      <c r="C964" s="17" t="s">
        <v>5244</v>
      </c>
    </row>
    <row r="965" spans="2:3" x14ac:dyDescent="0.25">
      <c r="B965" s="16" t="s">
        <v>5245</v>
      </c>
      <c r="C965" s="17" t="s">
        <v>5244</v>
      </c>
    </row>
    <row r="966" spans="2:3" x14ac:dyDescent="0.25">
      <c r="B966" s="16" t="s">
        <v>974</v>
      </c>
      <c r="C966" s="17" t="s">
        <v>3757</v>
      </c>
    </row>
    <row r="967" spans="2:3" x14ac:dyDescent="0.25">
      <c r="B967" s="16" t="s">
        <v>5246</v>
      </c>
      <c r="C967" s="17" t="s">
        <v>5246</v>
      </c>
    </row>
    <row r="968" spans="2:3" x14ac:dyDescent="0.25">
      <c r="B968" s="16" t="s">
        <v>5247</v>
      </c>
      <c r="C968" s="17" t="s">
        <v>5246</v>
      </c>
    </row>
    <row r="969" spans="2:3" x14ac:dyDescent="0.25">
      <c r="B969" s="16" t="s">
        <v>5248</v>
      </c>
      <c r="C969" s="17" t="s">
        <v>5248</v>
      </c>
    </row>
    <row r="970" spans="2:3" x14ac:dyDescent="0.25">
      <c r="B970" s="16" t="s">
        <v>593</v>
      </c>
      <c r="C970" s="17" t="s">
        <v>593</v>
      </c>
    </row>
    <row r="971" spans="2:3" x14ac:dyDescent="0.25">
      <c r="B971" s="16" t="s">
        <v>5249</v>
      </c>
      <c r="C971" s="17" t="s">
        <v>593</v>
      </c>
    </row>
    <row r="972" spans="2:3" x14ac:dyDescent="0.25">
      <c r="B972" s="16" t="s">
        <v>5250</v>
      </c>
      <c r="C972" s="17" t="s">
        <v>593</v>
      </c>
    </row>
    <row r="973" spans="2:3" x14ac:dyDescent="0.25">
      <c r="B973" s="16" t="s">
        <v>5251</v>
      </c>
      <c r="C973" s="17" t="s">
        <v>5251</v>
      </c>
    </row>
    <row r="974" spans="2:3" x14ac:dyDescent="0.25">
      <c r="B974" s="16" t="s">
        <v>5252</v>
      </c>
      <c r="C974" s="17" t="s">
        <v>5083</v>
      </c>
    </row>
    <row r="975" spans="2:3" x14ac:dyDescent="0.25">
      <c r="B975" s="16" t="s">
        <v>5253</v>
      </c>
      <c r="C975" s="17" t="s">
        <v>4644</v>
      </c>
    </row>
    <row r="976" spans="2:3" x14ac:dyDescent="0.25">
      <c r="B976" s="16" t="s">
        <v>5254</v>
      </c>
      <c r="C976" s="17" t="s">
        <v>5135</v>
      </c>
    </row>
    <row r="977" spans="2:3" x14ac:dyDescent="0.25">
      <c r="B977" s="16" t="s">
        <v>5255</v>
      </c>
      <c r="C977" s="17" t="s">
        <v>5135</v>
      </c>
    </row>
    <row r="978" spans="2:3" x14ac:dyDescent="0.25">
      <c r="B978" s="16" t="s">
        <v>5256</v>
      </c>
      <c r="C978" s="17" t="s">
        <v>5256</v>
      </c>
    </row>
    <row r="979" spans="2:3" x14ac:dyDescent="0.25">
      <c r="B979" s="16" t="s">
        <v>5257</v>
      </c>
      <c r="C979" s="17" t="s">
        <v>632</v>
      </c>
    </row>
    <row r="980" spans="2:3" x14ac:dyDescent="0.25">
      <c r="B980" s="16" t="s">
        <v>5258</v>
      </c>
      <c r="C980" s="17" t="s">
        <v>4358</v>
      </c>
    </row>
    <row r="981" spans="2:3" x14ac:dyDescent="0.25">
      <c r="B981" s="16" t="s">
        <v>132</v>
      </c>
      <c r="C981" s="17" t="s">
        <v>4358</v>
      </c>
    </row>
    <row r="982" spans="2:3" x14ac:dyDescent="0.25">
      <c r="B982" s="16" t="s">
        <v>2741</v>
      </c>
      <c r="C982" s="17" t="s">
        <v>4607</v>
      </c>
    </row>
    <row r="983" spans="2:3" x14ac:dyDescent="0.25">
      <c r="B983" s="16" t="s">
        <v>4400</v>
      </c>
      <c r="C983" s="17" t="s">
        <v>4400</v>
      </c>
    </row>
    <row r="984" spans="2:3" x14ac:dyDescent="0.25">
      <c r="B984" s="16" t="s">
        <v>5259</v>
      </c>
      <c r="C984" s="17" t="s">
        <v>5259</v>
      </c>
    </row>
    <row r="985" spans="2:3" x14ac:dyDescent="0.25">
      <c r="B985" s="16" t="s">
        <v>5260</v>
      </c>
      <c r="C985" s="17" t="s">
        <v>5260</v>
      </c>
    </row>
    <row r="986" spans="2:3" x14ac:dyDescent="0.25">
      <c r="B986" s="16" t="s">
        <v>4310</v>
      </c>
      <c r="C986" s="17" t="s">
        <v>4688</v>
      </c>
    </row>
    <row r="987" spans="2:3" x14ac:dyDescent="0.25">
      <c r="B987" s="16" t="s">
        <v>73</v>
      </c>
      <c r="C987" s="17" t="s">
        <v>4688</v>
      </c>
    </row>
    <row r="988" spans="2:3" x14ac:dyDescent="0.25">
      <c r="B988" s="16" t="s">
        <v>5261</v>
      </c>
      <c r="C988" s="17" t="s">
        <v>5261</v>
      </c>
    </row>
    <row r="989" spans="2:3" x14ac:dyDescent="0.25">
      <c r="B989" s="16" t="s">
        <v>5262</v>
      </c>
      <c r="C989" s="17" t="s">
        <v>5096</v>
      </c>
    </row>
    <row r="990" spans="2:3" x14ac:dyDescent="0.25">
      <c r="B990" s="16" t="s">
        <v>5263</v>
      </c>
      <c r="C990" s="17" t="s">
        <v>5096</v>
      </c>
    </row>
    <row r="991" spans="2:3" x14ac:dyDescent="0.25">
      <c r="B991" s="16" t="s">
        <v>5264</v>
      </c>
      <c r="C991" s="17" t="s">
        <v>4845</v>
      </c>
    </row>
    <row r="992" spans="2:3" x14ac:dyDescent="0.25">
      <c r="B992" s="16" t="s">
        <v>496</v>
      </c>
      <c r="C992" s="17" t="s">
        <v>4534</v>
      </c>
    </row>
    <row r="993" spans="2:3" x14ac:dyDescent="0.25">
      <c r="B993" s="16" t="s">
        <v>5265</v>
      </c>
      <c r="C993" s="17" t="s">
        <v>5265</v>
      </c>
    </row>
    <row r="994" spans="2:3" x14ac:dyDescent="0.25">
      <c r="B994" s="16" t="s">
        <v>5266</v>
      </c>
      <c r="C994" s="18" t="s">
        <v>5267</v>
      </c>
    </row>
    <row r="995" spans="2:3" x14ac:dyDescent="0.25">
      <c r="B995" s="16" t="s">
        <v>5268</v>
      </c>
      <c r="C995" s="17" t="s">
        <v>5268</v>
      </c>
    </row>
    <row r="996" spans="2:3" x14ac:dyDescent="0.25">
      <c r="B996" s="16" t="s">
        <v>1971</v>
      </c>
      <c r="C996" s="17" t="s">
        <v>4679</v>
      </c>
    </row>
    <row r="997" spans="2:3" x14ac:dyDescent="0.25">
      <c r="B997" s="16" t="s">
        <v>5269</v>
      </c>
      <c r="C997" s="17" t="s">
        <v>5203</v>
      </c>
    </row>
    <row r="998" spans="2:3" x14ac:dyDescent="0.25">
      <c r="B998" s="16" t="s">
        <v>5270</v>
      </c>
      <c r="C998" s="17" t="s">
        <v>5270</v>
      </c>
    </row>
    <row r="999" spans="2:3" x14ac:dyDescent="0.25">
      <c r="B999" s="16" t="s">
        <v>5271</v>
      </c>
      <c r="C999" s="17" t="s">
        <v>4406</v>
      </c>
    </row>
    <row r="1000" spans="2:3" x14ac:dyDescent="0.25">
      <c r="B1000" s="16" t="s">
        <v>5272</v>
      </c>
      <c r="C1000" s="18" t="s">
        <v>5273</v>
      </c>
    </row>
    <row r="1001" spans="2:3" x14ac:dyDescent="0.25">
      <c r="B1001" s="16" t="s">
        <v>5274</v>
      </c>
      <c r="C1001" s="17" t="s">
        <v>5274</v>
      </c>
    </row>
    <row r="1002" spans="2:3" x14ac:dyDescent="0.25">
      <c r="B1002" s="16" t="s">
        <v>5275</v>
      </c>
      <c r="C1002" s="17" t="s">
        <v>5275</v>
      </c>
    </row>
    <row r="1003" spans="2:3" x14ac:dyDescent="0.25">
      <c r="B1003" s="16" t="s">
        <v>5276</v>
      </c>
      <c r="C1003" s="17" t="s">
        <v>5275</v>
      </c>
    </row>
    <row r="1004" spans="2:3" x14ac:dyDescent="0.25">
      <c r="B1004" s="16" t="s">
        <v>5277</v>
      </c>
      <c r="C1004" s="17" t="s">
        <v>4700</v>
      </c>
    </row>
    <row r="1005" spans="2:3" x14ac:dyDescent="0.25">
      <c r="B1005" s="16" t="s">
        <v>4373</v>
      </c>
      <c r="C1005" s="17" t="s">
        <v>4373</v>
      </c>
    </row>
    <row r="1006" spans="2:3" x14ac:dyDescent="0.25">
      <c r="B1006" s="16" t="s">
        <v>5278</v>
      </c>
      <c r="C1006" s="17" t="s">
        <v>5278</v>
      </c>
    </row>
    <row r="1007" spans="2:3" x14ac:dyDescent="0.25">
      <c r="B1007" s="16" t="s">
        <v>5279</v>
      </c>
      <c r="C1007" s="17" t="s">
        <v>5279</v>
      </c>
    </row>
    <row r="1008" spans="2:3" x14ac:dyDescent="0.25">
      <c r="B1008" s="16" t="s">
        <v>5280</v>
      </c>
      <c r="C1008" s="17" t="s">
        <v>4406</v>
      </c>
    </row>
    <row r="1009" spans="2:3" x14ac:dyDescent="0.25">
      <c r="B1009" s="16" t="s">
        <v>723</v>
      </c>
      <c r="C1009" s="17" t="s">
        <v>723</v>
      </c>
    </row>
    <row r="1010" spans="2:3" x14ac:dyDescent="0.25">
      <c r="B1010" s="16" t="s">
        <v>5281</v>
      </c>
      <c r="C1010" s="17" t="s">
        <v>5281</v>
      </c>
    </row>
    <row r="1011" spans="2:3" x14ac:dyDescent="0.25">
      <c r="B1011" s="16" t="s">
        <v>83</v>
      </c>
      <c r="C1011" s="17" t="s">
        <v>4304</v>
      </c>
    </row>
    <row r="1012" spans="2:3" x14ac:dyDescent="0.25">
      <c r="B1012" s="16" t="s">
        <v>5282</v>
      </c>
      <c r="C1012" s="17" t="s">
        <v>4304</v>
      </c>
    </row>
    <row r="1013" spans="2:3" x14ac:dyDescent="0.25">
      <c r="B1013" s="16" t="s">
        <v>5283</v>
      </c>
      <c r="C1013" s="17" t="s">
        <v>5284</v>
      </c>
    </row>
    <row r="1014" spans="2:3" x14ac:dyDescent="0.25">
      <c r="B1014" s="16" t="s">
        <v>5285</v>
      </c>
      <c r="C1014" s="17" t="s">
        <v>5285</v>
      </c>
    </row>
    <row r="1015" spans="2:3" x14ac:dyDescent="0.25">
      <c r="B1015" s="16" t="s">
        <v>632</v>
      </c>
      <c r="C1015" s="17" t="s">
        <v>632</v>
      </c>
    </row>
    <row r="1016" spans="2:3" x14ac:dyDescent="0.25">
      <c r="B1016" s="16" t="s">
        <v>5286</v>
      </c>
      <c r="C1016" s="17" t="s">
        <v>632</v>
      </c>
    </row>
    <row r="1017" spans="2:3" x14ac:dyDescent="0.25">
      <c r="B1017" s="16" t="s">
        <v>966</v>
      </c>
      <c r="C1017" s="17" t="s">
        <v>5287</v>
      </c>
    </row>
    <row r="1018" spans="2:3" x14ac:dyDescent="0.25">
      <c r="B1018" s="16" t="s">
        <v>5288</v>
      </c>
      <c r="C1018" s="17" t="s">
        <v>5288</v>
      </c>
    </row>
    <row r="1019" spans="2:3" x14ac:dyDescent="0.25">
      <c r="B1019" s="16" t="s">
        <v>391</v>
      </c>
      <c r="C1019" s="17" t="s">
        <v>391</v>
      </c>
    </row>
    <row r="1020" spans="2:3" x14ac:dyDescent="0.25">
      <c r="B1020" s="16" t="s">
        <v>4272</v>
      </c>
      <c r="C1020" s="17" t="s">
        <v>4406</v>
      </c>
    </row>
    <row r="1021" spans="2:3" x14ac:dyDescent="0.25">
      <c r="B1021" s="16" t="s">
        <v>5289</v>
      </c>
      <c r="C1021" s="17" t="s">
        <v>5290</v>
      </c>
    </row>
    <row r="1022" spans="2:3" x14ac:dyDescent="0.25">
      <c r="B1022" s="16" t="s">
        <v>5291</v>
      </c>
      <c r="C1022" s="17" t="s">
        <v>5290</v>
      </c>
    </row>
    <row r="1023" spans="2:3" x14ac:dyDescent="0.25">
      <c r="B1023" s="16" t="s">
        <v>5292</v>
      </c>
      <c r="C1023" s="17" t="s">
        <v>5290</v>
      </c>
    </row>
    <row r="1024" spans="2:3" x14ac:dyDescent="0.25">
      <c r="B1024" s="16" t="s">
        <v>5293</v>
      </c>
      <c r="C1024" s="17" t="s">
        <v>5294</v>
      </c>
    </row>
    <row r="1025" spans="2:3" x14ac:dyDescent="0.25">
      <c r="B1025" s="16" t="s">
        <v>395</v>
      </c>
      <c r="C1025" s="17" t="s">
        <v>395</v>
      </c>
    </row>
    <row r="1026" spans="2:3" x14ac:dyDescent="0.25">
      <c r="B1026" s="16" t="s">
        <v>5295</v>
      </c>
      <c r="C1026" s="17" t="s">
        <v>5295</v>
      </c>
    </row>
    <row r="1027" spans="2:3" x14ac:dyDescent="0.25">
      <c r="B1027" s="16" t="s">
        <v>5296</v>
      </c>
      <c r="C1027" s="17" t="s">
        <v>5296</v>
      </c>
    </row>
    <row r="1028" spans="2:3" x14ac:dyDescent="0.25">
      <c r="B1028" s="16" t="s">
        <v>5297</v>
      </c>
      <c r="C1028" s="17" t="s">
        <v>4406</v>
      </c>
    </row>
    <row r="1029" spans="2:3" x14ac:dyDescent="0.25">
      <c r="B1029" s="16" t="s">
        <v>782</v>
      </c>
      <c r="C1029" s="17" t="s">
        <v>4710</v>
      </c>
    </row>
    <row r="1030" spans="2:3" x14ac:dyDescent="0.25">
      <c r="B1030" s="16" t="s">
        <v>3244</v>
      </c>
      <c r="C1030" s="17" t="s">
        <v>5135</v>
      </c>
    </row>
    <row r="1031" spans="2:3" x14ac:dyDescent="0.25">
      <c r="B1031" s="16" t="s">
        <v>1311</v>
      </c>
      <c r="C1031" s="17" t="s">
        <v>5135</v>
      </c>
    </row>
    <row r="1032" spans="2:3" x14ac:dyDescent="0.25">
      <c r="B1032" s="16" t="s">
        <v>5298</v>
      </c>
      <c r="C1032" s="17" t="s">
        <v>5298</v>
      </c>
    </row>
    <row r="1033" spans="2:3" x14ac:dyDescent="0.25">
      <c r="B1033" s="16" t="s">
        <v>5299</v>
      </c>
      <c r="C1033" s="17" t="s">
        <v>5299</v>
      </c>
    </row>
    <row r="1034" spans="2:3" x14ac:dyDescent="0.25">
      <c r="B1034" s="16" t="s">
        <v>5300</v>
      </c>
      <c r="C1034" s="17" t="s">
        <v>5074</v>
      </c>
    </row>
    <row r="1035" spans="2:3" x14ac:dyDescent="0.25">
      <c r="B1035" s="16" t="s">
        <v>4299</v>
      </c>
      <c r="C1035" s="17" t="s">
        <v>5074</v>
      </c>
    </row>
    <row r="1036" spans="2:3" x14ac:dyDescent="0.25">
      <c r="B1036" s="16" t="s">
        <v>1055</v>
      </c>
      <c r="C1036" s="17" t="s">
        <v>5074</v>
      </c>
    </row>
    <row r="1037" spans="2:3" x14ac:dyDescent="0.25">
      <c r="B1037" s="16" t="s">
        <v>5301</v>
      </c>
      <c r="C1037" s="17" t="s">
        <v>5301</v>
      </c>
    </row>
    <row r="1038" spans="2:3" x14ac:dyDescent="0.25">
      <c r="B1038" s="16" t="s">
        <v>5302</v>
      </c>
      <c r="C1038" s="17" t="s">
        <v>4662</v>
      </c>
    </row>
    <row r="1039" spans="2:3" x14ac:dyDescent="0.25">
      <c r="B1039" s="16" t="s">
        <v>5303</v>
      </c>
      <c r="C1039" s="17" t="s">
        <v>5303</v>
      </c>
    </row>
    <row r="1040" spans="2:3" x14ac:dyDescent="0.25">
      <c r="B1040" s="16" t="s">
        <v>5304</v>
      </c>
      <c r="C1040" s="17" t="s">
        <v>5304</v>
      </c>
    </row>
    <row r="1041" spans="2:3" x14ac:dyDescent="0.25">
      <c r="B1041" s="16" t="s">
        <v>5305</v>
      </c>
      <c r="C1041" s="17" t="s">
        <v>5306</v>
      </c>
    </row>
    <row r="1042" spans="2:3" x14ac:dyDescent="0.25">
      <c r="B1042" s="16" t="s">
        <v>5307</v>
      </c>
      <c r="C1042" s="17" t="s">
        <v>5307</v>
      </c>
    </row>
    <row r="1043" spans="2:3" x14ac:dyDescent="0.25">
      <c r="B1043" s="16" t="s">
        <v>298</v>
      </c>
      <c r="C1043" s="17" t="s">
        <v>171</v>
      </c>
    </row>
    <row r="1044" spans="2:3" x14ac:dyDescent="0.25">
      <c r="B1044" s="16" t="s">
        <v>5308</v>
      </c>
      <c r="C1044" s="17" t="s">
        <v>171</v>
      </c>
    </row>
    <row r="1045" spans="2:3" x14ac:dyDescent="0.25">
      <c r="B1045" s="16" t="s">
        <v>5309</v>
      </c>
      <c r="C1045" s="17" t="s">
        <v>5309</v>
      </c>
    </row>
    <row r="1046" spans="2:3" x14ac:dyDescent="0.25">
      <c r="B1046" s="16" t="s">
        <v>5310</v>
      </c>
      <c r="C1046" s="17" t="s">
        <v>5310</v>
      </c>
    </row>
    <row r="1047" spans="2:3" x14ac:dyDescent="0.25">
      <c r="B1047" s="16" t="s">
        <v>1232</v>
      </c>
      <c r="C1047" s="17" t="s">
        <v>4713</v>
      </c>
    </row>
    <row r="1048" spans="2:3" x14ac:dyDescent="0.25">
      <c r="B1048" s="16" t="s">
        <v>1060</v>
      </c>
      <c r="C1048" s="17" t="s">
        <v>1060</v>
      </c>
    </row>
    <row r="1049" spans="2:3" x14ac:dyDescent="0.25">
      <c r="B1049" s="16" t="s">
        <v>228</v>
      </c>
      <c r="C1049" s="17" t="s">
        <v>5311</v>
      </c>
    </row>
    <row r="1050" spans="2:3" x14ac:dyDescent="0.25">
      <c r="B1050" s="16" t="s">
        <v>5312</v>
      </c>
      <c r="C1050" s="17" t="s">
        <v>5312</v>
      </c>
    </row>
    <row r="1051" spans="2:3" x14ac:dyDescent="0.25">
      <c r="B1051" s="16" t="s">
        <v>5313</v>
      </c>
      <c r="C1051" s="17" t="s">
        <v>5313</v>
      </c>
    </row>
    <row r="1052" spans="2:3" x14ac:dyDescent="0.25">
      <c r="B1052" s="16" t="s">
        <v>13</v>
      </c>
      <c r="C1052" s="17" t="s">
        <v>4330</v>
      </c>
    </row>
    <row r="1053" spans="2:3" x14ac:dyDescent="0.25">
      <c r="B1053" s="16" t="s">
        <v>5314</v>
      </c>
      <c r="C1053" s="17" t="s">
        <v>5314</v>
      </c>
    </row>
    <row r="1054" spans="2:3" x14ac:dyDescent="0.25">
      <c r="B1054" s="16" t="s">
        <v>5315</v>
      </c>
      <c r="C1054" s="17" t="s">
        <v>5315</v>
      </c>
    </row>
    <row r="1055" spans="2:3" x14ac:dyDescent="0.25">
      <c r="B1055" s="16" t="s">
        <v>5316</v>
      </c>
      <c r="C1055" s="17" t="s">
        <v>5316</v>
      </c>
    </row>
    <row r="1056" spans="2:3" x14ac:dyDescent="0.25">
      <c r="B1056" s="16" t="s">
        <v>5317</v>
      </c>
      <c r="C1056" s="17" t="s">
        <v>5317</v>
      </c>
    </row>
    <row r="1057" spans="2:3" x14ac:dyDescent="0.25">
      <c r="B1057" s="16" t="s">
        <v>5318</v>
      </c>
      <c r="C1057" s="17" t="s">
        <v>5318</v>
      </c>
    </row>
    <row r="1058" spans="2:3" x14ac:dyDescent="0.25">
      <c r="B1058" s="16" t="s">
        <v>5319</v>
      </c>
      <c r="C1058" s="17" t="s">
        <v>5149</v>
      </c>
    </row>
    <row r="1059" spans="2:3" x14ac:dyDescent="0.25">
      <c r="B1059" s="16" t="s">
        <v>5320</v>
      </c>
      <c r="C1059" s="17" t="s">
        <v>5321</v>
      </c>
    </row>
    <row r="1060" spans="2:3" x14ac:dyDescent="0.25">
      <c r="B1060" s="16" t="s">
        <v>4396</v>
      </c>
      <c r="C1060" s="17" t="s">
        <v>5265</v>
      </c>
    </row>
    <row r="1061" spans="2:3" x14ac:dyDescent="0.25">
      <c r="B1061" s="16" t="s">
        <v>211</v>
      </c>
      <c r="C1061" s="17" t="s">
        <v>4420</v>
      </c>
    </row>
    <row r="1062" spans="2:3" x14ac:dyDescent="0.25">
      <c r="B1062" s="16" t="s">
        <v>1107</v>
      </c>
      <c r="C1062" s="17" t="s">
        <v>3580</v>
      </c>
    </row>
    <row r="1063" spans="2:3" x14ac:dyDescent="0.25">
      <c r="B1063" s="16" t="s">
        <v>5322</v>
      </c>
      <c r="C1063" s="17" t="s">
        <v>3528</v>
      </c>
    </row>
    <row r="1064" spans="2:3" x14ac:dyDescent="0.25">
      <c r="B1064" s="16" t="s">
        <v>898</v>
      </c>
      <c r="C1064" s="17" t="s">
        <v>3528</v>
      </c>
    </row>
    <row r="1065" spans="2:3" x14ac:dyDescent="0.25">
      <c r="B1065" s="16" t="s">
        <v>5323</v>
      </c>
      <c r="C1065" s="17" t="s">
        <v>5323</v>
      </c>
    </row>
    <row r="1066" spans="2:3" x14ac:dyDescent="0.25">
      <c r="B1066" s="16" t="s">
        <v>5324</v>
      </c>
      <c r="C1066" s="17" t="s">
        <v>1301</v>
      </c>
    </row>
    <row r="1067" spans="2:3" x14ac:dyDescent="0.25">
      <c r="B1067" s="16" t="s">
        <v>2632</v>
      </c>
      <c r="C1067" s="17" t="s">
        <v>2632</v>
      </c>
    </row>
    <row r="1068" spans="2:3" x14ac:dyDescent="0.25">
      <c r="B1068" s="16" t="s">
        <v>5325</v>
      </c>
      <c r="C1068" s="17" t="s">
        <v>2632</v>
      </c>
    </row>
    <row r="1069" spans="2:3" x14ac:dyDescent="0.25">
      <c r="B1069" s="16" t="s">
        <v>5326</v>
      </c>
      <c r="C1069" s="17" t="s">
        <v>5326</v>
      </c>
    </row>
    <row r="1070" spans="2:3" x14ac:dyDescent="0.25">
      <c r="B1070" s="16" t="s">
        <v>5327</v>
      </c>
      <c r="C1070" s="17" t="s">
        <v>5328</v>
      </c>
    </row>
    <row r="1071" spans="2:3" x14ac:dyDescent="0.25">
      <c r="B1071" s="16" t="s">
        <v>3129</v>
      </c>
      <c r="C1071" s="17" t="s">
        <v>3129</v>
      </c>
    </row>
    <row r="1072" spans="2:3" x14ac:dyDescent="0.25">
      <c r="B1072" s="16" t="s">
        <v>5329</v>
      </c>
      <c r="C1072" s="17" t="s">
        <v>5329</v>
      </c>
    </row>
    <row r="1073" spans="2:3" x14ac:dyDescent="0.25">
      <c r="B1073" s="16" t="s">
        <v>5330</v>
      </c>
      <c r="C1073" s="17" t="s">
        <v>5330</v>
      </c>
    </row>
    <row r="1074" spans="2:3" x14ac:dyDescent="0.25">
      <c r="B1074" s="16" t="s">
        <v>5331</v>
      </c>
      <c r="C1074" s="17" t="s">
        <v>5331</v>
      </c>
    </row>
    <row r="1075" spans="2:3" x14ac:dyDescent="0.25">
      <c r="B1075" s="16" t="s">
        <v>5332</v>
      </c>
      <c r="C1075" s="17" t="s">
        <v>5332</v>
      </c>
    </row>
    <row r="1076" spans="2:3" x14ac:dyDescent="0.25">
      <c r="B1076" s="16" t="s">
        <v>3192</v>
      </c>
      <c r="C1076" s="17" t="s">
        <v>3192</v>
      </c>
    </row>
    <row r="1077" spans="2:3" x14ac:dyDescent="0.25">
      <c r="B1077" s="16" t="s">
        <v>787</v>
      </c>
      <c r="C1077" s="17" t="s">
        <v>4716</v>
      </c>
    </row>
    <row r="1078" spans="2:3" x14ac:dyDescent="0.25">
      <c r="B1078" s="16" t="s">
        <v>888</v>
      </c>
      <c r="C1078" s="17" t="s">
        <v>5333</v>
      </c>
    </row>
    <row r="1079" spans="2:3" x14ac:dyDescent="0.25">
      <c r="B1079" s="16" t="s">
        <v>5334</v>
      </c>
      <c r="C1079" s="17" t="s">
        <v>5335</v>
      </c>
    </row>
    <row r="1080" spans="2:3" x14ac:dyDescent="0.25">
      <c r="B1080" s="16" t="s">
        <v>5336</v>
      </c>
      <c r="C1080" s="17" t="s">
        <v>5335</v>
      </c>
    </row>
    <row r="1081" spans="2:3" x14ac:dyDescent="0.25">
      <c r="B1081" s="16" t="s">
        <v>5337</v>
      </c>
      <c r="C1081" s="17" t="s">
        <v>5335</v>
      </c>
    </row>
    <row r="1082" spans="2:3" x14ac:dyDescent="0.25">
      <c r="B1082" s="16" t="s">
        <v>5338</v>
      </c>
      <c r="C1082" s="17" t="s">
        <v>5335</v>
      </c>
    </row>
    <row r="1083" spans="2:3" x14ac:dyDescent="0.25">
      <c r="B1083" s="16" t="s">
        <v>5339</v>
      </c>
      <c r="C1083" s="17" t="s">
        <v>5339</v>
      </c>
    </row>
    <row r="1084" spans="2:3" x14ac:dyDescent="0.25">
      <c r="B1084" s="16" t="s">
        <v>5340</v>
      </c>
      <c r="C1084" s="17" t="s">
        <v>5340</v>
      </c>
    </row>
    <row r="1085" spans="2:3" x14ac:dyDescent="0.25">
      <c r="B1085" s="16" t="s">
        <v>5341</v>
      </c>
      <c r="C1085" s="17" t="s">
        <v>5341</v>
      </c>
    </row>
    <row r="1086" spans="2:3" x14ac:dyDescent="0.25">
      <c r="B1086" s="16" t="s">
        <v>5342</v>
      </c>
      <c r="C1086" s="17" t="s">
        <v>5341</v>
      </c>
    </row>
    <row r="1087" spans="2:3" x14ac:dyDescent="0.25">
      <c r="B1087" s="16" t="s">
        <v>5343</v>
      </c>
      <c r="C1087" s="17" t="s">
        <v>5343</v>
      </c>
    </row>
    <row r="1088" spans="2:3" x14ac:dyDescent="0.25">
      <c r="B1088" s="16" t="s">
        <v>5344</v>
      </c>
      <c r="C1088" s="17" t="s">
        <v>5344</v>
      </c>
    </row>
    <row r="1089" spans="2:3" x14ac:dyDescent="0.25">
      <c r="B1089" s="16" t="s">
        <v>5345</v>
      </c>
      <c r="C1089" s="17" t="s">
        <v>5344</v>
      </c>
    </row>
    <row r="1090" spans="2:3" x14ac:dyDescent="0.25">
      <c r="B1090" s="16" t="s">
        <v>5346</v>
      </c>
      <c r="C1090" s="17" t="s">
        <v>5346</v>
      </c>
    </row>
    <row r="1091" spans="2:3" x14ac:dyDescent="0.25">
      <c r="B1091" s="16" t="s">
        <v>5347</v>
      </c>
      <c r="C1091" s="18" t="s">
        <v>5094</v>
      </c>
    </row>
    <row r="1092" spans="2:3" x14ac:dyDescent="0.25">
      <c r="B1092" s="16" t="s">
        <v>5348</v>
      </c>
      <c r="C1092" s="17" t="s">
        <v>5348</v>
      </c>
    </row>
    <row r="1093" spans="2:3" x14ac:dyDescent="0.25">
      <c r="B1093" s="16" t="s">
        <v>5349</v>
      </c>
      <c r="C1093" s="17" t="s">
        <v>5349</v>
      </c>
    </row>
    <row r="1094" spans="2:3" x14ac:dyDescent="0.25">
      <c r="B1094" s="16" t="s">
        <v>5350</v>
      </c>
      <c r="C1094" s="17" t="s">
        <v>5350</v>
      </c>
    </row>
    <row r="1095" spans="2:3" x14ac:dyDescent="0.25">
      <c r="B1095" s="16" t="s">
        <v>5351</v>
      </c>
      <c r="C1095" s="17" t="s">
        <v>5351</v>
      </c>
    </row>
    <row r="1096" spans="2:3" x14ac:dyDescent="0.25">
      <c r="B1096" s="16" t="s">
        <v>5352</v>
      </c>
      <c r="C1096" s="17" t="s">
        <v>5351</v>
      </c>
    </row>
    <row r="1097" spans="2:3" x14ac:dyDescent="0.25">
      <c r="B1097" s="16" t="s">
        <v>5353</v>
      </c>
      <c r="C1097" s="17" t="s">
        <v>4718</v>
      </c>
    </row>
    <row r="1098" spans="2:3" x14ac:dyDescent="0.25">
      <c r="B1098" s="16" t="s">
        <v>932</v>
      </c>
      <c r="C1098" s="17" t="s">
        <v>4718</v>
      </c>
    </row>
    <row r="1099" spans="2:3" x14ac:dyDescent="0.25">
      <c r="B1099" s="16" t="s">
        <v>5354</v>
      </c>
      <c r="C1099" s="18" t="s">
        <v>5094</v>
      </c>
    </row>
    <row r="1100" spans="2:3" x14ac:dyDescent="0.25">
      <c r="B1100" s="16" t="s">
        <v>5355</v>
      </c>
      <c r="C1100" s="17" t="s">
        <v>5356</v>
      </c>
    </row>
    <row r="1101" spans="2:3" x14ac:dyDescent="0.25">
      <c r="B1101" s="16" t="s">
        <v>5357</v>
      </c>
      <c r="C1101" s="17" t="s">
        <v>4406</v>
      </c>
    </row>
    <row r="1102" spans="2:3" x14ac:dyDescent="0.25">
      <c r="B1102" s="16" t="s">
        <v>5358</v>
      </c>
      <c r="C1102" s="17" t="s">
        <v>5358</v>
      </c>
    </row>
    <row r="1103" spans="2:3" x14ac:dyDescent="0.25">
      <c r="B1103" s="16" t="s">
        <v>5359</v>
      </c>
      <c r="C1103" s="17" t="s">
        <v>5358</v>
      </c>
    </row>
    <row r="1104" spans="2:3" x14ac:dyDescent="0.25">
      <c r="B1104" s="16" t="s">
        <v>5360</v>
      </c>
      <c r="C1104" s="17" t="s">
        <v>5144</v>
      </c>
    </row>
    <row r="1105" spans="2:3" x14ac:dyDescent="0.25">
      <c r="B1105" s="16" t="s">
        <v>5361</v>
      </c>
      <c r="C1105" s="17" t="s">
        <v>5144</v>
      </c>
    </row>
    <row r="1106" spans="2:3" x14ac:dyDescent="0.25">
      <c r="B1106" s="16" t="s">
        <v>1111</v>
      </c>
      <c r="C1106" s="17" t="s">
        <v>1111</v>
      </c>
    </row>
    <row r="1107" spans="2:3" x14ac:dyDescent="0.25">
      <c r="B1107" s="16" t="s">
        <v>5362</v>
      </c>
      <c r="C1107" s="17" t="s">
        <v>5362</v>
      </c>
    </row>
    <row r="1108" spans="2:3" x14ac:dyDescent="0.25">
      <c r="B1108" s="16" t="s">
        <v>5363</v>
      </c>
      <c r="C1108" s="17" t="s">
        <v>5363</v>
      </c>
    </row>
    <row r="1109" spans="2:3" x14ac:dyDescent="0.25">
      <c r="B1109" s="16" t="s">
        <v>5364</v>
      </c>
      <c r="C1109" s="17" t="s">
        <v>5083</v>
      </c>
    </row>
    <row r="1110" spans="2:3" x14ac:dyDescent="0.25">
      <c r="B1110" s="16" t="s">
        <v>5365</v>
      </c>
      <c r="C1110" s="17" t="s">
        <v>5083</v>
      </c>
    </row>
    <row r="1111" spans="2:3" x14ac:dyDescent="0.25">
      <c r="B1111" s="16" t="s">
        <v>5366</v>
      </c>
      <c r="C1111" s="17" t="s">
        <v>5008</v>
      </c>
    </row>
    <row r="1112" spans="2:3" x14ac:dyDescent="0.25">
      <c r="B1112" s="16" t="s">
        <v>3669</v>
      </c>
      <c r="C1112" s="17" t="s">
        <v>3669</v>
      </c>
    </row>
    <row r="1113" spans="2:3" x14ac:dyDescent="0.25">
      <c r="B1113" s="16" t="s">
        <v>5367</v>
      </c>
      <c r="C1113" s="17" t="s">
        <v>5367</v>
      </c>
    </row>
    <row r="1114" spans="2:3" x14ac:dyDescent="0.25">
      <c r="B1114" s="16" t="s">
        <v>5368</v>
      </c>
      <c r="C1114" s="17" t="s">
        <v>5368</v>
      </c>
    </row>
    <row r="1115" spans="2:3" x14ac:dyDescent="0.25">
      <c r="B1115" s="16" t="s">
        <v>5369</v>
      </c>
      <c r="C1115" s="17" t="s">
        <v>5369</v>
      </c>
    </row>
    <row r="1116" spans="2:3" x14ac:dyDescent="0.25">
      <c r="B1116" s="16" t="s">
        <v>838</v>
      </c>
      <c r="C1116" s="17" t="s">
        <v>4721</v>
      </c>
    </row>
    <row r="1117" spans="2:3" x14ac:dyDescent="0.25">
      <c r="B1117" s="16" t="s">
        <v>2203</v>
      </c>
      <c r="C1117" s="17" t="s">
        <v>4406</v>
      </c>
    </row>
    <row r="1118" spans="2:3" x14ac:dyDescent="0.25">
      <c r="B1118" s="16" t="s">
        <v>5370</v>
      </c>
      <c r="C1118" s="17" t="s">
        <v>5371</v>
      </c>
    </row>
    <row r="1119" spans="2:3" x14ac:dyDescent="0.25">
      <c r="B1119" s="16" t="s">
        <v>5372</v>
      </c>
      <c r="C1119" s="17" t="s">
        <v>4676</v>
      </c>
    </row>
    <row r="1120" spans="2:3" x14ac:dyDescent="0.25">
      <c r="B1120" s="16" t="s">
        <v>5373</v>
      </c>
      <c r="C1120" s="17" t="s">
        <v>5374</v>
      </c>
    </row>
    <row r="1121" spans="2:3" x14ac:dyDescent="0.25">
      <c r="B1121" s="16" t="s">
        <v>5375</v>
      </c>
      <c r="C1121" s="18" t="s">
        <v>5273</v>
      </c>
    </row>
    <row r="1122" spans="2:3" x14ac:dyDescent="0.25">
      <c r="B1122" s="16" t="s">
        <v>1242</v>
      </c>
      <c r="C1122" s="17" t="s">
        <v>1242</v>
      </c>
    </row>
    <row r="1123" spans="2:3" x14ac:dyDescent="0.25">
      <c r="B1123" s="16" t="s">
        <v>3183</v>
      </c>
      <c r="C1123" s="17" t="s">
        <v>1242</v>
      </c>
    </row>
    <row r="1124" spans="2:3" x14ac:dyDescent="0.25">
      <c r="B1124" s="16" t="s">
        <v>5376</v>
      </c>
      <c r="C1124" s="17" t="s">
        <v>5377</v>
      </c>
    </row>
    <row r="1125" spans="2:3" x14ac:dyDescent="0.25">
      <c r="B1125" s="16" t="s">
        <v>5378</v>
      </c>
      <c r="C1125" s="17" t="s">
        <v>5378</v>
      </c>
    </row>
    <row r="1126" spans="2:3" x14ac:dyDescent="0.25">
      <c r="B1126" s="16" t="s">
        <v>5379</v>
      </c>
      <c r="C1126" s="17" t="s">
        <v>5378</v>
      </c>
    </row>
    <row r="1127" spans="2:3" x14ac:dyDescent="0.25">
      <c r="B1127" s="16" t="s">
        <v>5126</v>
      </c>
      <c r="C1127" s="17" t="s">
        <v>5126</v>
      </c>
    </row>
    <row r="1128" spans="2:3" x14ac:dyDescent="0.25">
      <c r="B1128" s="16" t="s">
        <v>3943</v>
      </c>
      <c r="C1128" s="17" t="s">
        <v>5126</v>
      </c>
    </row>
    <row r="1129" spans="2:3" x14ac:dyDescent="0.25">
      <c r="B1129" s="16" t="s">
        <v>5380</v>
      </c>
      <c r="C1129" s="17" t="s">
        <v>4406</v>
      </c>
    </row>
    <row r="1130" spans="2:3" x14ac:dyDescent="0.25">
      <c r="B1130" s="16" t="s">
        <v>5381</v>
      </c>
      <c r="C1130" s="17" t="s">
        <v>5381</v>
      </c>
    </row>
    <row r="1131" spans="2:3" x14ac:dyDescent="0.25">
      <c r="B1131" s="16" t="s">
        <v>5382</v>
      </c>
      <c r="C1131" s="17" t="s">
        <v>4960</v>
      </c>
    </row>
    <row r="1132" spans="2:3" x14ac:dyDescent="0.25">
      <c r="B1132" s="16" t="s">
        <v>5383</v>
      </c>
      <c r="C1132" s="17" t="s">
        <v>5383</v>
      </c>
    </row>
    <row r="1133" spans="2:3" x14ac:dyDescent="0.25">
      <c r="B1133" s="16" t="s">
        <v>5384</v>
      </c>
      <c r="C1133" s="17" t="s">
        <v>5384</v>
      </c>
    </row>
    <row r="1134" spans="2:3" x14ac:dyDescent="0.25">
      <c r="B1134" s="16" t="s">
        <v>5385</v>
      </c>
      <c r="C1134" s="17" t="s">
        <v>5386</v>
      </c>
    </row>
    <row r="1135" spans="2:3" x14ac:dyDescent="0.25">
      <c r="B1135" s="16" t="s">
        <v>5387</v>
      </c>
      <c r="C1135" s="17" t="s">
        <v>4406</v>
      </c>
    </row>
    <row r="1136" spans="2:3" x14ac:dyDescent="0.25">
      <c r="B1136" s="16" t="s">
        <v>5388</v>
      </c>
      <c r="C1136" s="17" t="s">
        <v>5388</v>
      </c>
    </row>
    <row r="1137" spans="2:3" x14ac:dyDescent="0.25">
      <c r="B1137" s="16" t="s">
        <v>5389</v>
      </c>
      <c r="C1137" s="17" t="s">
        <v>5389</v>
      </c>
    </row>
    <row r="1138" spans="2:3" x14ac:dyDescent="0.25">
      <c r="B1138" s="16" t="s">
        <v>5390</v>
      </c>
      <c r="C1138" s="17" t="s">
        <v>5390</v>
      </c>
    </row>
    <row r="1139" spans="2:3" x14ac:dyDescent="0.25">
      <c r="B1139" s="16" t="s">
        <v>5391</v>
      </c>
      <c r="C1139" s="17" t="s">
        <v>5391</v>
      </c>
    </row>
    <row r="1140" spans="2:3" x14ac:dyDescent="0.25">
      <c r="B1140" s="16" t="s">
        <v>5392</v>
      </c>
      <c r="C1140" s="17" t="s">
        <v>5393</v>
      </c>
    </row>
    <row r="1141" spans="2:3" x14ac:dyDescent="0.25">
      <c r="B1141" s="16" t="s">
        <v>979</v>
      </c>
      <c r="C1141" s="17" t="s">
        <v>979</v>
      </c>
    </row>
    <row r="1142" spans="2:3" x14ac:dyDescent="0.25">
      <c r="B1142" s="16" t="s">
        <v>5394</v>
      </c>
      <c r="C1142" s="17" t="s">
        <v>979</v>
      </c>
    </row>
    <row r="1143" spans="2:3" x14ac:dyDescent="0.25">
      <c r="B1143" s="16" t="s">
        <v>5395</v>
      </c>
      <c r="C1143" s="17" t="s">
        <v>4722</v>
      </c>
    </row>
    <row r="1144" spans="2:3" x14ac:dyDescent="0.25">
      <c r="B1144" s="16" t="s">
        <v>5396</v>
      </c>
      <c r="C1144" s="17" t="s">
        <v>5396</v>
      </c>
    </row>
    <row r="1145" spans="2:3" x14ac:dyDescent="0.25">
      <c r="B1145" s="16" t="s">
        <v>5397</v>
      </c>
      <c r="C1145" s="17" t="s">
        <v>5397</v>
      </c>
    </row>
    <row r="1146" spans="2:3" x14ac:dyDescent="0.25">
      <c r="B1146" s="16" t="s">
        <v>5398</v>
      </c>
      <c r="C1146" s="17" t="s">
        <v>4629</v>
      </c>
    </row>
    <row r="1147" spans="2:3" x14ac:dyDescent="0.25">
      <c r="B1147" s="16" t="s">
        <v>5399</v>
      </c>
      <c r="C1147" s="17" t="s">
        <v>5040</v>
      </c>
    </row>
    <row r="1148" spans="2:3" x14ac:dyDescent="0.25">
      <c r="B1148" s="16" t="s">
        <v>5400</v>
      </c>
      <c r="C1148" s="17" t="s">
        <v>5400</v>
      </c>
    </row>
    <row r="1149" spans="2:3" x14ac:dyDescent="0.25">
      <c r="B1149" s="16" t="s">
        <v>5401</v>
      </c>
      <c r="C1149" s="17" t="s">
        <v>5401</v>
      </c>
    </row>
    <row r="1150" spans="2:3" x14ac:dyDescent="0.25">
      <c r="B1150" s="16" t="s">
        <v>5402</v>
      </c>
      <c r="C1150" s="17" t="s">
        <v>5401</v>
      </c>
    </row>
    <row r="1151" spans="2:3" x14ac:dyDescent="0.25">
      <c r="B1151" s="16" t="s">
        <v>1051</v>
      </c>
      <c r="C1151" s="17" t="s">
        <v>5178</v>
      </c>
    </row>
    <row r="1152" spans="2:3" x14ac:dyDescent="0.25">
      <c r="B1152" s="16" t="s">
        <v>5403</v>
      </c>
      <c r="C1152" s="19" t="s">
        <v>5403</v>
      </c>
    </row>
    <row r="1153" spans="2:3" x14ac:dyDescent="0.25">
      <c r="B1153" s="16" t="s">
        <v>5404</v>
      </c>
      <c r="C1153" s="19" t="s">
        <v>4761</v>
      </c>
    </row>
    <row r="1154" spans="2:3" x14ac:dyDescent="0.25">
      <c r="B1154" s="16" t="s">
        <v>5405</v>
      </c>
      <c r="C1154" s="19" t="s">
        <v>5406</v>
      </c>
    </row>
    <row r="1155" spans="2:3" x14ac:dyDescent="0.25">
      <c r="B1155" s="16" t="s">
        <v>5407</v>
      </c>
      <c r="C1155" s="19" t="s">
        <v>4447</v>
      </c>
    </row>
    <row r="1156" spans="2:3" x14ac:dyDescent="0.25">
      <c r="B1156" s="16" t="s">
        <v>4402</v>
      </c>
      <c r="C1156" s="19" t="s">
        <v>4402</v>
      </c>
    </row>
    <row r="1157" spans="2:3" x14ac:dyDescent="0.25">
      <c r="B1157" s="16" t="s">
        <v>3624</v>
      </c>
      <c r="C1157" s="19" t="s">
        <v>4568</v>
      </c>
    </row>
    <row r="1158" spans="2:3" x14ac:dyDescent="0.25">
      <c r="B1158" s="16" t="s">
        <v>5408</v>
      </c>
      <c r="C1158" s="19" t="s">
        <v>4406</v>
      </c>
    </row>
    <row r="1159" spans="2:3" x14ac:dyDescent="0.25">
      <c r="B1159" s="16" t="s">
        <v>5409</v>
      </c>
      <c r="C1159" s="20" t="s">
        <v>4472</v>
      </c>
    </row>
    <row r="1160" spans="2:3" x14ac:dyDescent="0.25">
      <c r="B1160" s="16" t="s">
        <v>5410</v>
      </c>
      <c r="C1160" s="19" t="s">
        <v>5410</v>
      </c>
    </row>
    <row r="1161" spans="2:3" x14ac:dyDescent="0.25">
      <c r="B1161" s="16" t="s">
        <v>5411</v>
      </c>
      <c r="C1161" s="20" t="s">
        <v>4472</v>
      </c>
    </row>
    <row r="1162" spans="2:3" x14ac:dyDescent="0.25">
      <c r="B1162" s="16" t="s">
        <v>56</v>
      </c>
      <c r="C1162" s="19" t="s">
        <v>4345</v>
      </c>
    </row>
    <row r="1163" spans="2:3" x14ac:dyDescent="0.25">
      <c r="B1163" s="16" t="s">
        <v>5412</v>
      </c>
      <c r="C1163" s="19" t="s">
        <v>5412</v>
      </c>
    </row>
    <row r="1164" spans="2:3" x14ac:dyDescent="0.25">
      <c r="B1164" s="16" t="s">
        <v>5412</v>
      </c>
      <c r="C1164" s="19" t="s">
        <v>5412</v>
      </c>
    </row>
    <row r="1165" spans="2:3" x14ac:dyDescent="0.25">
      <c r="B1165" s="16" t="s">
        <v>5412</v>
      </c>
      <c r="C1165" s="17" t="s">
        <v>5412</v>
      </c>
    </row>
    <row r="1166" spans="2:3" x14ac:dyDescent="0.25">
      <c r="B1166" s="16" t="s">
        <v>5412</v>
      </c>
      <c r="C1166" s="17" t="s">
        <v>5412</v>
      </c>
    </row>
    <row r="1167" spans="2:3" x14ac:dyDescent="0.25">
      <c r="B1167" s="16" t="s">
        <v>5413</v>
      </c>
      <c r="C1167" s="17" t="s">
        <v>5413</v>
      </c>
    </row>
    <row r="1168" spans="2:3" x14ac:dyDescent="0.25">
      <c r="B1168" s="16" t="s">
        <v>1971</v>
      </c>
      <c r="C1168" s="17" t="s">
        <v>4679</v>
      </c>
    </row>
    <row r="1169" spans="2:3" x14ac:dyDescent="0.25">
      <c r="B1169" s="16" t="s">
        <v>5256</v>
      </c>
      <c r="C1169" s="17" t="s">
        <v>5256</v>
      </c>
    </row>
    <row r="1170" spans="2:3" x14ac:dyDescent="0.25">
      <c r="B1170" s="16" t="s">
        <v>5414</v>
      </c>
      <c r="C1170" s="17" t="s">
        <v>4664</v>
      </c>
    </row>
    <row r="1171" spans="2:3" x14ac:dyDescent="0.25">
      <c r="B1171" s="16" t="s">
        <v>5415</v>
      </c>
      <c r="C1171" s="17" t="s">
        <v>4664</v>
      </c>
    </row>
    <row r="1172" spans="2:3" x14ac:dyDescent="0.25">
      <c r="B1172" s="16" t="s">
        <v>5416</v>
      </c>
      <c r="C1172" s="17" t="s">
        <v>4602</v>
      </c>
    </row>
    <row r="1173" spans="2:3" x14ac:dyDescent="0.25">
      <c r="B1173" s="16" t="s">
        <v>5417</v>
      </c>
      <c r="C1173" s="17" t="s">
        <v>4680</v>
      </c>
    </row>
    <row r="1174" spans="2:3" x14ac:dyDescent="0.25">
      <c r="B1174" s="16" t="s">
        <v>4645</v>
      </c>
      <c r="C1174" s="17" t="s">
        <v>4541</v>
      </c>
    </row>
    <row r="1175" spans="2:3" x14ac:dyDescent="0.25">
      <c r="B1175" s="16" t="s">
        <v>5279</v>
      </c>
      <c r="C1175" s="17" t="s">
        <v>5279</v>
      </c>
    </row>
    <row r="1176" spans="2:3" x14ac:dyDescent="0.25">
      <c r="B1176" s="16" t="s">
        <v>5418</v>
      </c>
      <c r="C1176" s="17" t="s">
        <v>5279</v>
      </c>
    </row>
    <row r="1177" spans="2:3" x14ac:dyDescent="0.25">
      <c r="B1177" s="16" t="s">
        <v>5419</v>
      </c>
      <c r="C1177" s="17" t="s">
        <v>4406</v>
      </c>
    </row>
    <row r="1178" spans="2:3" x14ac:dyDescent="0.25">
      <c r="B1178" s="16" t="s">
        <v>893</v>
      </c>
      <c r="C1178" s="19" t="s">
        <v>4938</v>
      </c>
    </row>
    <row r="1179" spans="2:3" x14ac:dyDescent="0.25">
      <c r="B1179" s="16" t="s">
        <v>5420</v>
      </c>
      <c r="C1179" s="19" t="s">
        <v>996</v>
      </c>
    </row>
    <row r="1180" spans="2:3" x14ac:dyDescent="0.25">
      <c r="B1180" s="16" t="s">
        <v>5421</v>
      </c>
      <c r="C1180" s="19" t="s">
        <v>4406</v>
      </c>
    </row>
    <row r="1181" spans="2:3" x14ac:dyDescent="0.25">
      <c r="B1181" s="16" t="s">
        <v>5422</v>
      </c>
      <c r="C1181" s="19" t="s">
        <v>223</v>
      </c>
    </row>
    <row r="1182" spans="2:3" x14ac:dyDescent="0.25">
      <c r="B1182" s="16" t="s">
        <v>5422</v>
      </c>
      <c r="C1182" s="19" t="s">
        <v>223</v>
      </c>
    </row>
    <row r="1183" spans="2:3" x14ac:dyDescent="0.25">
      <c r="B1183" s="16" t="s">
        <v>5423</v>
      </c>
      <c r="C1183" s="19" t="s">
        <v>223</v>
      </c>
    </row>
    <row r="1184" spans="2:3" x14ac:dyDescent="0.25">
      <c r="B1184" s="16" t="s">
        <v>5424</v>
      </c>
      <c r="C1184" s="19" t="s">
        <v>4406</v>
      </c>
    </row>
    <row r="1185" spans="2:3" x14ac:dyDescent="0.25">
      <c r="B1185" s="16" t="s">
        <v>5425</v>
      </c>
      <c r="C1185" s="19" t="s">
        <v>4684</v>
      </c>
    </row>
    <row r="1186" spans="2:3" x14ac:dyDescent="0.25">
      <c r="B1186" s="16" t="s">
        <v>5426</v>
      </c>
      <c r="C1186" s="19" t="s">
        <v>3669</v>
      </c>
    </row>
    <row r="1187" spans="2:3" x14ac:dyDescent="0.25">
      <c r="B1187" s="16" t="s">
        <v>5427</v>
      </c>
      <c r="C1187" s="19" t="s">
        <v>3669</v>
      </c>
    </row>
    <row r="1188" spans="2:3" x14ac:dyDescent="0.25">
      <c r="B1188" s="16" t="s">
        <v>5427</v>
      </c>
      <c r="C1188" s="19" t="s">
        <v>3669</v>
      </c>
    </row>
    <row r="1189" spans="2:3" x14ac:dyDescent="0.25">
      <c r="B1189" s="16" t="s">
        <v>5428</v>
      </c>
      <c r="C1189" s="19" t="s">
        <v>3669</v>
      </c>
    </row>
    <row r="1190" spans="2:3" x14ac:dyDescent="0.25">
      <c r="B1190" s="16" t="s">
        <v>5429</v>
      </c>
      <c r="C1190" s="19" t="s">
        <v>4577</v>
      </c>
    </row>
    <row r="1191" spans="2:3" x14ac:dyDescent="0.25">
      <c r="B1191" s="16" t="s">
        <v>5430</v>
      </c>
      <c r="C1191" s="19" t="s">
        <v>467</v>
      </c>
    </row>
    <row r="1192" spans="2:3" x14ac:dyDescent="0.25">
      <c r="B1192" s="16" t="s">
        <v>5431</v>
      </c>
      <c r="C1192" s="17" t="s">
        <v>5431</v>
      </c>
    </row>
    <row r="1193" spans="2:3" x14ac:dyDescent="0.25">
      <c r="B1193" s="16" t="s">
        <v>5396</v>
      </c>
      <c r="C1193" s="17" t="s">
        <v>5396</v>
      </c>
    </row>
    <row r="1194" spans="2:3" x14ac:dyDescent="0.25">
      <c r="B1194" s="16" t="s">
        <v>5396</v>
      </c>
      <c r="C1194" s="17" t="s">
        <v>5396</v>
      </c>
    </row>
    <row r="1195" spans="2:3" x14ac:dyDescent="0.25">
      <c r="B1195" s="16" t="s">
        <v>5432</v>
      </c>
      <c r="C1195" s="19" t="s">
        <v>4609</v>
      </c>
    </row>
    <row r="1196" spans="2:3" x14ac:dyDescent="0.25">
      <c r="B1196" s="16" t="s">
        <v>5433</v>
      </c>
      <c r="C1196" s="19" t="s">
        <v>5433</v>
      </c>
    </row>
    <row r="1197" spans="2:3" x14ac:dyDescent="0.25">
      <c r="B1197" s="16" t="s">
        <v>5434</v>
      </c>
      <c r="C1197" s="19" t="s">
        <v>4568</v>
      </c>
    </row>
    <row r="1198" spans="2:3" x14ac:dyDescent="0.25">
      <c r="B1198" s="16" t="s">
        <v>5435</v>
      </c>
      <c r="C1198" s="19" t="s">
        <v>4770</v>
      </c>
    </row>
    <row r="1199" spans="2:3" x14ac:dyDescent="0.25">
      <c r="B1199" s="16" t="s">
        <v>5436</v>
      </c>
      <c r="C1199" s="19" t="s">
        <v>1704</v>
      </c>
    </row>
    <row r="1200" spans="2:3" x14ac:dyDescent="0.25">
      <c r="B1200" s="16" t="s">
        <v>5437</v>
      </c>
      <c r="C1200" s="19" t="s">
        <v>4684</v>
      </c>
    </row>
    <row r="1201" spans="2:3" x14ac:dyDescent="0.25">
      <c r="B1201" s="16" t="s">
        <v>5438</v>
      </c>
      <c r="C1201" s="19" t="s">
        <v>5439</v>
      </c>
    </row>
    <row r="1202" spans="2:3" x14ac:dyDescent="0.25">
      <c r="B1202" s="16" t="s">
        <v>5440</v>
      </c>
      <c r="C1202" s="19" t="s">
        <v>4567</v>
      </c>
    </row>
    <row r="1203" spans="2:3" x14ac:dyDescent="0.25">
      <c r="B1203" s="16" t="s">
        <v>5441</v>
      </c>
      <c r="C1203" s="19" t="s">
        <v>4345</v>
      </c>
    </row>
    <row r="1204" spans="2:3" x14ac:dyDescent="0.25">
      <c r="B1204" s="16" t="s">
        <v>4609</v>
      </c>
      <c r="C1204" s="17" t="s">
        <v>4609</v>
      </c>
    </row>
    <row r="1205" spans="2:3" x14ac:dyDescent="0.25">
      <c r="B1205" s="16" t="s">
        <v>5442</v>
      </c>
      <c r="C1205" s="17" t="s">
        <v>4700</v>
      </c>
    </row>
    <row r="1206" spans="2:3" x14ac:dyDescent="0.25">
      <c r="B1206" s="16" t="s">
        <v>3153</v>
      </c>
      <c r="C1206" s="17" t="s">
        <v>3153</v>
      </c>
    </row>
    <row r="1207" spans="2:3" x14ac:dyDescent="0.25">
      <c r="B1207" s="16" t="s">
        <v>4404</v>
      </c>
      <c r="C1207" s="19" t="s">
        <v>4404</v>
      </c>
    </row>
    <row r="1208" spans="2:3" x14ac:dyDescent="0.25">
      <c r="B1208" s="16" t="s">
        <v>5443</v>
      </c>
      <c r="C1208" s="19" t="s">
        <v>4568</v>
      </c>
    </row>
    <row r="1209" spans="2:3" x14ac:dyDescent="0.25">
      <c r="B1209" s="16" t="s">
        <v>5444</v>
      </c>
      <c r="C1209" s="19" t="s">
        <v>4568</v>
      </c>
    </row>
    <row r="1210" spans="2:3" x14ac:dyDescent="0.25">
      <c r="B1210" s="16" t="s">
        <v>5445</v>
      </c>
      <c r="C1210" s="19" t="s">
        <v>3083</v>
      </c>
    </row>
    <row r="1211" spans="2:3" x14ac:dyDescent="0.25">
      <c r="B1211" s="16" t="s">
        <v>5446</v>
      </c>
      <c r="C1211" s="19" t="s">
        <v>3083</v>
      </c>
    </row>
    <row r="1212" spans="2:3" x14ac:dyDescent="0.25">
      <c r="B1212" s="16" t="s">
        <v>5447</v>
      </c>
      <c r="C1212" s="19" t="s">
        <v>4461</v>
      </c>
    </row>
    <row r="1213" spans="2:3" x14ac:dyDescent="0.25">
      <c r="B1213" s="16" t="s">
        <v>5448</v>
      </c>
      <c r="C1213" s="19" t="s">
        <v>4583</v>
      </c>
    </row>
    <row r="1214" spans="2:3" x14ac:dyDescent="0.25">
      <c r="B1214" s="16" t="s">
        <v>5449</v>
      </c>
      <c r="C1214" s="19" t="s">
        <v>4406</v>
      </c>
    </row>
    <row r="1215" spans="2:3" x14ac:dyDescent="0.25">
      <c r="B1215" s="16" t="s">
        <v>5450</v>
      </c>
      <c r="C1215" s="19" t="s">
        <v>4406</v>
      </c>
    </row>
    <row r="1216" spans="2:3" x14ac:dyDescent="0.25">
      <c r="B1216" s="16" t="s">
        <v>5451</v>
      </c>
      <c r="C1216" s="17" t="s">
        <v>4726</v>
      </c>
    </row>
    <row r="1217" spans="2:3" x14ac:dyDescent="0.25">
      <c r="B1217" s="16" t="s">
        <v>5452</v>
      </c>
      <c r="C1217" s="17" t="s">
        <v>4556</v>
      </c>
    </row>
    <row r="1218" spans="2:3" x14ac:dyDescent="0.25">
      <c r="B1218" s="16" t="s">
        <v>5453</v>
      </c>
      <c r="C1218" s="17" t="s">
        <v>5179</v>
      </c>
    </row>
    <row r="1219" spans="2:3" x14ac:dyDescent="0.25">
      <c r="B1219" s="16" t="s">
        <v>5454</v>
      </c>
      <c r="C1219" s="17" t="s">
        <v>4629</v>
      </c>
    </row>
    <row r="1220" spans="2:3" x14ac:dyDescent="0.25">
      <c r="B1220" s="16" t="s">
        <v>5455</v>
      </c>
      <c r="C1220" s="17" t="s">
        <v>5396</v>
      </c>
    </row>
    <row r="1221" spans="2:3" x14ac:dyDescent="0.25">
      <c r="B1221" s="16" t="s">
        <v>5456</v>
      </c>
      <c r="C1221" s="17" t="s">
        <v>4556</v>
      </c>
    </row>
    <row r="1222" spans="2:3" x14ac:dyDescent="0.25">
      <c r="B1222" s="16" t="s">
        <v>5457</v>
      </c>
      <c r="C1222" s="17" t="s">
        <v>4970</v>
      </c>
    </row>
    <row r="1223" spans="2:3" x14ac:dyDescent="0.25">
      <c r="B1223" s="16" t="s">
        <v>5458</v>
      </c>
      <c r="C1223" s="17" t="s">
        <v>5154</v>
      </c>
    </row>
    <row r="1224" spans="2:3" x14ac:dyDescent="0.25">
      <c r="B1224" s="16" t="s">
        <v>5459</v>
      </c>
      <c r="C1224" s="17" t="s">
        <v>5460</v>
      </c>
    </row>
    <row r="1225" spans="2:3" x14ac:dyDescent="0.25">
      <c r="B1225" s="16" t="s">
        <v>5461</v>
      </c>
      <c r="C1225" s="17" t="s">
        <v>4725</v>
      </c>
    </row>
    <row r="1226" spans="2:3" x14ac:dyDescent="0.25">
      <c r="B1226" s="16" t="s">
        <v>5462</v>
      </c>
      <c r="C1226" s="17" t="s">
        <v>4875</v>
      </c>
    </row>
    <row r="1227" spans="2:3" x14ac:dyDescent="0.25">
      <c r="B1227" s="16" t="s">
        <v>5463</v>
      </c>
      <c r="C1227" s="17" t="s">
        <v>4999</v>
      </c>
    </row>
    <row r="1228" spans="2:3" x14ac:dyDescent="0.25">
      <c r="B1228" s="16" t="s">
        <v>5464</v>
      </c>
      <c r="C1228" s="17" t="s">
        <v>5094</v>
      </c>
    </row>
    <row r="1229" spans="2:3" x14ac:dyDescent="0.25">
      <c r="B1229" s="16" t="s">
        <v>5465</v>
      </c>
      <c r="C1229" s="17" t="s">
        <v>4468</v>
      </c>
    </row>
    <row r="1230" spans="2:3" x14ac:dyDescent="0.25">
      <c r="B1230" s="16" t="s">
        <v>5466</v>
      </c>
      <c r="C1230" s="17" t="s">
        <v>1015</v>
      </c>
    </row>
    <row r="1231" spans="2:3" x14ac:dyDescent="0.25">
      <c r="B1231" s="16" t="s">
        <v>5467</v>
      </c>
      <c r="C1231" s="17" t="s">
        <v>3215</v>
      </c>
    </row>
    <row r="1232" spans="2:3" x14ac:dyDescent="0.25">
      <c r="B1232" s="16" t="s">
        <v>5468</v>
      </c>
      <c r="C1232" s="17" t="s">
        <v>4600</v>
      </c>
    </row>
    <row r="1233" spans="2:3" x14ac:dyDescent="0.25">
      <c r="B1233" s="16" t="s">
        <v>5469</v>
      </c>
      <c r="C1233" s="17" t="s">
        <v>1379</v>
      </c>
    </row>
    <row r="1234" spans="2:3" x14ac:dyDescent="0.25">
      <c r="B1234" s="16" t="s">
        <v>3786</v>
      </c>
      <c r="C1234" s="17" t="s">
        <v>4330</v>
      </c>
    </row>
    <row r="1235" spans="2:3" x14ac:dyDescent="0.25">
      <c r="B1235" s="16" t="s">
        <v>5470</v>
      </c>
      <c r="C1235" s="17" t="s">
        <v>5056</v>
      </c>
    </row>
    <row r="1236" spans="2:3" x14ac:dyDescent="0.25">
      <c r="B1236" s="16" t="s">
        <v>5471</v>
      </c>
      <c r="C1236" s="17" t="s">
        <v>4303</v>
      </c>
    </row>
    <row r="1237" spans="2:3" x14ac:dyDescent="0.25">
      <c r="B1237" s="16" t="s">
        <v>5472</v>
      </c>
      <c r="C1237" s="17" t="s">
        <v>5318</v>
      </c>
    </row>
    <row r="1238" spans="2:3" x14ac:dyDescent="0.25">
      <c r="B1238" s="16" t="s">
        <v>5473</v>
      </c>
      <c r="C1238" s="17" t="s">
        <v>1606</v>
      </c>
    </row>
    <row r="1239" spans="2:3" x14ac:dyDescent="0.25">
      <c r="B1239" s="16" t="s">
        <v>5474</v>
      </c>
      <c r="C1239" s="17" t="s">
        <v>4652</v>
      </c>
    </row>
    <row r="1240" spans="2:3" x14ac:dyDescent="0.25">
      <c r="B1240" s="16" t="s">
        <v>5475</v>
      </c>
      <c r="C1240" s="17" t="s">
        <v>4567</v>
      </c>
    </row>
    <row r="1241" spans="2:3" x14ac:dyDescent="0.25">
      <c r="B1241" s="16" t="s">
        <v>5476</v>
      </c>
      <c r="C1241" s="17" t="s">
        <v>5477</v>
      </c>
    </row>
    <row r="1242" spans="2:3" x14ac:dyDescent="0.25">
      <c r="B1242" s="16" t="s">
        <v>5478</v>
      </c>
      <c r="C1242" s="17" t="s">
        <v>4556</v>
      </c>
    </row>
    <row r="1243" spans="2:3" x14ac:dyDescent="0.25">
      <c r="B1243" s="16" t="s">
        <v>5479</v>
      </c>
      <c r="C1243" s="17" t="s">
        <v>4755</v>
      </c>
    </row>
    <row r="1244" spans="2:3" x14ac:dyDescent="0.25">
      <c r="B1244" s="16" t="s">
        <v>5480</v>
      </c>
      <c r="C1244" s="17" t="s">
        <v>4406</v>
      </c>
    </row>
    <row r="1245" spans="2:3" x14ac:dyDescent="0.25">
      <c r="B1245" s="16" t="s">
        <v>5481</v>
      </c>
      <c r="C1245" s="17" t="s">
        <v>4406</v>
      </c>
    </row>
    <row r="1246" spans="2:3" x14ac:dyDescent="0.25">
      <c r="B1246" s="16" t="s">
        <v>5482</v>
      </c>
      <c r="C1246" s="17" t="s">
        <v>2632</v>
      </c>
    </row>
    <row r="1247" spans="2:3" x14ac:dyDescent="0.25">
      <c r="B1247" s="16" t="s">
        <v>5046</v>
      </c>
      <c r="C1247" s="17" t="s">
        <v>5046</v>
      </c>
    </row>
    <row r="1248" spans="2:3" x14ac:dyDescent="0.25">
      <c r="B1248" s="16" t="s">
        <v>5483</v>
      </c>
      <c r="C1248" s="17" t="s">
        <v>4461</v>
      </c>
    </row>
    <row r="1249" spans="2:3" x14ac:dyDescent="0.25">
      <c r="B1249" s="16" t="s">
        <v>5484</v>
      </c>
      <c r="C1249" s="17" t="s">
        <v>4556</v>
      </c>
    </row>
    <row r="1250" spans="2:3" x14ac:dyDescent="0.25">
      <c r="B1250" s="16" t="s">
        <v>5485</v>
      </c>
      <c r="C1250" s="17" t="s">
        <v>3297</v>
      </c>
    </row>
    <row r="1251" spans="2:3" x14ac:dyDescent="0.25">
      <c r="B1251" s="16" t="s">
        <v>5486</v>
      </c>
      <c r="C1251" s="17" t="s">
        <v>3284</v>
      </c>
    </row>
    <row r="1252" spans="2:3" x14ac:dyDescent="0.25">
      <c r="B1252" s="16" t="s">
        <v>5487</v>
      </c>
      <c r="C1252" s="17" t="s">
        <v>4495</v>
      </c>
    </row>
    <row r="1253" spans="2:3" x14ac:dyDescent="0.25">
      <c r="B1253" s="16" t="s">
        <v>5488</v>
      </c>
      <c r="C1253" s="17" t="s">
        <v>1301</v>
      </c>
    </row>
    <row r="1254" spans="2:3" x14ac:dyDescent="0.25">
      <c r="B1254" s="16" t="s">
        <v>5489</v>
      </c>
      <c r="C1254" s="17" t="s">
        <v>4999</v>
      </c>
    </row>
    <row r="1255" spans="2:3" x14ac:dyDescent="0.25">
      <c r="B1255" s="16" t="s">
        <v>5490</v>
      </c>
      <c r="C1255" s="17" t="s">
        <v>2632</v>
      </c>
    </row>
    <row r="1256" spans="2:3" x14ac:dyDescent="0.25">
      <c r="B1256" s="16" t="s">
        <v>5491</v>
      </c>
      <c r="C1256" s="17" t="s">
        <v>4461</v>
      </c>
    </row>
    <row r="1257" spans="2:3" x14ac:dyDescent="0.25">
      <c r="B1257" s="16" t="s">
        <v>5492</v>
      </c>
      <c r="C1257" s="17" t="s">
        <v>5018</v>
      </c>
    </row>
    <row r="1258" spans="2:3" x14ac:dyDescent="0.25">
      <c r="B1258" s="16" t="s">
        <v>5493</v>
      </c>
      <c r="C1258" s="17" t="s">
        <v>4637</v>
      </c>
    </row>
    <row r="1259" spans="2:3" x14ac:dyDescent="0.25">
      <c r="B1259" s="16" t="s">
        <v>5494</v>
      </c>
      <c r="C1259" s="17" t="s">
        <v>4676</v>
      </c>
    </row>
    <row r="1260" spans="2:3" x14ac:dyDescent="0.25">
      <c r="B1260" s="16" t="s">
        <v>5495</v>
      </c>
      <c r="C1260" s="17" t="s">
        <v>4304</v>
      </c>
    </row>
    <row r="1261" spans="2:3" x14ac:dyDescent="0.25">
      <c r="B1261" s="16" t="s">
        <v>5496</v>
      </c>
      <c r="C1261" s="17" t="s">
        <v>4420</v>
      </c>
    </row>
    <row r="1262" spans="2:3" x14ac:dyDescent="0.25">
      <c r="B1262" s="16" t="s">
        <v>5497</v>
      </c>
      <c r="C1262" s="17" t="s">
        <v>4593</v>
      </c>
    </row>
    <row r="1263" spans="2:3" x14ac:dyDescent="0.25">
      <c r="B1263" s="16" t="s">
        <v>5498</v>
      </c>
      <c r="C1263" s="17" t="s">
        <v>5217</v>
      </c>
    </row>
    <row r="1264" spans="2:3" x14ac:dyDescent="0.25">
      <c r="B1264" s="16" t="s">
        <v>5499</v>
      </c>
      <c r="C1264" s="17" t="s">
        <v>4330</v>
      </c>
    </row>
    <row r="1265" spans="2:3" x14ac:dyDescent="0.25">
      <c r="B1265" s="16" t="s">
        <v>5500</v>
      </c>
      <c r="C1265" s="17" t="s">
        <v>4664</v>
      </c>
    </row>
    <row r="1266" spans="2:3" x14ac:dyDescent="0.25">
      <c r="B1266" s="16" t="s">
        <v>5501</v>
      </c>
      <c r="C1266" s="17" t="s">
        <v>4619</v>
      </c>
    </row>
    <row r="1267" spans="2:3" x14ac:dyDescent="0.25">
      <c r="B1267" s="16" t="s">
        <v>5502</v>
      </c>
      <c r="C1267" s="17" t="s">
        <v>95</v>
      </c>
    </row>
    <row r="1268" spans="2:3" x14ac:dyDescent="0.25">
      <c r="B1268" s="16" t="s">
        <v>5503</v>
      </c>
      <c r="C1268" s="17" t="s">
        <v>4600</v>
      </c>
    </row>
    <row r="1269" spans="2:3" x14ac:dyDescent="0.25">
      <c r="B1269" s="16" t="s">
        <v>5504</v>
      </c>
      <c r="C1269" s="17" t="s">
        <v>4556</v>
      </c>
    </row>
    <row r="1270" spans="2:3" x14ac:dyDescent="0.25">
      <c r="B1270" s="16" t="s">
        <v>5505</v>
      </c>
      <c r="C1270" s="17" t="s">
        <v>4529</v>
      </c>
    </row>
    <row r="1271" spans="2:3" x14ac:dyDescent="0.25">
      <c r="B1271" s="16" t="s">
        <v>5506</v>
      </c>
      <c r="C1271" s="17" t="s">
        <v>5507</v>
      </c>
    </row>
    <row r="1272" spans="2:3" x14ac:dyDescent="0.25">
      <c r="B1272" s="16" t="s">
        <v>5508</v>
      </c>
      <c r="C1272" s="17" t="s">
        <v>4826</v>
      </c>
    </row>
    <row r="1273" spans="2:3" x14ac:dyDescent="0.25">
      <c r="B1273" s="16" t="s">
        <v>5509</v>
      </c>
      <c r="C1273" s="17" t="s">
        <v>1301</v>
      </c>
    </row>
    <row r="1274" spans="2:3" x14ac:dyDescent="0.25">
      <c r="B1274" s="16" t="s">
        <v>5510</v>
      </c>
      <c r="C1274" s="17" t="s">
        <v>4485</v>
      </c>
    </row>
    <row r="1275" spans="2:3" x14ac:dyDescent="0.25">
      <c r="B1275" s="16" t="s">
        <v>5511</v>
      </c>
      <c r="C1275" s="17" t="s">
        <v>4501</v>
      </c>
    </row>
    <row r="1276" spans="2:3" x14ac:dyDescent="0.25">
      <c r="B1276" s="16" t="s">
        <v>5512</v>
      </c>
      <c r="C1276" s="17" t="s">
        <v>4410</v>
      </c>
    </row>
    <row r="1277" spans="2:3" x14ac:dyDescent="0.25">
      <c r="B1277" s="16" t="s">
        <v>5513</v>
      </c>
      <c r="C1277" s="17" t="s">
        <v>5018</v>
      </c>
    </row>
    <row r="1278" spans="2:3" x14ac:dyDescent="0.25">
      <c r="B1278" s="16" t="s">
        <v>5514</v>
      </c>
      <c r="C1278" s="17" t="s">
        <v>3757</v>
      </c>
    </row>
    <row r="1279" spans="2:3" x14ac:dyDescent="0.25">
      <c r="B1279" s="16" t="s">
        <v>5515</v>
      </c>
      <c r="C1279" s="17" t="s">
        <v>4406</v>
      </c>
    </row>
    <row r="1280" spans="2:3" x14ac:dyDescent="0.25">
      <c r="B1280" s="16" t="s">
        <v>5516</v>
      </c>
      <c r="C1280" s="17" t="s">
        <v>5043</v>
      </c>
    </row>
    <row r="1281" spans="2:3" x14ac:dyDescent="0.25">
      <c r="B1281" s="16" t="s">
        <v>5517</v>
      </c>
      <c r="C1281" s="17" t="s">
        <v>4406</v>
      </c>
    </row>
    <row r="1282" spans="2:3" x14ac:dyDescent="0.25">
      <c r="B1282" s="16" t="s">
        <v>5518</v>
      </c>
      <c r="C1282" s="17" t="s">
        <v>4412</v>
      </c>
    </row>
    <row r="1283" spans="2:3" x14ac:dyDescent="0.25">
      <c r="B1283" s="16" t="s">
        <v>5519</v>
      </c>
      <c r="C1283" s="17" t="s">
        <v>4631</v>
      </c>
    </row>
    <row r="1284" spans="2:3" x14ac:dyDescent="0.25">
      <c r="B1284" s="16" t="s">
        <v>5520</v>
      </c>
      <c r="C1284" s="17" t="s">
        <v>3254</v>
      </c>
    </row>
    <row r="1285" spans="2:3" x14ac:dyDescent="0.25">
      <c r="B1285" s="16" t="s">
        <v>5521</v>
      </c>
      <c r="C1285" s="17" t="s">
        <v>4406</v>
      </c>
    </row>
    <row r="1286" spans="2:3" x14ac:dyDescent="0.25">
      <c r="B1286" s="16" t="s">
        <v>5522</v>
      </c>
      <c r="C1286" s="17" t="s">
        <v>5523</v>
      </c>
    </row>
    <row r="1287" spans="2:3" x14ac:dyDescent="0.25">
      <c r="B1287" s="16" t="s">
        <v>5524</v>
      </c>
      <c r="C1287" s="17" t="s">
        <v>4568</v>
      </c>
    </row>
    <row r="1288" spans="2:3" x14ac:dyDescent="0.25">
      <c r="B1288" s="16" t="s">
        <v>5525</v>
      </c>
      <c r="C1288" s="17" t="s">
        <v>4414</v>
      </c>
    </row>
    <row r="1289" spans="2:3" x14ac:dyDescent="0.25">
      <c r="B1289" s="16" t="s">
        <v>3505</v>
      </c>
      <c r="C1289" s="17" t="s">
        <v>5070</v>
      </c>
    </row>
    <row r="1290" spans="2:3" x14ac:dyDescent="0.25">
      <c r="B1290" s="16" t="s">
        <v>5526</v>
      </c>
      <c r="C1290" s="17" t="s">
        <v>4410</v>
      </c>
    </row>
    <row r="1291" spans="2:3" x14ac:dyDescent="0.25">
      <c r="B1291" s="16" t="s">
        <v>5527</v>
      </c>
      <c r="C1291" s="17" t="s">
        <v>5085</v>
      </c>
    </row>
    <row r="1292" spans="2:3" x14ac:dyDescent="0.25">
      <c r="B1292" s="16" t="s">
        <v>5528</v>
      </c>
      <c r="C1292" s="17" t="s">
        <v>273</v>
      </c>
    </row>
    <row r="1293" spans="2:3" x14ac:dyDescent="0.25">
      <c r="B1293" s="16" t="s">
        <v>5529</v>
      </c>
      <c r="C1293" s="17" t="s">
        <v>4420</v>
      </c>
    </row>
    <row r="1294" spans="2:3" x14ac:dyDescent="0.25">
      <c r="B1294" s="16" t="s">
        <v>5530</v>
      </c>
      <c r="C1294" s="17" t="s">
        <v>467</v>
      </c>
    </row>
    <row r="1295" spans="2:3" x14ac:dyDescent="0.25">
      <c r="B1295" s="16" t="s">
        <v>5531</v>
      </c>
      <c r="C1295" s="17" t="s">
        <v>5532</v>
      </c>
    </row>
    <row r="1296" spans="2:3" x14ac:dyDescent="0.25">
      <c r="B1296" s="16" t="s">
        <v>5533</v>
      </c>
      <c r="C1296" s="17" t="s">
        <v>1379</v>
      </c>
    </row>
    <row r="1297" spans="2:3" x14ac:dyDescent="0.25">
      <c r="B1297" s="16" t="s">
        <v>5534</v>
      </c>
      <c r="C1297" s="17" t="s">
        <v>2908</v>
      </c>
    </row>
    <row r="1298" spans="2:3" x14ac:dyDescent="0.25">
      <c r="B1298" s="16" t="s">
        <v>5535</v>
      </c>
      <c r="C1298" s="17" t="s">
        <v>4679</v>
      </c>
    </row>
    <row r="1299" spans="2:3" x14ac:dyDescent="0.25">
      <c r="B1299" s="16" t="s">
        <v>5536</v>
      </c>
      <c r="C1299" s="17" t="s">
        <v>3083</v>
      </c>
    </row>
    <row r="1300" spans="2:3" x14ac:dyDescent="0.25">
      <c r="B1300" s="16" t="s">
        <v>5537</v>
      </c>
      <c r="C1300" s="17" t="s">
        <v>5317</v>
      </c>
    </row>
    <row r="1301" spans="2:3" x14ac:dyDescent="0.25">
      <c r="B1301" s="16" t="s">
        <v>5538</v>
      </c>
      <c r="C1301" s="17" t="s">
        <v>4358</v>
      </c>
    </row>
    <row r="1302" spans="2:3" x14ac:dyDescent="0.25">
      <c r="B1302" s="16" t="s">
        <v>5539</v>
      </c>
      <c r="C1302" s="17" t="s">
        <v>4660</v>
      </c>
    </row>
    <row r="1303" spans="2:3" x14ac:dyDescent="0.25">
      <c r="B1303" s="16" t="s">
        <v>5540</v>
      </c>
      <c r="C1303" s="17" t="s">
        <v>5540</v>
      </c>
    </row>
    <row r="1304" spans="2:3" x14ac:dyDescent="0.25">
      <c r="B1304" s="16" t="s">
        <v>5541</v>
      </c>
      <c r="C1304" s="17" t="s">
        <v>4303</v>
      </c>
    </row>
    <row r="1305" spans="2:3" x14ac:dyDescent="0.25">
      <c r="B1305" s="16" t="s">
        <v>5542</v>
      </c>
      <c r="C1305" s="17" t="s">
        <v>4406</v>
      </c>
    </row>
    <row r="1306" spans="2:3" x14ac:dyDescent="0.25">
      <c r="B1306" s="16" t="s">
        <v>5543</v>
      </c>
      <c r="C1306" s="17" t="s">
        <v>3129</v>
      </c>
    </row>
    <row r="1307" spans="2:3" x14ac:dyDescent="0.25">
      <c r="B1307" s="16" t="s">
        <v>5544</v>
      </c>
      <c r="C1307" s="17" t="s">
        <v>273</v>
      </c>
    </row>
    <row r="1308" spans="2:3" x14ac:dyDescent="0.25">
      <c r="B1308" s="16" t="s">
        <v>5545</v>
      </c>
      <c r="C1308" s="17" t="s">
        <v>4461</v>
      </c>
    </row>
    <row r="1309" spans="2:3" x14ac:dyDescent="0.25">
      <c r="B1309" s="16" t="s">
        <v>5546</v>
      </c>
      <c r="C1309" s="17" t="s">
        <v>5547</v>
      </c>
    </row>
    <row r="1310" spans="2:3" x14ac:dyDescent="0.25">
      <c r="B1310" s="16" t="s">
        <v>5548</v>
      </c>
      <c r="C1310" s="17" t="s">
        <v>4406</v>
      </c>
    </row>
    <row r="1311" spans="2:3" x14ac:dyDescent="0.25">
      <c r="B1311" s="16" t="s">
        <v>5549</v>
      </c>
      <c r="C1311" s="17" t="s">
        <v>4565</v>
      </c>
    </row>
    <row r="1312" spans="2:3" x14ac:dyDescent="0.25">
      <c r="B1312" s="16" t="s">
        <v>5550</v>
      </c>
      <c r="C1312" s="17" t="s">
        <v>5551</v>
      </c>
    </row>
    <row r="1313" spans="2:3" x14ac:dyDescent="0.25">
      <c r="B1313" s="16" t="s">
        <v>5552</v>
      </c>
      <c r="C1313" s="17" t="s">
        <v>4406</v>
      </c>
    </row>
    <row r="1314" spans="2:3" x14ac:dyDescent="0.25">
      <c r="B1314" s="16" t="s">
        <v>5553</v>
      </c>
      <c r="C1314" s="17" t="s">
        <v>3162</v>
      </c>
    </row>
    <row r="1315" spans="2:3" x14ac:dyDescent="0.25">
      <c r="B1315" s="16" t="s">
        <v>5554</v>
      </c>
      <c r="C1315" s="17" t="s">
        <v>5555</v>
      </c>
    </row>
    <row r="1316" spans="2:3" x14ac:dyDescent="0.25">
      <c r="B1316" s="16" t="s">
        <v>5556</v>
      </c>
      <c r="C1316" s="17" t="s">
        <v>5391</v>
      </c>
    </row>
    <row r="1317" spans="2:3" x14ac:dyDescent="0.25">
      <c r="B1317" s="16" t="s">
        <v>5557</v>
      </c>
      <c r="C1317" s="17" t="s">
        <v>4406</v>
      </c>
    </row>
    <row r="1318" spans="2:3" x14ac:dyDescent="0.25">
      <c r="B1318" s="16" t="s">
        <v>5558</v>
      </c>
      <c r="C1318" s="17" t="s">
        <v>4406</v>
      </c>
    </row>
    <row r="1319" spans="2:3" x14ac:dyDescent="0.25">
      <c r="B1319" s="16" t="s">
        <v>5559</v>
      </c>
      <c r="C1319" s="17" t="s">
        <v>4410</v>
      </c>
    </row>
    <row r="1320" spans="2:3" x14ac:dyDescent="0.25">
      <c r="B1320" s="16" t="s">
        <v>5120</v>
      </c>
      <c r="C1320" s="17" t="s">
        <v>5120</v>
      </c>
    </row>
    <row r="1321" spans="2:3" x14ac:dyDescent="0.25">
      <c r="B1321" s="16" t="s">
        <v>5560</v>
      </c>
      <c r="C1321" s="17" t="s">
        <v>5203</v>
      </c>
    </row>
    <row r="1322" spans="2:3" x14ac:dyDescent="0.25">
      <c r="B1322" s="16" t="s">
        <v>3555</v>
      </c>
      <c r="C1322" s="17" t="s">
        <v>4556</v>
      </c>
    </row>
    <row r="1323" spans="2:3" x14ac:dyDescent="0.25">
      <c r="B1323" s="16" t="s">
        <v>5561</v>
      </c>
      <c r="C1323" s="17" t="s">
        <v>5259</v>
      </c>
    </row>
    <row r="1324" spans="2:3" x14ac:dyDescent="0.25">
      <c r="B1324" s="16" t="s">
        <v>5562</v>
      </c>
      <c r="C1324" s="17" t="s">
        <v>4539</v>
      </c>
    </row>
    <row r="1325" spans="2:3" x14ac:dyDescent="0.25">
      <c r="B1325" s="16" t="s">
        <v>5563</v>
      </c>
      <c r="C1325" s="17" t="s">
        <v>5412</v>
      </c>
    </row>
    <row r="1326" spans="2:3" x14ac:dyDescent="0.25">
      <c r="B1326" s="16" t="s">
        <v>5564</v>
      </c>
      <c r="C1326" s="17" t="s">
        <v>179</v>
      </c>
    </row>
    <row r="1327" spans="2:3" x14ac:dyDescent="0.25">
      <c r="B1327" s="16" t="s">
        <v>5565</v>
      </c>
      <c r="C1327" s="17" t="s">
        <v>5566</v>
      </c>
    </row>
    <row r="1328" spans="2:3" x14ac:dyDescent="0.25">
      <c r="B1328" s="16" t="s">
        <v>5567</v>
      </c>
      <c r="C1328" s="17" t="s">
        <v>4662</v>
      </c>
    </row>
    <row r="1329" spans="2:3" x14ac:dyDescent="0.25">
      <c r="B1329" s="16" t="s">
        <v>5568</v>
      </c>
      <c r="C1329" s="17" t="s">
        <v>5136</v>
      </c>
    </row>
    <row r="1330" spans="2:3" x14ac:dyDescent="0.25">
      <c r="B1330" s="16" t="s">
        <v>5569</v>
      </c>
      <c r="C1330" s="17" t="s">
        <v>5261</v>
      </c>
    </row>
    <row r="1331" spans="2:3" x14ac:dyDescent="0.25">
      <c r="B1331" s="16" t="s">
        <v>5570</v>
      </c>
      <c r="C1331" s="17" t="s">
        <v>4460</v>
      </c>
    </row>
    <row r="1332" spans="2:3" x14ac:dyDescent="0.25">
      <c r="B1332" s="16" t="s">
        <v>5571</v>
      </c>
      <c r="C1332" s="17" t="s">
        <v>5176</v>
      </c>
    </row>
    <row r="1333" spans="2:3" x14ac:dyDescent="0.25">
      <c r="B1333" s="16" t="s">
        <v>5572</v>
      </c>
      <c r="C1333" s="17" t="s">
        <v>5573</v>
      </c>
    </row>
    <row r="1334" spans="2:3" x14ac:dyDescent="0.25">
      <c r="B1334" s="16" t="s">
        <v>5574</v>
      </c>
      <c r="C1334" s="17" t="s">
        <v>4588</v>
      </c>
    </row>
    <row r="1335" spans="2:3" x14ac:dyDescent="0.25">
      <c r="B1335" s="16" t="s">
        <v>5575</v>
      </c>
      <c r="C1335" s="17" t="s">
        <v>5184</v>
      </c>
    </row>
    <row r="1336" spans="2:3" x14ac:dyDescent="0.25">
      <c r="B1336" s="16" t="s">
        <v>5576</v>
      </c>
      <c r="C1336" s="17" t="s">
        <v>4450</v>
      </c>
    </row>
    <row r="1337" spans="2:3" x14ac:dyDescent="0.25">
      <c r="B1337" s="16" t="s">
        <v>5577</v>
      </c>
      <c r="C1337" s="17" t="s">
        <v>5171</v>
      </c>
    </row>
    <row r="1338" spans="2:3" x14ac:dyDescent="0.25">
      <c r="B1338" s="16" t="s">
        <v>5578</v>
      </c>
      <c r="C1338" s="17" t="s">
        <v>1046</v>
      </c>
    </row>
    <row r="1339" spans="2:3" x14ac:dyDescent="0.25">
      <c r="B1339" s="16" t="s">
        <v>5579</v>
      </c>
      <c r="C1339" s="17" t="s">
        <v>1328</v>
      </c>
    </row>
    <row r="1340" spans="2:3" x14ac:dyDescent="0.25">
      <c r="B1340" s="16" t="s">
        <v>5580</v>
      </c>
      <c r="C1340" s="17" t="s">
        <v>5581</v>
      </c>
    </row>
    <row r="1341" spans="2:3" x14ac:dyDescent="0.25">
      <c r="B1341" s="16" t="s">
        <v>5582</v>
      </c>
      <c r="C1341" s="17" t="s">
        <v>5008</v>
      </c>
    </row>
    <row r="1342" spans="2:3" x14ac:dyDescent="0.25">
      <c r="B1342" s="16" t="s">
        <v>5583</v>
      </c>
      <c r="C1342" s="17" t="s">
        <v>5584</v>
      </c>
    </row>
    <row r="1343" spans="2:3" x14ac:dyDescent="0.25">
      <c r="B1343" s="16" t="s">
        <v>5585</v>
      </c>
      <c r="C1343" s="17" t="s">
        <v>996</v>
      </c>
    </row>
    <row r="1344" spans="2:3" x14ac:dyDescent="0.25">
      <c r="B1344" s="16" t="s">
        <v>5586</v>
      </c>
      <c r="C1344" s="17" t="s">
        <v>5587</v>
      </c>
    </row>
    <row r="1345" spans="2:3" x14ac:dyDescent="0.25">
      <c r="B1345" s="16" t="s">
        <v>5290</v>
      </c>
      <c r="C1345" s="17" t="s">
        <v>5290</v>
      </c>
    </row>
    <row r="1346" spans="2:3" x14ac:dyDescent="0.25">
      <c r="B1346" s="16" t="s">
        <v>5588</v>
      </c>
      <c r="C1346" s="16" t="s">
        <v>4901</v>
      </c>
    </row>
    <row r="1347" spans="2:3" x14ac:dyDescent="0.25">
      <c r="B1347" s="16" t="s">
        <v>4932</v>
      </c>
      <c r="C1347" s="17" t="s">
        <v>4932</v>
      </c>
    </row>
    <row r="1348" spans="2:3" x14ac:dyDescent="0.25">
      <c r="B1348" s="16" t="s">
        <v>5589</v>
      </c>
      <c r="C1348" s="17" t="s">
        <v>4556</v>
      </c>
    </row>
    <row r="1349" spans="2:3" x14ac:dyDescent="0.25">
      <c r="B1349" s="16" t="s">
        <v>5590</v>
      </c>
      <c r="C1349" s="17" t="s">
        <v>2600</v>
      </c>
    </row>
    <row r="1350" spans="2:3" x14ac:dyDescent="0.25">
      <c r="B1350" s="16" t="s">
        <v>5591</v>
      </c>
      <c r="C1350" s="17" t="s">
        <v>4826</v>
      </c>
    </row>
    <row r="1351" spans="2:3" x14ac:dyDescent="0.25">
      <c r="B1351" s="16" t="s">
        <v>5592</v>
      </c>
      <c r="C1351" s="17" t="s">
        <v>5592</v>
      </c>
    </row>
    <row r="1352" spans="2:3" x14ac:dyDescent="0.25">
      <c r="B1352" s="16" t="s">
        <v>5593</v>
      </c>
      <c r="C1352" s="17" t="s">
        <v>4404</v>
      </c>
    </row>
    <row r="1353" spans="2:3" x14ac:dyDescent="0.25">
      <c r="B1353" s="16" t="s">
        <v>5594</v>
      </c>
      <c r="C1353" s="17" t="s">
        <v>5388</v>
      </c>
    </row>
    <row r="1354" spans="2:3" x14ac:dyDescent="0.25">
      <c r="B1354" s="16" t="s">
        <v>5595</v>
      </c>
      <c r="C1354" s="17" t="s">
        <v>4970</v>
      </c>
    </row>
    <row r="1355" spans="2:3" x14ac:dyDescent="0.25">
      <c r="B1355" s="16" t="s">
        <v>4439</v>
      </c>
      <c r="C1355" s="17" t="s">
        <v>4439</v>
      </c>
    </row>
    <row r="1356" spans="2:3" x14ac:dyDescent="0.25">
      <c r="B1356" s="16" t="s">
        <v>5596</v>
      </c>
      <c r="C1356" s="17" t="s">
        <v>5350</v>
      </c>
    </row>
    <row r="1357" spans="2:3" x14ac:dyDescent="0.25">
      <c r="B1357" s="16" t="s">
        <v>5597</v>
      </c>
      <c r="C1357" s="17" t="s">
        <v>4629</v>
      </c>
    </row>
    <row r="1358" spans="2:3" x14ac:dyDescent="0.25">
      <c r="B1358" s="16" t="s">
        <v>5598</v>
      </c>
      <c r="C1358" s="17" t="s">
        <v>4448</v>
      </c>
    </row>
    <row r="1359" spans="2:3" x14ac:dyDescent="0.25">
      <c r="B1359" s="16" t="s">
        <v>5599</v>
      </c>
      <c r="C1359" s="17" t="s">
        <v>5363</v>
      </c>
    </row>
    <row r="1360" spans="2:3" x14ac:dyDescent="0.25">
      <c r="B1360" s="16" t="s">
        <v>5600</v>
      </c>
      <c r="C1360" s="17" t="s">
        <v>4345</v>
      </c>
    </row>
    <row r="1361" spans="2:3" x14ac:dyDescent="0.25">
      <c r="B1361" s="16" t="s">
        <v>5601</v>
      </c>
      <c r="C1361" s="17" t="s">
        <v>3279</v>
      </c>
    </row>
    <row r="1362" spans="2:3" x14ac:dyDescent="0.25">
      <c r="B1362" s="16" t="s">
        <v>5602</v>
      </c>
      <c r="C1362" s="17" t="s">
        <v>5603</v>
      </c>
    </row>
    <row r="1363" spans="2:3" x14ac:dyDescent="0.25">
      <c r="B1363" s="16" t="s">
        <v>5604</v>
      </c>
      <c r="C1363" s="17" t="s">
        <v>4634</v>
      </c>
    </row>
    <row r="1364" spans="2:3" x14ac:dyDescent="0.25">
      <c r="B1364" s="16" t="s">
        <v>3539</v>
      </c>
      <c r="C1364" s="17" t="s">
        <v>4465</v>
      </c>
    </row>
    <row r="1365" spans="2:3" x14ac:dyDescent="0.25">
      <c r="B1365" s="16" t="s">
        <v>5605</v>
      </c>
      <c r="C1365" s="17" t="s">
        <v>554</v>
      </c>
    </row>
    <row r="1366" spans="2:3" x14ac:dyDescent="0.25">
      <c r="B1366" s="16" t="s">
        <v>5606</v>
      </c>
      <c r="C1366" s="17" t="s">
        <v>4583</v>
      </c>
    </row>
    <row r="1367" spans="2:3" x14ac:dyDescent="0.25">
      <c r="B1367" s="16" t="s">
        <v>3790</v>
      </c>
      <c r="C1367" s="17" t="s">
        <v>4304</v>
      </c>
    </row>
    <row r="1368" spans="2:3" x14ac:dyDescent="0.25">
      <c r="B1368" s="16" t="s">
        <v>5607</v>
      </c>
      <c r="C1368" s="17" t="s">
        <v>723</v>
      </c>
    </row>
    <row r="1369" spans="2:3" x14ac:dyDescent="0.25">
      <c r="B1369" s="16" t="s">
        <v>5608</v>
      </c>
      <c r="C1369" s="17" t="s">
        <v>4410</v>
      </c>
    </row>
    <row r="1370" spans="2:3" x14ac:dyDescent="0.25">
      <c r="B1370" s="16" t="s">
        <v>5609</v>
      </c>
      <c r="C1370" s="17" t="s">
        <v>5310</v>
      </c>
    </row>
    <row r="1371" spans="2:3" x14ac:dyDescent="0.25">
      <c r="B1371" s="16" t="s">
        <v>5610</v>
      </c>
      <c r="C1371" s="17" t="s">
        <v>4539</v>
      </c>
    </row>
    <row r="1372" spans="2:3" x14ac:dyDescent="0.25">
      <c r="B1372" s="16" t="s">
        <v>5611</v>
      </c>
      <c r="C1372" s="17" t="s">
        <v>3297</v>
      </c>
    </row>
    <row r="1373" spans="2:3" x14ac:dyDescent="0.25">
      <c r="B1373" s="16" t="s">
        <v>5612</v>
      </c>
      <c r="C1373" s="17" t="s">
        <v>5083</v>
      </c>
    </row>
    <row r="1374" spans="2:3" x14ac:dyDescent="0.25">
      <c r="B1374" s="16" t="s">
        <v>5613</v>
      </c>
      <c r="C1374" s="17" t="s">
        <v>4600</v>
      </c>
    </row>
    <row r="1375" spans="2:3" x14ac:dyDescent="0.25">
      <c r="B1375" s="16" t="s">
        <v>5614</v>
      </c>
      <c r="C1375" s="17" t="s">
        <v>5615</v>
      </c>
    </row>
    <row r="1376" spans="2:3" x14ac:dyDescent="0.25">
      <c r="B1376" s="16" t="s">
        <v>5616</v>
      </c>
      <c r="C1376" s="17" t="s">
        <v>4932</v>
      </c>
    </row>
    <row r="1377" spans="2:3" x14ac:dyDescent="0.25">
      <c r="B1377" s="16" t="s">
        <v>5617</v>
      </c>
      <c r="C1377" s="17" t="s">
        <v>4637</v>
      </c>
    </row>
    <row r="1378" spans="2:3" x14ac:dyDescent="0.25">
      <c r="B1378" s="16" t="s">
        <v>5618</v>
      </c>
      <c r="C1378" s="17" t="s">
        <v>4520</v>
      </c>
    </row>
    <row r="1379" spans="2:3" x14ac:dyDescent="0.25">
      <c r="B1379" s="16" t="s">
        <v>5619</v>
      </c>
      <c r="C1379" s="17" t="s">
        <v>4858</v>
      </c>
    </row>
    <row r="1380" spans="2:3" x14ac:dyDescent="0.25">
      <c r="B1380" s="16" t="s">
        <v>5620</v>
      </c>
      <c r="C1380" s="17" t="s">
        <v>1268</v>
      </c>
    </row>
    <row r="1381" spans="2:3" x14ac:dyDescent="0.25">
      <c r="B1381" s="16" t="s">
        <v>5621</v>
      </c>
      <c r="C1381" s="17" t="s">
        <v>4662</v>
      </c>
    </row>
    <row r="1382" spans="2:3" x14ac:dyDescent="0.25">
      <c r="B1382" s="16" t="s">
        <v>5622</v>
      </c>
      <c r="C1382" s="17" t="s">
        <v>4565</v>
      </c>
    </row>
    <row r="1383" spans="2:3" x14ac:dyDescent="0.25">
      <c r="B1383" s="16" t="s">
        <v>5623</v>
      </c>
      <c r="C1383" s="17" t="s">
        <v>5199</v>
      </c>
    </row>
    <row r="1384" spans="2:3" x14ac:dyDescent="0.25">
      <c r="B1384" s="16" t="s">
        <v>5624</v>
      </c>
      <c r="C1384" s="17" t="s">
        <v>5294</v>
      </c>
    </row>
    <row r="1385" spans="2:3" x14ac:dyDescent="0.25">
      <c r="B1385" s="16" t="s">
        <v>5625</v>
      </c>
      <c r="C1385" s="17" t="s">
        <v>5626</v>
      </c>
    </row>
    <row r="1386" spans="2:3" x14ac:dyDescent="0.25">
      <c r="B1386" s="16" t="s">
        <v>22</v>
      </c>
      <c r="C1386" s="17" t="s">
        <v>5627</v>
      </c>
    </row>
    <row r="1387" spans="2:3" x14ac:dyDescent="0.25">
      <c r="B1387" s="16" t="s">
        <v>5628</v>
      </c>
      <c r="C1387" s="17" t="s">
        <v>4833</v>
      </c>
    </row>
    <row r="1388" spans="2:3" x14ac:dyDescent="0.25">
      <c r="B1388" s="16" t="s">
        <v>5629</v>
      </c>
      <c r="C1388" s="17" t="s">
        <v>4612</v>
      </c>
    </row>
    <row r="1389" spans="2:3" x14ac:dyDescent="0.25">
      <c r="B1389" s="16" t="s">
        <v>5630</v>
      </c>
      <c r="C1389" s="17" t="s">
        <v>4573</v>
      </c>
    </row>
    <row r="1390" spans="2:3" x14ac:dyDescent="0.25">
      <c r="B1390" s="16" t="s">
        <v>5631</v>
      </c>
      <c r="C1390" s="17" t="s">
        <v>1606</v>
      </c>
    </row>
    <row r="1391" spans="2:3" x14ac:dyDescent="0.25">
      <c r="B1391" s="16" t="s">
        <v>5632</v>
      </c>
      <c r="C1391" s="17" t="s">
        <v>5014</v>
      </c>
    </row>
    <row r="1392" spans="2:3" x14ac:dyDescent="0.25">
      <c r="B1392" s="16" t="s">
        <v>5633</v>
      </c>
      <c r="C1392" s="17" t="s">
        <v>4479</v>
      </c>
    </row>
    <row r="1393" spans="2:3" x14ac:dyDescent="0.25">
      <c r="B1393" s="16" t="s">
        <v>5634</v>
      </c>
      <c r="C1393" s="17" t="s">
        <v>4554</v>
      </c>
    </row>
    <row r="1394" spans="2:3" x14ac:dyDescent="0.25">
      <c r="B1394" s="16" t="s">
        <v>5635</v>
      </c>
      <c r="C1394" s="17" t="s">
        <v>4577</v>
      </c>
    </row>
    <row r="1395" spans="2:3" x14ac:dyDescent="0.25">
      <c r="B1395" s="16" t="s">
        <v>5636</v>
      </c>
      <c r="C1395" s="17" t="s">
        <v>5144</v>
      </c>
    </row>
    <row r="1396" spans="2:3" x14ac:dyDescent="0.25">
      <c r="B1396" s="16" t="s">
        <v>5637</v>
      </c>
      <c r="C1396" s="17" t="s">
        <v>4629</v>
      </c>
    </row>
    <row r="1397" spans="2:3" x14ac:dyDescent="0.25">
      <c r="B1397" s="16" t="s">
        <v>5638</v>
      </c>
      <c r="C1397" s="17" t="s">
        <v>4945</v>
      </c>
    </row>
    <row r="1398" spans="2:3" x14ac:dyDescent="0.25">
      <c r="B1398" s="16" t="s">
        <v>5639</v>
      </c>
      <c r="C1398" s="17" t="s">
        <v>4629</v>
      </c>
    </row>
    <row r="1399" spans="2:3" x14ac:dyDescent="0.25">
      <c r="B1399" s="16" t="s">
        <v>5640</v>
      </c>
      <c r="C1399" s="17" t="s">
        <v>5358</v>
      </c>
    </row>
    <row r="1400" spans="2:3" x14ac:dyDescent="0.25">
      <c r="B1400" s="16" t="s">
        <v>5641</v>
      </c>
      <c r="C1400" s="17" t="s">
        <v>5642</v>
      </c>
    </row>
    <row r="1401" spans="2:3" x14ac:dyDescent="0.25">
      <c r="B1401" s="16" t="s">
        <v>5643</v>
      </c>
      <c r="C1401" s="17" t="s">
        <v>223</v>
      </c>
    </row>
    <row r="1402" spans="2:3" x14ac:dyDescent="0.25">
      <c r="B1402" s="16" t="s">
        <v>5644</v>
      </c>
      <c r="C1402" s="17" t="s">
        <v>176</v>
      </c>
    </row>
    <row r="1403" spans="2:3" x14ac:dyDescent="0.25">
      <c r="B1403" s="16" t="s">
        <v>5645</v>
      </c>
      <c r="C1403" s="17" t="s">
        <v>4439</v>
      </c>
    </row>
    <row r="1404" spans="2:3" x14ac:dyDescent="0.25">
      <c r="B1404" s="16" t="s">
        <v>5646</v>
      </c>
      <c r="C1404" s="17" t="s">
        <v>5647</v>
      </c>
    </row>
    <row r="1405" spans="2:3" x14ac:dyDescent="0.25">
      <c r="B1405" s="16" t="s">
        <v>5648</v>
      </c>
      <c r="C1405" s="17" t="s">
        <v>5649</v>
      </c>
    </row>
    <row r="1406" spans="2:3" x14ac:dyDescent="0.25">
      <c r="B1406" s="16" t="s">
        <v>5650</v>
      </c>
      <c r="C1406" s="17" t="s">
        <v>5400</v>
      </c>
    </row>
    <row r="1407" spans="2:3" x14ac:dyDescent="0.25">
      <c r="B1407" s="16" t="s">
        <v>5651</v>
      </c>
      <c r="C1407" s="17" t="s">
        <v>4637</v>
      </c>
    </row>
    <row r="1408" spans="2:3" x14ac:dyDescent="0.25">
      <c r="B1408" s="16" t="s">
        <v>5652</v>
      </c>
      <c r="C1408" s="17" t="s">
        <v>4304</v>
      </c>
    </row>
    <row r="1409" spans="2:3" x14ac:dyDescent="0.25">
      <c r="B1409" s="16" t="s">
        <v>5653</v>
      </c>
      <c r="C1409" s="17" t="s">
        <v>5209</v>
      </c>
    </row>
    <row r="1410" spans="2:3" x14ac:dyDescent="0.25">
      <c r="B1410" s="16" t="s">
        <v>5654</v>
      </c>
      <c r="C1410" s="17" t="s">
        <v>4731</v>
      </c>
    </row>
    <row r="1411" spans="2:3" x14ac:dyDescent="0.25">
      <c r="B1411" s="16" t="s">
        <v>5655</v>
      </c>
      <c r="C1411" s="17" t="s">
        <v>5356</v>
      </c>
    </row>
    <row r="1412" spans="2:3" x14ac:dyDescent="0.25">
      <c r="B1412" s="16" t="s">
        <v>5656</v>
      </c>
      <c r="C1412" s="17" t="s">
        <v>5657</v>
      </c>
    </row>
    <row r="1413" spans="2:3" x14ac:dyDescent="0.25">
      <c r="B1413" s="16" t="s">
        <v>5658</v>
      </c>
      <c r="C1413" s="17" t="s">
        <v>5659</v>
      </c>
    </row>
    <row r="1414" spans="2:3" x14ac:dyDescent="0.25">
      <c r="B1414" s="16" t="s">
        <v>5660</v>
      </c>
      <c r="C1414" s="17" t="s">
        <v>5661</v>
      </c>
    </row>
    <row r="1415" spans="2:3" x14ac:dyDescent="0.25">
      <c r="B1415" s="16" t="s">
        <v>5662</v>
      </c>
      <c r="C1415" s="17" t="s">
        <v>4917</v>
      </c>
    </row>
    <row r="1416" spans="2:3" x14ac:dyDescent="0.25">
      <c r="B1416" s="16" t="s">
        <v>5663</v>
      </c>
      <c r="C1416" s="17" t="s">
        <v>5664</v>
      </c>
    </row>
    <row r="1417" spans="2:3" x14ac:dyDescent="0.25">
      <c r="B1417" s="16" t="s">
        <v>5665</v>
      </c>
      <c r="C1417" s="17" t="s">
        <v>4577</v>
      </c>
    </row>
    <row r="1418" spans="2:3" x14ac:dyDescent="0.25">
      <c r="B1418" s="16" t="s">
        <v>5666</v>
      </c>
      <c r="C1418" s="17" t="s">
        <v>5099</v>
      </c>
    </row>
    <row r="1419" spans="2:3" x14ac:dyDescent="0.25">
      <c r="B1419" s="16" t="s">
        <v>5667</v>
      </c>
      <c r="C1419" s="17" t="s">
        <v>3083</v>
      </c>
    </row>
    <row r="1420" spans="2:3" x14ac:dyDescent="0.25">
      <c r="B1420" s="16" t="s">
        <v>5668</v>
      </c>
      <c r="C1420" s="17" t="s">
        <v>4619</v>
      </c>
    </row>
    <row r="1421" spans="2:3" x14ac:dyDescent="0.25">
      <c r="B1421" s="16" t="s">
        <v>5669</v>
      </c>
      <c r="C1421" s="17" t="s">
        <v>5099</v>
      </c>
    </row>
    <row r="1422" spans="2:3" x14ac:dyDescent="0.25">
      <c r="B1422" s="16" t="s">
        <v>5670</v>
      </c>
      <c r="C1422" s="17" t="s">
        <v>4917</v>
      </c>
    </row>
    <row r="1423" spans="2:3" x14ac:dyDescent="0.25">
      <c r="B1423" s="16" t="s">
        <v>5671</v>
      </c>
      <c r="C1423" s="17" t="s">
        <v>4631</v>
      </c>
    </row>
    <row r="1424" spans="2:3" x14ac:dyDescent="0.25">
      <c r="B1424" s="16" t="s">
        <v>5672</v>
      </c>
      <c r="C1424" s="17" t="s">
        <v>4940</v>
      </c>
    </row>
    <row r="1425" spans="2:3" x14ac:dyDescent="0.25">
      <c r="B1425" s="16" t="s">
        <v>5673</v>
      </c>
      <c r="C1425" s="17" t="s">
        <v>3211</v>
      </c>
    </row>
    <row r="1426" spans="2:3" x14ac:dyDescent="0.25">
      <c r="B1426" s="16" t="s">
        <v>5674</v>
      </c>
      <c r="C1426" s="17" t="s">
        <v>4904</v>
      </c>
    </row>
    <row r="1427" spans="2:3" x14ac:dyDescent="0.25">
      <c r="B1427" s="16" t="s">
        <v>5675</v>
      </c>
      <c r="C1427" s="17" t="s">
        <v>5675</v>
      </c>
    </row>
    <row r="1428" spans="2:3" x14ac:dyDescent="0.25">
      <c r="B1428" s="16" t="s">
        <v>5676</v>
      </c>
      <c r="C1428" s="17" t="s">
        <v>5677</v>
      </c>
    </row>
    <row r="1429" spans="2:3" x14ac:dyDescent="0.25">
      <c r="B1429" s="16" t="s">
        <v>5678</v>
      </c>
      <c r="C1429" s="17" t="s">
        <v>4479</v>
      </c>
    </row>
    <row r="1430" spans="2:3" x14ac:dyDescent="0.25">
      <c r="B1430" s="16" t="s">
        <v>5679</v>
      </c>
      <c r="C1430" s="17" t="s">
        <v>5680</v>
      </c>
    </row>
    <row r="1431" spans="2:3" x14ac:dyDescent="0.25">
      <c r="B1431" s="16" t="s">
        <v>5681</v>
      </c>
      <c r="C1431" s="17" t="s">
        <v>4600</v>
      </c>
    </row>
    <row r="1432" spans="2:3" x14ac:dyDescent="0.25">
      <c r="B1432" s="16" t="s">
        <v>5682</v>
      </c>
      <c r="C1432" s="17" t="s">
        <v>4684</v>
      </c>
    </row>
    <row r="1433" spans="2:3" x14ac:dyDescent="0.25">
      <c r="B1433" s="16" t="s">
        <v>5683</v>
      </c>
      <c r="C1433" s="17" t="s">
        <v>5362</v>
      </c>
    </row>
    <row r="1434" spans="2:3" x14ac:dyDescent="0.25">
      <c r="B1434" s="16" t="s">
        <v>5684</v>
      </c>
      <c r="C1434" s="17" t="s">
        <v>5220</v>
      </c>
    </row>
    <row r="1435" spans="2:3" x14ac:dyDescent="0.25">
      <c r="B1435" s="16" t="s">
        <v>5685</v>
      </c>
      <c r="C1435" s="17" t="s">
        <v>5094</v>
      </c>
    </row>
    <row r="1436" spans="2:3" x14ac:dyDescent="0.25">
      <c r="B1436" s="16" t="s">
        <v>5686</v>
      </c>
      <c r="C1436" s="17" t="s">
        <v>5687</v>
      </c>
    </row>
    <row r="1437" spans="2:3" x14ac:dyDescent="0.25">
      <c r="B1437" s="16" t="s">
        <v>5688</v>
      </c>
      <c r="C1437" s="17" t="s">
        <v>5689</v>
      </c>
    </row>
    <row r="1438" spans="2:3" x14ac:dyDescent="0.25">
      <c r="B1438" s="16" t="s">
        <v>5690</v>
      </c>
      <c r="C1438" s="17" t="s">
        <v>4358</v>
      </c>
    </row>
    <row r="1439" spans="2:3" x14ac:dyDescent="0.25">
      <c r="B1439" s="16" t="s">
        <v>5691</v>
      </c>
      <c r="C1439" s="17" t="s">
        <v>5692</v>
      </c>
    </row>
    <row r="1440" spans="2:3" x14ac:dyDescent="0.25">
      <c r="B1440" s="16" t="s">
        <v>5693</v>
      </c>
      <c r="C1440" s="17" t="s">
        <v>4358</v>
      </c>
    </row>
    <row r="1441" spans="2:3" x14ac:dyDescent="0.25">
      <c r="B1441" s="16" t="s">
        <v>5694</v>
      </c>
      <c r="C1441" s="17" t="s">
        <v>5083</v>
      </c>
    </row>
    <row r="1442" spans="2:3" x14ac:dyDescent="0.25">
      <c r="B1442" s="16" t="s">
        <v>5695</v>
      </c>
      <c r="C1442" s="17" t="s">
        <v>4529</v>
      </c>
    </row>
    <row r="1443" spans="2:3" x14ac:dyDescent="0.25">
      <c r="B1443" s="16" t="s">
        <v>5696</v>
      </c>
      <c r="C1443" s="17" t="s">
        <v>5195</v>
      </c>
    </row>
    <row r="1444" spans="2:3" x14ac:dyDescent="0.25">
      <c r="B1444" s="16" t="s">
        <v>5697</v>
      </c>
      <c r="C1444" s="17" t="s">
        <v>5698</v>
      </c>
    </row>
    <row r="1445" spans="2:3" x14ac:dyDescent="0.25">
      <c r="B1445" s="16" t="s">
        <v>5699</v>
      </c>
      <c r="C1445" s="17" t="s">
        <v>4406</v>
      </c>
    </row>
    <row r="1446" spans="2:3" x14ac:dyDescent="0.25">
      <c r="B1446" s="16" t="s">
        <v>5700</v>
      </c>
      <c r="C1446" s="17" t="s">
        <v>4581</v>
      </c>
    </row>
    <row r="1447" spans="2:3" x14ac:dyDescent="0.25">
      <c r="B1447" s="16" t="s">
        <v>5701</v>
      </c>
      <c r="C1447" s="17" t="s">
        <v>5090</v>
      </c>
    </row>
    <row r="1448" spans="2:3" x14ac:dyDescent="0.25">
      <c r="B1448" s="16" t="s">
        <v>5702</v>
      </c>
      <c r="C1448" s="17" t="s">
        <v>4577</v>
      </c>
    </row>
    <row r="1449" spans="2:3" x14ac:dyDescent="0.25">
      <c r="B1449" s="16" t="s">
        <v>5703</v>
      </c>
      <c r="C1449" s="17" t="s">
        <v>5704</v>
      </c>
    </row>
    <row r="1450" spans="2:3" x14ac:dyDescent="0.25">
      <c r="B1450" s="16" t="s">
        <v>5705</v>
      </c>
      <c r="C1450" s="17" t="s">
        <v>4688</v>
      </c>
    </row>
    <row r="1451" spans="2:3" x14ac:dyDescent="0.25">
      <c r="B1451" s="16" t="s">
        <v>5706</v>
      </c>
      <c r="C1451" s="17" t="s">
        <v>5335</v>
      </c>
    </row>
    <row r="1452" spans="2:3" x14ac:dyDescent="0.25">
      <c r="B1452" s="16" t="s">
        <v>5707</v>
      </c>
      <c r="C1452" s="17" t="s">
        <v>4662</v>
      </c>
    </row>
    <row r="1453" spans="2:3" x14ac:dyDescent="0.25">
      <c r="B1453" s="16" t="s">
        <v>5708</v>
      </c>
      <c r="C1453" s="17" t="s">
        <v>4406</v>
      </c>
    </row>
    <row r="1454" spans="2:3" x14ac:dyDescent="0.25">
      <c r="B1454" s="16" t="s">
        <v>5709</v>
      </c>
      <c r="C1454" s="17" t="s">
        <v>4520</v>
      </c>
    </row>
    <row r="1455" spans="2:3" x14ac:dyDescent="0.25">
      <c r="B1455" s="16" t="s">
        <v>5710</v>
      </c>
      <c r="C1455" s="17" t="s">
        <v>5188</v>
      </c>
    </row>
    <row r="1456" spans="2:3" x14ac:dyDescent="0.25">
      <c r="B1456" s="16" t="s">
        <v>5711</v>
      </c>
      <c r="C1456" s="17" t="s">
        <v>3297</v>
      </c>
    </row>
    <row r="1457" spans="2:3" x14ac:dyDescent="0.25">
      <c r="B1457" s="16" t="s">
        <v>5712</v>
      </c>
      <c r="C1457" s="17" t="s">
        <v>4545</v>
      </c>
    </row>
    <row r="1458" spans="2:3" x14ac:dyDescent="0.25">
      <c r="B1458" s="16" t="s">
        <v>5713</v>
      </c>
      <c r="C1458" s="17" t="s">
        <v>5074</v>
      </c>
    </row>
    <row r="1459" spans="2:3" x14ac:dyDescent="0.25">
      <c r="B1459" s="16" t="s">
        <v>5714</v>
      </c>
      <c r="C1459" s="17" t="s">
        <v>4345</v>
      </c>
    </row>
    <row r="1460" spans="2:3" x14ac:dyDescent="0.25">
      <c r="B1460" s="16" t="s">
        <v>5715</v>
      </c>
      <c r="C1460" s="17" t="s">
        <v>4654</v>
      </c>
    </row>
    <row r="1461" spans="2:3" x14ac:dyDescent="0.25">
      <c r="B1461" s="16" t="s">
        <v>5716</v>
      </c>
      <c r="C1461" s="17" t="s">
        <v>4556</v>
      </c>
    </row>
    <row r="1462" spans="2:3" x14ac:dyDescent="0.25">
      <c r="B1462" s="16" t="s">
        <v>5717</v>
      </c>
      <c r="C1462" s="17" t="s">
        <v>5718</v>
      </c>
    </row>
    <row r="1463" spans="2:3" x14ac:dyDescent="0.25">
      <c r="B1463" s="16" t="s">
        <v>5719</v>
      </c>
      <c r="C1463" s="17" t="s">
        <v>4573</v>
      </c>
    </row>
    <row r="1464" spans="2:3" x14ac:dyDescent="0.25">
      <c r="B1464" s="16" t="s">
        <v>5720</v>
      </c>
      <c r="C1464" s="17" t="s">
        <v>5532</v>
      </c>
    </row>
    <row r="1465" spans="2:3" x14ac:dyDescent="0.25">
      <c r="B1465" s="16" t="s">
        <v>5721</v>
      </c>
      <c r="C1465" s="17" t="s">
        <v>236</v>
      </c>
    </row>
    <row r="1466" spans="2:3" x14ac:dyDescent="0.25">
      <c r="B1466" s="16" t="s">
        <v>5722</v>
      </c>
      <c r="C1466" s="17" t="s">
        <v>5723</v>
      </c>
    </row>
    <row r="1467" spans="2:3" x14ac:dyDescent="0.25">
      <c r="B1467" s="16" t="s">
        <v>5724</v>
      </c>
      <c r="C1467" s="17" t="s">
        <v>5157</v>
      </c>
    </row>
    <row r="1468" spans="2:3" x14ac:dyDescent="0.25">
      <c r="B1468" s="16" t="s">
        <v>5725</v>
      </c>
      <c r="C1468" s="17" t="s">
        <v>4866</v>
      </c>
    </row>
    <row r="1469" spans="2:3" x14ac:dyDescent="0.25">
      <c r="B1469" s="16" t="s">
        <v>5726</v>
      </c>
      <c r="C1469" s="17" t="s">
        <v>4983</v>
      </c>
    </row>
    <row r="1470" spans="2:3" x14ac:dyDescent="0.25">
      <c r="B1470" s="16" t="s">
        <v>5727</v>
      </c>
      <c r="C1470" s="17" t="s">
        <v>5728</v>
      </c>
    </row>
    <row r="1471" spans="2:3" x14ac:dyDescent="0.25">
      <c r="B1471" s="16" t="s">
        <v>5729</v>
      </c>
      <c r="C1471" s="17" t="s">
        <v>1026</v>
      </c>
    </row>
    <row r="1472" spans="2:3" x14ac:dyDescent="0.25">
      <c r="B1472" s="16" t="s">
        <v>5730</v>
      </c>
      <c r="C1472" s="17" t="s">
        <v>4581</v>
      </c>
    </row>
    <row r="1473" spans="2:3" x14ac:dyDescent="0.25">
      <c r="B1473" s="16" t="s">
        <v>5731</v>
      </c>
      <c r="C1473" s="17" t="s">
        <v>4938</v>
      </c>
    </row>
    <row r="1474" spans="2:3" x14ac:dyDescent="0.25">
      <c r="B1474" s="16" t="s">
        <v>5732</v>
      </c>
      <c r="C1474" s="17" t="s">
        <v>4410</v>
      </c>
    </row>
    <row r="1475" spans="2:3" x14ac:dyDescent="0.25">
      <c r="B1475" s="16" t="s">
        <v>5733</v>
      </c>
      <c r="C1475" s="17" t="s">
        <v>5734</v>
      </c>
    </row>
    <row r="1476" spans="2:3" x14ac:dyDescent="0.25">
      <c r="B1476" s="16" t="s">
        <v>5735</v>
      </c>
      <c r="C1476" s="17" t="s">
        <v>4987</v>
      </c>
    </row>
    <row r="1477" spans="2:3" x14ac:dyDescent="0.25">
      <c r="B1477" s="16" t="s">
        <v>5736</v>
      </c>
      <c r="C1477" s="17" t="s">
        <v>1135</v>
      </c>
    </row>
    <row r="1478" spans="2:3" x14ac:dyDescent="0.25">
      <c r="B1478" s="16" t="s">
        <v>5737</v>
      </c>
      <c r="C1478" s="17" t="s">
        <v>4904</v>
      </c>
    </row>
    <row r="1479" spans="2:3" x14ac:dyDescent="0.25">
      <c r="B1479" s="16" t="s">
        <v>5738</v>
      </c>
      <c r="C1479" s="17" t="s">
        <v>5739</v>
      </c>
    </row>
    <row r="1480" spans="2:3" x14ac:dyDescent="0.25">
      <c r="B1480" s="16" t="s">
        <v>5740</v>
      </c>
      <c r="C1480" s="17" t="s">
        <v>4999</v>
      </c>
    </row>
    <row r="1481" spans="2:3" x14ac:dyDescent="0.25">
      <c r="B1481" s="16" t="s">
        <v>5741</v>
      </c>
      <c r="C1481" s="17" t="s">
        <v>4460</v>
      </c>
    </row>
    <row r="1482" spans="2:3" x14ac:dyDescent="0.25">
      <c r="B1482" s="16" t="s">
        <v>5742</v>
      </c>
      <c r="C1482" s="17" t="s">
        <v>5096</v>
      </c>
    </row>
    <row r="1483" spans="2:3" x14ac:dyDescent="0.25">
      <c r="B1483" s="16" t="s">
        <v>5743</v>
      </c>
      <c r="C1483" s="17" t="s">
        <v>223</v>
      </c>
    </row>
    <row r="1484" spans="2:3" x14ac:dyDescent="0.25">
      <c r="B1484" s="16" t="s">
        <v>5744</v>
      </c>
      <c r="C1484" s="17" t="s">
        <v>3162</v>
      </c>
    </row>
    <row r="1485" spans="2:3" x14ac:dyDescent="0.25">
      <c r="B1485" s="16" t="s">
        <v>5745</v>
      </c>
      <c r="C1485" s="17" t="s">
        <v>5746</v>
      </c>
    </row>
    <row r="1486" spans="2:3" x14ac:dyDescent="0.25">
      <c r="B1486" s="16" t="s">
        <v>5747</v>
      </c>
      <c r="C1486" s="17" t="s">
        <v>5748</v>
      </c>
    </row>
    <row r="1487" spans="2:3" x14ac:dyDescent="0.25">
      <c r="B1487" s="16" t="s">
        <v>5749</v>
      </c>
      <c r="C1487" s="17" t="s">
        <v>3083</v>
      </c>
    </row>
    <row r="1488" spans="2:3" x14ac:dyDescent="0.25">
      <c r="B1488" s="16" t="s">
        <v>5750</v>
      </c>
      <c r="C1488" s="17" t="s">
        <v>4420</v>
      </c>
    </row>
    <row r="1489" spans="2:3" x14ac:dyDescent="0.25">
      <c r="B1489" s="16" t="s">
        <v>5751</v>
      </c>
      <c r="C1489" s="17" t="s">
        <v>4912</v>
      </c>
    </row>
    <row r="1490" spans="2:3" x14ac:dyDescent="0.25">
      <c r="B1490" s="16" t="s">
        <v>5752</v>
      </c>
      <c r="C1490" s="17" t="s">
        <v>4746</v>
      </c>
    </row>
    <row r="1491" spans="2:3" x14ac:dyDescent="0.25">
      <c r="B1491" s="16" t="s">
        <v>5753</v>
      </c>
      <c r="C1491" s="17" t="s">
        <v>4541</v>
      </c>
    </row>
    <row r="1492" spans="2:3" x14ac:dyDescent="0.25">
      <c r="B1492" s="16" t="s">
        <v>5754</v>
      </c>
      <c r="C1492" s="17" t="s">
        <v>5755</v>
      </c>
    </row>
    <row r="1493" spans="2:3" x14ac:dyDescent="0.25">
      <c r="B1493" s="16" t="s">
        <v>5756</v>
      </c>
      <c r="C1493" s="17" t="s">
        <v>4600</v>
      </c>
    </row>
    <row r="1494" spans="2:3" x14ac:dyDescent="0.25">
      <c r="B1494" s="16" t="s">
        <v>5757</v>
      </c>
      <c r="C1494" s="17" t="s">
        <v>4433</v>
      </c>
    </row>
    <row r="1495" spans="2:3" x14ac:dyDescent="0.25">
      <c r="B1495" s="16" t="s">
        <v>5758</v>
      </c>
      <c r="C1495" s="17" t="s">
        <v>5275</v>
      </c>
    </row>
    <row r="1496" spans="2:3" x14ac:dyDescent="0.25">
      <c r="B1496" s="16" t="s">
        <v>5759</v>
      </c>
      <c r="C1496" s="17" t="s">
        <v>4700</v>
      </c>
    </row>
    <row r="1497" spans="2:3" x14ac:dyDescent="0.25">
      <c r="B1497" s="16" t="s">
        <v>5760</v>
      </c>
      <c r="C1497" s="17" t="s">
        <v>4525</v>
      </c>
    </row>
    <row r="1498" spans="2:3" x14ac:dyDescent="0.25">
      <c r="B1498" s="16" t="s">
        <v>5761</v>
      </c>
      <c r="C1498" s="17" t="s">
        <v>5687</v>
      </c>
    </row>
    <row r="1499" spans="2:3" x14ac:dyDescent="0.25">
      <c r="B1499" s="16" t="s">
        <v>5762</v>
      </c>
      <c r="C1499" s="17" t="s">
        <v>5763</v>
      </c>
    </row>
    <row r="1500" spans="2:3" x14ac:dyDescent="0.25">
      <c r="B1500" s="16" t="s">
        <v>5764</v>
      </c>
      <c r="C1500" s="17" t="s">
        <v>4988</v>
      </c>
    </row>
    <row r="1501" spans="2:3" x14ac:dyDescent="0.25">
      <c r="B1501" s="16" t="s">
        <v>5765</v>
      </c>
      <c r="C1501" s="17" t="s">
        <v>4832</v>
      </c>
    </row>
    <row r="1502" spans="2:3" x14ac:dyDescent="0.25">
      <c r="B1502" s="16" t="s">
        <v>5766</v>
      </c>
      <c r="C1502" s="17" t="s">
        <v>4431</v>
      </c>
    </row>
    <row r="1503" spans="2:3" x14ac:dyDescent="0.25">
      <c r="B1503" s="16" t="s">
        <v>5767</v>
      </c>
      <c r="C1503" s="17" t="s">
        <v>4904</v>
      </c>
    </row>
    <row r="1504" spans="2:3" x14ac:dyDescent="0.25">
      <c r="B1504" s="16" t="s">
        <v>5768</v>
      </c>
      <c r="C1504" s="17" t="s">
        <v>4467</v>
      </c>
    </row>
    <row r="1505" spans="2:3" x14ac:dyDescent="0.25">
      <c r="B1505" s="16" t="s">
        <v>5769</v>
      </c>
      <c r="C1505" s="17" t="s">
        <v>4510</v>
      </c>
    </row>
    <row r="1506" spans="2:3" x14ac:dyDescent="0.25">
      <c r="B1506" s="16" t="s">
        <v>5770</v>
      </c>
      <c r="C1506" s="17" t="s">
        <v>5094</v>
      </c>
    </row>
    <row r="1507" spans="2:3" x14ac:dyDescent="0.25">
      <c r="B1507" s="16" t="s">
        <v>5771</v>
      </c>
      <c r="C1507" s="17" t="s">
        <v>5236</v>
      </c>
    </row>
    <row r="1508" spans="2:3" x14ac:dyDescent="0.25">
      <c r="B1508" s="16" t="s">
        <v>5772</v>
      </c>
      <c r="C1508" s="17" t="s">
        <v>4679</v>
      </c>
    </row>
    <row r="1509" spans="2:3" x14ac:dyDescent="0.25">
      <c r="B1509" s="16" t="s">
        <v>5773</v>
      </c>
      <c r="C1509" s="17" t="s">
        <v>4718</v>
      </c>
    </row>
    <row r="1510" spans="2:3" x14ac:dyDescent="0.25">
      <c r="B1510" s="16" t="s">
        <v>5774</v>
      </c>
      <c r="C1510" s="17" t="s">
        <v>4330</v>
      </c>
    </row>
    <row r="1511" spans="2:3" x14ac:dyDescent="0.25">
      <c r="B1511" s="16" t="s">
        <v>5775</v>
      </c>
      <c r="C1511" s="17" t="s">
        <v>4847</v>
      </c>
    </row>
    <row r="1512" spans="2:3" x14ac:dyDescent="0.25">
      <c r="B1512" s="16" t="s">
        <v>5776</v>
      </c>
      <c r="C1512" s="17" t="s">
        <v>4304</v>
      </c>
    </row>
    <row r="1513" spans="2:3" x14ac:dyDescent="0.25">
      <c r="B1513" s="16" t="s">
        <v>5777</v>
      </c>
      <c r="C1513" s="17" t="s">
        <v>5294</v>
      </c>
    </row>
    <row r="1514" spans="2:3" x14ac:dyDescent="0.25">
      <c r="B1514" s="16" t="s">
        <v>5778</v>
      </c>
      <c r="C1514" s="17" t="s">
        <v>5126</v>
      </c>
    </row>
    <row r="1515" spans="2:3" x14ac:dyDescent="0.25">
      <c r="B1515" s="16" t="s">
        <v>5779</v>
      </c>
      <c r="C1515" s="17" t="s">
        <v>4679</v>
      </c>
    </row>
    <row r="1516" spans="2:3" x14ac:dyDescent="0.25">
      <c r="B1516" s="16" t="s">
        <v>5780</v>
      </c>
      <c r="C1516" s="17" t="s">
        <v>4588</v>
      </c>
    </row>
    <row r="1517" spans="2:3" x14ac:dyDescent="0.25">
      <c r="B1517" s="16" t="s">
        <v>5781</v>
      </c>
      <c r="C1517" s="17" t="s">
        <v>4556</v>
      </c>
    </row>
    <row r="1518" spans="2:3" x14ac:dyDescent="0.25">
      <c r="B1518" s="16" t="s">
        <v>5782</v>
      </c>
      <c r="C1518" s="17" t="s">
        <v>4483</v>
      </c>
    </row>
    <row r="1519" spans="2:3" x14ac:dyDescent="0.25">
      <c r="B1519" s="16" t="s">
        <v>5783</v>
      </c>
      <c r="C1519" s="17" t="s">
        <v>5330</v>
      </c>
    </row>
    <row r="1520" spans="2:3" x14ac:dyDescent="0.25">
      <c r="B1520" s="16" t="s">
        <v>5784</v>
      </c>
      <c r="C1520" s="17" t="s">
        <v>5785</v>
      </c>
    </row>
    <row r="1521" spans="2:3" x14ac:dyDescent="0.25">
      <c r="B1521" s="16" t="s">
        <v>5786</v>
      </c>
      <c r="C1521" s="17" t="s">
        <v>4904</v>
      </c>
    </row>
    <row r="1522" spans="2:3" x14ac:dyDescent="0.25">
      <c r="B1522" s="16" t="s">
        <v>5787</v>
      </c>
      <c r="C1522" s="17" t="s">
        <v>5788</v>
      </c>
    </row>
    <row r="1523" spans="2:3" x14ac:dyDescent="0.25">
      <c r="B1523" s="16" t="s">
        <v>5789</v>
      </c>
      <c r="C1523" s="17" t="s">
        <v>4662</v>
      </c>
    </row>
    <row r="1524" spans="2:3" x14ac:dyDescent="0.25">
      <c r="B1524" s="16" t="s">
        <v>5790</v>
      </c>
      <c r="C1524" s="17" t="s">
        <v>1362</v>
      </c>
    </row>
    <row r="1525" spans="2:3" x14ac:dyDescent="0.25">
      <c r="B1525" s="16" t="s">
        <v>5791</v>
      </c>
      <c r="C1525" s="17" t="s">
        <v>5792</v>
      </c>
    </row>
    <row r="1526" spans="2:3" x14ac:dyDescent="0.25">
      <c r="B1526" s="16" t="s">
        <v>5793</v>
      </c>
      <c r="C1526" s="17" t="s">
        <v>4527</v>
      </c>
    </row>
    <row r="1527" spans="2:3" x14ac:dyDescent="0.25">
      <c r="B1527" s="16" t="s">
        <v>5794</v>
      </c>
      <c r="C1527" s="17" t="s">
        <v>4468</v>
      </c>
    </row>
    <row r="1528" spans="2:3" x14ac:dyDescent="0.25">
      <c r="B1528" s="16" t="s">
        <v>5795</v>
      </c>
      <c r="C1528" s="17" t="s">
        <v>4615</v>
      </c>
    </row>
    <row r="1529" spans="2:3" x14ac:dyDescent="0.25">
      <c r="B1529" s="16" t="s">
        <v>5796</v>
      </c>
      <c r="C1529" s="17" t="s">
        <v>3211</v>
      </c>
    </row>
    <row r="1530" spans="2:3" x14ac:dyDescent="0.25">
      <c r="B1530" s="16" t="s">
        <v>5797</v>
      </c>
      <c r="C1530" s="17" t="s">
        <v>4358</v>
      </c>
    </row>
    <row r="1531" spans="2:3" x14ac:dyDescent="0.25">
      <c r="B1531" s="16" t="s">
        <v>5798</v>
      </c>
      <c r="C1531" s="17" t="s">
        <v>4567</v>
      </c>
    </row>
    <row r="1532" spans="2:3" x14ac:dyDescent="0.25">
      <c r="B1532" s="16" t="s">
        <v>5799</v>
      </c>
      <c r="C1532" s="17" t="s">
        <v>4501</v>
      </c>
    </row>
    <row r="1533" spans="2:3" x14ac:dyDescent="0.25">
      <c r="B1533" s="16" t="s">
        <v>5800</v>
      </c>
      <c r="C1533" s="17" t="s">
        <v>4684</v>
      </c>
    </row>
    <row r="1534" spans="2:3" x14ac:dyDescent="0.25">
      <c r="B1534" s="16" t="s">
        <v>5801</v>
      </c>
      <c r="C1534" s="17" t="s">
        <v>4603</v>
      </c>
    </row>
    <row r="1535" spans="2:3" x14ac:dyDescent="0.25">
      <c r="B1535" s="16" t="s">
        <v>5802</v>
      </c>
      <c r="C1535" s="17" t="s">
        <v>4539</v>
      </c>
    </row>
    <row r="1536" spans="2:3" x14ac:dyDescent="0.25">
      <c r="B1536" s="16" t="s">
        <v>5803</v>
      </c>
      <c r="C1536" s="17" t="s">
        <v>5804</v>
      </c>
    </row>
    <row r="1537" spans="2:3" x14ac:dyDescent="0.25">
      <c r="B1537" s="16" t="s">
        <v>5805</v>
      </c>
      <c r="C1537" s="17" t="s">
        <v>4649</v>
      </c>
    </row>
    <row r="1538" spans="2:3" x14ac:dyDescent="0.25">
      <c r="B1538" s="16" t="s">
        <v>5806</v>
      </c>
      <c r="C1538" s="17" t="s">
        <v>4653</v>
      </c>
    </row>
    <row r="1539" spans="2:3" x14ac:dyDescent="0.25">
      <c r="B1539" s="16" t="s">
        <v>5807</v>
      </c>
      <c r="C1539" s="17" t="s">
        <v>5304</v>
      </c>
    </row>
    <row r="1540" spans="2:3" x14ac:dyDescent="0.25">
      <c r="B1540" s="16" t="s">
        <v>5808</v>
      </c>
      <c r="C1540" s="17" t="s">
        <v>5809</v>
      </c>
    </row>
    <row r="1541" spans="2:3" x14ac:dyDescent="0.25">
      <c r="B1541" s="16" t="s">
        <v>5810</v>
      </c>
      <c r="C1541" s="17" t="s">
        <v>4537</v>
      </c>
    </row>
    <row r="1542" spans="2:3" x14ac:dyDescent="0.25">
      <c r="B1542" s="16" t="s">
        <v>5811</v>
      </c>
      <c r="C1542" s="17" t="s">
        <v>5265</v>
      </c>
    </row>
    <row r="1543" spans="2:3" x14ac:dyDescent="0.25">
      <c r="B1543" s="16" t="s">
        <v>5812</v>
      </c>
      <c r="C1543" s="17" t="s">
        <v>5813</v>
      </c>
    </row>
    <row r="1544" spans="2:3" x14ac:dyDescent="0.25">
      <c r="B1544" s="16" t="s">
        <v>5814</v>
      </c>
      <c r="C1544" s="17" t="s">
        <v>4684</v>
      </c>
    </row>
    <row r="1545" spans="2:3" x14ac:dyDescent="0.25">
      <c r="B1545" s="16" t="s">
        <v>5815</v>
      </c>
      <c r="C1545" s="17" t="s">
        <v>1937</v>
      </c>
    </row>
    <row r="1546" spans="2:3" x14ac:dyDescent="0.25">
      <c r="B1546" s="16" t="s">
        <v>5816</v>
      </c>
      <c r="C1546" s="17" t="s">
        <v>4461</v>
      </c>
    </row>
    <row r="1547" spans="2:3" x14ac:dyDescent="0.25">
      <c r="B1547" s="16" t="s">
        <v>5817</v>
      </c>
      <c r="C1547" s="17" t="s">
        <v>5818</v>
      </c>
    </row>
    <row r="1548" spans="2:3" x14ac:dyDescent="0.25">
      <c r="B1548" s="16" t="s">
        <v>5819</v>
      </c>
      <c r="C1548" s="17" t="s">
        <v>3297</v>
      </c>
    </row>
    <row r="1549" spans="2:3" x14ac:dyDescent="0.25">
      <c r="B1549" s="16" t="s">
        <v>5820</v>
      </c>
      <c r="C1549" s="17" t="s">
        <v>4539</v>
      </c>
    </row>
    <row r="1550" spans="2:3" x14ac:dyDescent="0.25">
      <c r="B1550" s="16" t="s">
        <v>5821</v>
      </c>
      <c r="C1550" s="17" t="s">
        <v>5050</v>
      </c>
    </row>
    <row r="1551" spans="2:3" x14ac:dyDescent="0.25">
      <c r="B1551" s="16" t="s">
        <v>5822</v>
      </c>
      <c r="C1551" s="17" t="s">
        <v>5823</v>
      </c>
    </row>
    <row r="1552" spans="2:3" x14ac:dyDescent="0.25">
      <c r="B1552" s="16" t="s">
        <v>5824</v>
      </c>
      <c r="C1552" s="17" t="s">
        <v>5825</v>
      </c>
    </row>
    <row r="1553" spans="2:3" x14ac:dyDescent="0.25">
      <c r="B1553" s="16" t="s">
        <v>5826</v>
      </c>
      <c r="C1553" s="17" t="s">
        <v>5259</v>
      </c>
    </row>
    <row r="1554" spans="2:3" x14ac:dyDescent="0.25">
      <c r="B1554" s="16" t="s">
        <v>5827</v>
      </c>
      <c r="C1554" s="17" t="s">
        <v>3153</v>
      </c>
    </row>
    <row r="1555" spans="2:3" x14ac:dyDescent="0.25">
      <c r="B1555" s="16" t="s">
        <v>5828</v>
      </c>
      <c r="C1555" s="17" t="s">
        <v>5755</v>
      </c>
    </row>
    <row r="1556" spans="2:3" x14ac:dyDescent="0.25">
      <c r="B1556" s="16" t="s">
        <v>5829</v>
      </c>
      <c r="C1556" s="17" t="s">
        <v>5829</v>
      </c>
    </row>
    <row r="1557" spans="2:3" x14ac:dyDescent="0.25">
      <c r="B1557" s="16" t="s">
        <v>3520</v>
      </c>
      <c r="C1557" s="17" t="s">
        <v>171</v>
      </c>
    </row>
    <row r="1558" spans="2:3" x14ac:dyDescent="0.25">
      <c r="B1558" s="16" t="s">
        <v>5830</v>
      </c>
      <c r="C1558" s="17" t="s">
        <v>4629</v>
      </c>
    </row>
    <row r="1559" spans="2:3" x14ac:dyDescent="0.25">
      <c r="B1559" s="16" t="s">
        <v>5831</v>
      </c>
      <c r="C1559" s="17" t="s">
        <v>5832</v>
      </c>
    </row>
    <row r="1560" spans="2:3" x14ac:dyDescent="0.25">
      <c r="B1560" s="16" t="s">
        <v>5833</v>
      </c>
      <c r="C1560" s="17" t="s">
        <v>4410</v>
      </c>
    </row>
    <row r="1561" spans="2:3" x14ac:dyDescent="0.25">
      <c r="B1561" s="16" t="s">
        <v>5834</v>
      </c>
      <c r="C1561" s="17" t="s">
        <v>5835</v>
      </c>
    </row>
    <row r="1562" spans="2:3" x14ac:dyDescent="0.25">
      <c r="B1562" s="16" t="s">
        <v>5836</v>
      </c>
      <c r="C1562" s="17" t="s">
        <v>5837</v>
      </c>
    </row>
    <row r="1563" spans="2:3" x14ac:dyDescent="0.25">
      <c r="B1563" s="16" t="s">
        <v>5838</v>
      </c>
      <c r="C1563" s="17" t="s">
        <v>5839</v>
      </c>
    </row>
    <row r="1564" spans="2:3" x14ac:dyDescent="0.25">
      <c r="B1564" s="16" t="s">
        <v>5840</v>
      </c>
      <c r="C1564" s="17" t="s">
        <v>5603</v>
      </c>
    </row>
    <row r="1565" spans="2:3" x14ac:dyDescent="0.25">
      <c r="B1565" s="16" t="s">
        <v>5841</v>
      </c>
      <c r="C1565" s="17" t="s">
        <v>4406</v>
      </c>
    </row>
    <row r="1566" spans="2:3" x14ac:dyDescent="0.25">
      <c r="B1566" s="16" t="s">
        <v>5842</v>
      </c>
      <c r="C1566" s="17" t="s">
        <v>5137</v>
      </c>
    </row>
    <row r="1567" spans="2:3" x14ac:dyDescent="0.25">
      <c r="B1567" s="16" t="s">
        <v>5843</v>
      </c>
      <c r="C1567" s="17" t="s">
        <v>4938</v>
      </c>
    </row>
    <row r="1568" spans="2:3" x14ac:dyDescent="0.25">
      <c r="B1568" s="16" t="s">
        <v>5844</v>
      </c>
      <c r="C1568" s="17" t="s">
        <v>5845</v>
      </c>
    </row>
    <row r="1569" spans="2:3" x14ac:dyDescent="0.25">
      <c r="B1569" s="16" t="s">
        <v>5846</v>
      </c>
      <c r="C1569" s="17" t="s">
        <v>4770</v>
      </c>
    </row>
    <row r="1570" spans="2:3" x14ac:dyDescent="0.25">
      <c r="B1570" s="16" t="s">
        <v>5847</v>
      </c>
      <c r="C1570" s="17" t="s">
        <v>5848</v>
      </c>
    </row>
    <row r="1571" spans="2:3" x14ac:dyDescent="0.25">
      <c r="B1571" s="16" t="s">
        <v>5849</v>
      </c>
      <c r="C1571" s="17" t="s">
        <v>4929</v>
      </c>
    </row>
    <row r="1572" spans="2:3" x14ac:dyDescent="0.25">
      <c r="B1572" s="16" t="s">
        <v>5850</v>
      </c>
      <c r="C1572" s="17" t="s">
        <v>5041</v>
      </c>
    </row>
    <row r="1573" spans="2:3" x14ac:dyDescent="0.25">
      <c r="B1573" s="16" t="s">
        <v>5851</v>
      </c>
      <c r="C1573" s="17" t="s">
        <v>4567</v>
      </c>
    </row>
    <row r="1574" spans="2:3" x14ac:dyDescent="0.25">
      <c r="B1574" s="16" t="s">
        <v>5852</v>
      </c>
      <c r="C1574" s="17" t="s">
        <v>4406</v>
      </c>
    </row>
    <row r="1575" spans="2:3" x14ac:dyDescent="0.25">
      <c r="B1575" s="16" t="s">
        <v>5853</v>
      </c>
      <c r="C1575" s="17" t="s">
        <v>4565</v>
      </c>
    </row>
    <row r="1576" spans="2:3" x14ac:dyDescent="0.25">
      <c r="B1576" s="16" t="s">
        <v>5854</v>
      </c>
      <c r="C1576" s="17" t="s">
        <v>4406</v>
      </c>
    </row>
    <row r="1577" spans="2:3" x14ac:dyDescent="0.25">
      <c r="B1577" s="16" t="s">
        <v>5855</v>
      </c>
      <c r="C1577" s="17" t="s">
        <v>4406</v>
      </c>
    </row>
    <row r="1578" spans="2:3" x14ac:dyDescent="0.25">
      <c r="B1578" s="16" t="s">
        <v>5856</v>
      </c>
      <c r="C1578" s="17" t="s">
        <v>4406</v>
      </c>
    </row>
    <row r="1579" spans="2:3" x14ac:dyDescent="0.25">
      <c r="B1579" s="16" t="s">
        <v>5857</v>
      </c>
      <c r="C1579" s="17" t="s">
        <v>5226</v>
      </c>
    </row>
    <row r="1580" spans="2:3" x14ac:dyDescent="0.25">
      <c r="B1580" s="16" t="s">
        <v>5858</v>
      </c>
      <c r="C1580" s="17" t="s">
        <v>4600</v>
      </c>
    </row>
    <row r="1581" spans="2:3" x14ac:dyDescent="0.25">
      <c r="B1581" s="16" t="s">
        <v>5859</v>
      </c>
      <c r="C1581" s="17" t="s">
        <v>5704</v>
      </c>
    </row>
    <row r="1582" spans="2:3" x14ac:dyDescent="0.25">
      <c r="B1582" s="16" t="s">
        <v>5860</v>
      </c>
      <c r="C1582" s="17" t="s">
        <v>4303</v>
      </c>
    </row>
    <row r="1583" spans="2:3" x14ac:dyDescent="0.25">
      <c r="B1583" s="16" t="s">
        <v>5861</v>
      </c>
      <c r="C1583" s="17" t="s">
        <v>4660</v>
      </c>
    </row>
    <row r="1584" spans="2:3" x14ac:dyDescent="0.25">
      <c r="B1584" s="16" t="s">
        <v>5862</v>
      </c>
      <c r="C1584" s="17" t="s">
        <v>5175</v>
      </c>
    </row>
    <row r="1585" spans="2:3" x14ac:dyDescent="0.25">
      <c r="B1585" s="16" t="s">
        <v>5863</v>
      </c>
      <c r="C1585" s="17" t="s">
        <v>4660</v>
      </c>
    </row>
    <row r="1586" spans="2:3" x14ac:dyDescent="0.25">
      <c r="B1586" s="16" t="s">
        <v>5864</v>
      </c>
      <c r="C1586" s="17" t="s">
        <v>4406</v>
      </c>
    </row>
    <row r="1587" spans="2:3" x14ac:dyDescent="0.25">
      <c r="B1587" s="16" t="s">
        <v>5865</v>
      </c>
      <c r="C1587" s="17" t="s">
        <v>4662</v>
      </c>
    </row>
    <row r="1588" spans="2:3" x14ac:dyDescent="0.25">
      <c r="B1588" s="16" t="s">
        <v>5866</v>
      </c>
      <c r="C1588" s="17" t="s">
        <v>1514</v>
      </c>
    </row>
    <row r="1589" spans="2:3" x14ac:dyDescent="0.25">
      <c r="B1589" s="16" t="s">
        <v>5867</v>
      </c>
      <c r="C1589" s="17" t="s">
        <v>5316</v>
      </c>
    </row>
    <row r="1590" spans="2:3" x14ac:dyDescent="0.25">
      <c r="B1590" s="16" t="s">
        <v>5868</v>
      </c>
      <c r="C1590" s="17" t="s">
        <v>4412</v>
      </c>
    </row>
    <row r="1591" spans="2:3" x14ac:dyDescent="0.25">
      <c r="B1591" s="16" t="s">
        <v>5869</v>
      </c>
      <c r="C1591" s="17" t="s">
        <v>4840</v>
      </c>
    </row>
    <row r="1592" spans="2:3" x14ac:dyDescent="0.25">
      <c r="B1592" s="16" t="s">
        <v>5870</v>
      </c>
      <c r="C1592" s="17" t="s">
        <v>4799</v>
      </c>
    </row>
    <row r="1593" spans="2:3" x14ac:dyDescent="0.25">
      <c r="B1593" s="16" t="s">
        <v>5871</v>
      </c>
      <c r="C1593" s="17" t="s">
        <v>4674</v>
      </c>
    </row>
    <row r="1594" spans="2:3" x14ac:dyDescent="0.25">
      <c r="B1594" s="16" t="s">
        <v>5872</v>
      </c>
      <c r="C1594" s="17" t="s">
        <v>5209</v>
      </c>
    </row>
    <row r="1595" spans="2:3" x14ac:dyDescent="0.25">
      <c r="B1595" s="16" t="s">
        <v>5873</v>
      </c>
      <c r="C1595" s="17" t="s">
        <v>1351</v>
      </c>
    </row>
    <row r="1596" spans="2:3" x14ac:dyDescent="0.25">
      <c r="B1596" s="16" t="s">
        <v>5874</v>
      </c>
      <c r="C1596" s="17" t="s">
        <v>3297</v>
      </c>
    </row>
    <row r="1597" spans="2:3" x14ac:dyDescent="0.25">
      <c r="B1597" s="16" t="s">
        <v>5875</v>
      </c>
      <c r="C1597" s="17" t="s">
        <v>4588</v>
      </c>
    </row>
    <row r="1598" spans="2:3" x14ac:dyDescent="0.25">
      <c r="B1598" s="16" t="s">
        <v>5876</v>
      </c>
      <c r="C1598" s="17" t="s">
        <v>4670</v>
      </c>
    </row>
    <row r="1599" spans="2:3" x14ac:dyDescent="0.25">
      <c r="B1599" s="16" t="s">
        <v>5877</v>
      </c>
      <c r="C1599" s="17" t="s">
        <v>4330</v>
      </c>
    </row>
    <row r="1600" spans="2:3" x14ac:dyDescent="0.25">
      <c r="B1600" s="16" t="s">
        <v>5878</v>
      </c>
      <c r="C1600" s="17" t="s">
        <v>4684</v>
      </c>
    </row>
    <row r="1601" spans="2:3" x14ac:dyDescent="0.25">
      <c r="B1601" s="16" t="s">
        <v>5879</v>
      </c>
      <c r="C1601" s="17" t="s">
        <v>5329</v>
      </c>
    </row>
    <row r="1602" spans="2:3" x14ac:dyDescent="0.25">
      <c r="B1602" s="16" t="s">
        <v>5880</v>
      </c>
      <c r="C1602" s="17" t="s">
        <v>236</v>
      </c>
    </row>
    <row r="1603" spans="2:3" x14ac:dyDescent="0.25">
      <c r="B1603" s="16" t="s">
        <v>5881</v>
      </c>
      <c r="C1603" s="17" t="s">
        <v>4917</v>
      </c>
    </row>
    <row r="1604" spans="2:3" x14ac:dyDescent="0.25">
      <c r="B1604" s="16" t="s">
        <v>5882</v>
      </c>
      <c r="C1604" s="17" t="s">
        <v>4410</v>
      </c>
    </row>
    <row r="1605" spans="2:3" x14ac:dyDescent="0.25">
      <c r="B1605" s="16" t="s">
        <v>5883</v>
      </c>
      <c r="C1605" s="17" t="s">
        <v>1606</v>
      </c>
    </row>
    <row r="1606" spans="2:3" x14ac:dyDescent="0.25">
      <c r="B1606" s="16" t="s">
        <v>5884</v>
      </c>
      <c r="C1606" s="17" t="s">
        <v>5145</v>
      </c>
    </row>
    <row r="1607" spans="2:3" x14ac:dyDescent="0.25">
      <c r="B1607" s="16" t="s">
        <v>5885</v>
      </c>
      <c r="C1607" s="17" t="s">
        <v>4539</v>
      </c>
    </row>
    <row r="1608" spans="2:3" x14ac:dyDescent="0.25">
      <c r="B1608" s="16" t="s">
        <v>5886</v>
      </c>
      <c r="C1608" s="17" t="s">
        <v>4420</v>
      </c>
    </row>
    <row r="1609" spans="2:3" x14ac:dyDescent="0.25">
      <c r="B1609" s="16" t="s">
        <v>5887</v>
      </c>
      <c r="C1609" s="17" t="s">
        <v>3162</v>
      </c>
    </row>
    <row r="1610" spans="2:3" x14ac:dyDescent="0.25">
      <c r="B1610" s="16" t="s">
        <v>5888</v>
      </c>
      <c r="C1610" s="17" t="s">
        <v>3211</v>
      </c>
    </row>
    <row r="1611" spans="2:3" x14ac:dyDescent="0.25">
      <c r="B1611" s="16" t="s">
        <v>5889</v>
      </c>
      <c r="C1611" s="17" t="s">
        <v>5890</v>
      </c>
    </row>
    <row r="1612" spans="2:3" x14ac:dyDescent="0.25">
      <c r="B1612" s="16" t="s">
        <v>5891</v>
      </c>
      <c r="C1612" s="17" t="s">
        <v>4345</v>
      </c>
    </row>
    <row r="1613" spans="2:3" x14ac:dyDescent="0.25">
      <c r="B1613" s="16" t="s">
        <v>5892</v>
      </c>
      <c r="C1613" s="17" t="s">
        <v>4485</v>
      </c>
    </row>
    <row r="1614" spans="2:3" x14ac:dyDescent="0.25">
      <c r="B1614" s="16" t="s">
        <v>5893</v>
      </c>
      <c r="C1614" s="17" t="s">
        <v>4674</v>
      </c>
    </row>
    <row r="1615" spans="2:3" x14ac:dyDescent="0.25">
      <c r="B1615" s="16" t="s">
        <v>5894</v>
      </c>
      <c r="C1615" s="17" t="s">
        <v>95</v>
      </c>
    </row>
    <row r="1616" spans="2:3" x14ac:dyDescent="0.25">
      <c r="B1616" s="16" t="s">
        <v>5895</v>
      </c>
      <c r="C1616" s="17" t="s">
        <v>5306</v>
      </c>
    </row>
    <row r="1617" spans="2:3" x14ac:dyDescent="0.25">
      <c r="B1617" s="16" t="s">
        <v>5896</v>
      </c>
      <c r="C1617" s="17" t="s">
        <v>4461</v>
      </c>
    </row>
    <row r="1618" spans="2:3" x14ac:dyDescent="0.25">
      <c r="B1618" s="16" t="s">
        <v>5897</v>
      </c>
      <c r="C1618" s="17" t="s">
        <v>4447</v>
      </c>
    </row>
    <row r="1619" spans="2:3" x14ac:dyDescent="0.25">
      <c r="B1619" s="16" t="s">
        <v>5898</v>
      </c>
      <c r="C1619" s="17" t="s">
        <v>4301</v>
      </c>
    </row>
    <row r="1620" spans="2:3" x14ac:dyDescent="0.25">
      <c r="B1620" s="16" t="s">
        <v>5899</v>
      </c>
      <c r="C1620" s="17" t="s">
        <v>4837</v>
      </c>
    </row>
    <row r="1621" spans="2:3" x14ac:dyDescent="0.25">
      <c r="B1621" s="16" t="s">
        <v>5900</v>
      </c>
      <c r="C1621" s="17" t="s">
        <v>2600</v>
      </c>
    </row>
    <row r="1622" spans="2:3" x14ac:dyDescent="0.25">
      <c r="B1622" s="16" t="s">
        <v>5901</v>
      </c>
      <c r="C1622" s="17" t="s">
        <v>4970</v>
      </c>
    </row>
    <row r="1623" spans="2:3" x14ac:dyDescent="0.25">
      <c r="B1623" s="16" t="s">
        <v>5902</v>
      </c>
      <c r="C1623" s="17" t="s">
        <v>4575</v>
      </c>
    </row>
    <row r="1624" spans="2:3" x14ac:dyDescent="0.25">
      <c r="B1624" s="16" t="s">
        <v>5903</v>
      </c>
      <c r="C1624" s="17" t="s">
        <v>4603</v>
      </c>
    </row>
    <row r="1625" spans="2:3" x14ac:dyDescent="0.25">
      <c r="B1625" s="16" t="s">
        <v>5904</v>
      </c>
      <c r="C1625" s="17" t="s">
        <v>4670</v>
      </c>
    </row>
    <row r="1626" spans="2:3" x14ac:dyDescent="0.25">
      <c r="B1626" s="16" t="s">
        <v>5905</v>
      </c>
      <c r="C1626" s="17" t="s">
        <v>171</v>
      </c>
    </row>
    <row r="1627" spans="2:3" x14ac:dyDescent="0.25">
      <c r="B1627" s="16" t="s">
        <v>5906</v>
      </c>
      <c r="C1627" s="17" t="s">
        <v>4840</v>
      </c>
    </row>
    <row r="1628" spans="2:3" x14ac:dyDescent="0.25">
      <c r="B1628" s="16" t="s">
        <v>5907</v>
      </c>
      <c r="C1628" s="17" t="s">
        <v>4540</v>
      </c>
    </row>
    <row r="1629" spans="2:3" x14ac:dyDescent="0.25">
      <c r="B1629" s="16" t="s">
        <v>5908</v>
      </c>
      <c r="C1629" s="17" t="s">
        <v>3782</v>
      </c>
    </row>
    <row r="1630" spans="2:3" x14ac:dyDescent="0.25">
      <c r="B1630" s="16" t="s">
        <v>5909</v>
      </c>
      <c r="C1630" s="17" t="s">
        <v>5910</v>
      </c>
    </row>
    <row r="1631" spans="2:3" x14ac:dyDescent="0.25">
      <c r="B1631" s="16" t="s">
        <v>5911</v>
      </c>
      <c r="C1631" s="17" t="s">
        <v>5912</v>
      </c>
    </row>
    <row r="1632" spans="2:3" x14ac:dyDescent="0.25">
      <c r="B1632" s="16" t="s">
        <v>5913</v>
      </c>
      <c r="C1632" s="17" t="s">
        <v>4609</v>
      </c>
    </row>
    <row r="1633" spans="2:3" x14ac:dyDescent="0.25">
      <c r="B1633" s="16" t="s">
        <v>5914</v>
      </c>
      <c r="C1633" s="17" t="s">
        <v>4684</v>
      </c>
    </row>
    <row r="1634" spans="2:3" x14ac:dyDescent="0.25">
      <c r="B1634" s="16" t="s">
        <v>5915</v>
      </c>
      <c r="C1634" s="17" t="s">
        <v>4541</v>
      </c>
    </row>
    <row r="1635" spans="2:3" x14ac:dyDescent="0.25">
      <c r="B1635" s="16" t="s">
        <v>5916</v>
      </c>
      <c r="C1635" s="17" t="s">
        <v>4543</v>
      </c>
    </row>
    <row r="1636" spans="2:3" x14ac:dyDescent="0.25">
      <c r="B1636" s="16" t="s">
        <v>5917</v>
      </c>
      <c r="C1636" s="17" t="s">
        <v>4545</v>
      </c>
    </row>
    <row r="1637" spans="2:3" x14ac:dyDescent="0.25">
      <c r="B1637" s="16" t="s">
        <v>5918</v>
      </c>
      <c r="C1637" s="17" t="s">
        <v>4529</v>
      </c>
    </row>
    <row r="1638" spans="2:3" x14ac:dyDescent="0.25">
      <c r="B1638" s="16" t="s">
        <v>5919</v>
      </c>
      <c r="C1638" s="17" t="s">
        <v>4575</v>
      </c>
    </row>
    <row r="1639" spans="2:3" x14ac:dyDescent="0.25">
      <c r="B1639" s="16" t="s">
        <v>5920</v>
      </c>
      <c r="C1639" s="17" t="s">
        <v>5281</v>
      </c>
    </row>
    <row r="1640" spans="2:3" x14ac:dyDescent="0.25">
      <c r="B1640" s="16" t="s">
        <v>5921</v>
      </c>
      <c r="C1640" s="17" t="s">
        <v>5335</v>
      </c>
    </row>
    <row r="1641" spans="2:3" x14ac:dyDescent="0.25">
      <c r="B1641" s="16" t="s">
        <v>5922</v>
      </c>
      <c r="C1641" s="17" t="s">
        <v>4616</v>
      </c>
    </row>
    <row r="1642" spans="2:3" x14ac:dyDescent="0.25">
      <c r="B1642" s="16" t="s">
        <v>5923</v>
      </c>
      <c r="C1642" s="17" t="s">
        <v>5403</v>
      </c>
    </row>
    <row r="1643" spans="2:3" x14ac:dyDescent="0.25">
      <c r="B1643" s="16" t="s">
        <v>5924</v>
      </c>
      <c r="C1643" s="17" t="s">
        <v>3083</v>
      </c>
    </row>
    <row r="1644" spans="2:3" x14ac:dyDescent="0.25">
      <c r="B1644" s="16" t="s">
        <v>5925</v>
      </c>
      <c r="C1644" s="17" t="s">
        <v>4545</v>
      </c>
    </row>
    <row r="1645" spans="2:3" x14ac:dyDescent="0.25">
      <c r="B1645" s="16" t="s">
        <v>5926</v>
      </c>
      <c r="C1645" s="17" t="s">
        <v>4637</v>
      </c>
    </row>
    <row r="1646" spans="2:3" x14ac:dyDescent="0.25">
      <c r="B1646" s="16" t="s">
        <v>3544</v>
      </c>
      <c r="C1646" s="17" t="s">
        <v>580</v>
      </c>
    </row>
    <row r="1647" spans="2:3" x14ac:dyDescent="0.25">
      <c r="B1647" s="16" t="s">
        <v>5927</v>
      </c>
      <c r="C1647" s="17" t="s">
        <v>4529</v>
      </c>
    </row>
    <row r="1648" spans="2:3" x14ac:dyDescent="0.25">
      <c r="B1648" s="16" t="s">
        <v>5928</v>
      </c>
      <c r="C1648" s="17" t="s">
        <v>4718</v>
      </c>
    </row>
    <row r="1649" spans="2:3" x14ac:dyDescent="0.25">
      <c r="B1649" s="16" t="s">
        <v>5929</v>
      </c>
      <c r="C1649" s="17" t="s">
        <v>3284</v>
      </c>
    </row>
    <row r="1650" spans="2:3" x14ac:dyDescent="0.25">
      <c r="B1650" s="16" t="s">
        <v>5930</v>
      </c>
      <c r="C1650" s="17" t="s">
        <v>5388</v>
      </c>
    </row>
    <row r="1651" spans="2:3" x14ac:dyDescent="0.25">
      <c r="B1651" s="16" t="s">
        <v>5931</v>
      </c>
      <c r="C1651" s="17" t="s">
        <v>3669</v>
      </c>
    </row>
    <row r="1652" spans="2:3" x14ac:dyDescent="0.25">
      <c r="B1652" s="16" t="s">
        <v>5932</v>
      </c>
      <c r="C1652" s="17" t="s">
        <v>5122</v>
      </c>
    </row>
    <row r="1653" spans="2:3" x14ac:dyDescent="0.25">
      <c r="B1653" s="16" t="s">
        <v>5933</v>
      </c>
      <c r="C1653" s="17" t="s">
        <v>4537</v>
      </c>
    </row>
    <row r="1654" spans="2:3" x14ac:dyDescent="0.25">
      <c r="B1654" s="16" t="s">
        <v>5934</v>
      </c>
      <c r="C1654" s="17" t="s">
        <v>723</v>
      </c>
    </row>
    <row r="1655" spans="2:3" x14ac:dyDescent="0.25">
      <c r="B1655" s="16" t="s">
        <v>5935</v>
      </c>
      <c r="C1655" s="17" t="s">
        <v>4304</v>
      </c>
    </row>
    <row r="1656" spans="2:3" x14ac:dyDescent="0.25">
      <c r="B1656" s="16" t="s">
        <v>5936</v>
      </c>
      <c r="C1656" s="17" t="s">
        <v>4684</v>
      </c>
    </row>
    <row r="1657" spans="2:3" x14ac:dyDescent="0.25">
      <c r="B1657" s="16" t="s">
        <v>5937</v>
      </c>
      <c r="C1657" s="17" t="s">
        <v>4718</v>
      </c>
    </row>
    <row r="1658" spans="2:3" x14ac:dyDescent="0.25">
      <c r="B1658" s="16" t="s">
        <v>5938</v>
      </c>
      <c r="C1658" s="17" t="s">
        <v>4418</v>
      </c>
    </row>
    <row r="1659" spans="2:3" x14ac:dyDescent="0.25">
      <c r="B1659" s="16" t="s">
        <v>5939</v>
      </c>
      <c r="C1659" s="17" t="s">
        <v>5940</v>
      </c>
    </row>
    <row r="1660" spans="2:3" x14ac:dyDescent="0.25">
      <c r="B1660" s="16" t="s">
        <v>5941</v>
      </c>
      <c r="C1660" s="17" t="s">
        <v>3211</v>
      </c>
    </row>
    <row r="1661" spans="2:3" x14ac:dyDescent="0.25">
      <c r="B1661" s="16" t="s">
        <v>5942</v>
      </c>
      <c r="C1661" s="17" t="s">
        <v>5943</v>
      </c>
    </row>
    <row r="1662" spans="2:3" x14ac:dyDescent="0.25">
      <c r="B1662" s="16" t="s">
        <v>5944</v>
      </c>
      <c r="C1662" s="17" t="s">
        <v>559</v>
      </c>
    </row>
    <row r="1663" spans="2:3" x14ac:dyDescent="0.25">
      <c r="B1663" s="16" t="s">
        <v>5945</v>
      </c>
      <c r="C1663" s="17" t="s">
        <v>5099</v>
      </c>
    </row>
    <row r="1664" spans="2:3" x14ac:dyDescent="0.25">
      <c r="B1664" s="16" t="s">
        <v>5946</v>
      </c>
      <c r="C1664" s="17" t="s">
        <v>5507</v>
      </c>
    </row>
    <row r="1665" spans="2:3" x14ac:dyDescent="0.25">
      <c r="B1665" s="16" t="s">
        <v>5947</v>
      </c>
      <c r="C1665" s="17" t="s">
        <v>4505</v>
      </c>
    </row>
    <row r="1666" spans="2:3" x14ac:dyDescent="0.25">
      <c r="B1666" s="16" t="s">
        <v>5948</v>
      </c>
      <c r="C1666" s="17" t="s">
        <v>5555</v>
      </c>
    </row>
    <row r="1667" spans="2:3" x14ac:dyDescent="0.25">
      <c r="B1667" s="16" t="s">
        <v>5949</v>
      </c>
      <c r="C1667" s="17" t="s">
        <v>5950</v>
      </c>
    </row>
    <row r="1668" spans="2:3" x14ac:dyDescent="0.25">
      <c r="B1668" s="16" t="s">
        <v>5951</v>
      </c>
      <c r="C1668" s="17" t="s">
        <v>4330</v>
      </c>
    </row>
    <row r="1669" spans="2:3" x14ac:dyDescent="0.25">
      <c r="B1669" s="16" t="s">
        <v>5952</v>
      </c>
      <c r="C1669" s="17" t="s">
        <v>5953</v>
      </c>
    </row>
    <row r="1670" spans="2:3" x14ac:dyDescent="0.25">
      <c r="B1670" s="16" t="s">
        <v>5954</v>
      </c>
      <c r="C1670" s="17" t="s">
        <v>4700</v>
      </c>
    </row>
    <row r="1671" spans="2:3" x14ac:dyDescent="0.25">
      <c r="B1671" s="16" t="s">
        <v>5955</v>
      </c>
      <c r="C1671" s="17" t="s">
        <v>4406</v>
      </c>
    </row>
    <row r="1672" spans="2:3" x14ac:dyDescent="0.25">
      <c r="B1672" s="16" t="s">
        <v>5956</v>
      </c>
      <c r="C1672" s="17" t="s">
        <v>4945</v>
      </c>
    </row>
    <row r="1673" spans="2:3" x14ac:dyDescent="0.25">
      <c r="B1673" s="16" t="s">
        <v>5957</v>
      </c>
      <c r="C1673" s="17" t="s">
        <v>5018</v>
      </c>
    </row>
    <row r="1674" spans="2:3" x14ac:dyDescent="0.25">
      <c r="B1674" s="16" t="s">
        <v>5958</v>
      </c>
      <c r="C1674" s="17" t="s">
        <v>4954</v>
      </c>
    </row>
    <row r="1675" spans="2:3" x14ac:dyDescent="0.25">
      <c r="B1675" s="16" t="s">
        <v>5959</v>
      </c>
      <c r="C1675" s="17" t="s">
        <v>4797</v>
      </c>
    </row>
    <row r="1676" spans="2:3" x14ac:dyDescent="0.25">
      <c r="B1676" s="16" t="s">
        <v>5960</v>
      </c>
      <c r="C1676" s="17" t="s">
        <v>4629</v>
      </c>
    </row>
    <row r="1677" spans="2:3" x14ac:dyDescent="0.25">
      <c r="B1677" s="16" t="s">
        <v>5961</v>
      </c>
      <c r="C1677" s="17" t="s">
        <v>5270</v>
      </c>
    </row>
    <row r="1678" spans="2:3" x14ac:dyDescent="0.25">
      <c r="B1678" s="16" t="s">
        <v>5962</v>
      </c>
      <c r="C1678" s="17" t="s">
        <v>4616</v>
      </c>
    </row>
    <row r="1679" spans="2:3" x14ac:dyDescent="0.25">
      <c r="B1679" s="16" t="s">
        <v>5963</v>
      </c>
      <c r="C1679" s="17" t="s">
        <v>4345</v>
      </c>
    </row>
    <row r="1680" spans="2:3" x14ac:dyDescent="0.25">
      <c r="B1680" s="16" t="s">
        <v>5964</v>
      </c>
      <c r="C1680" s="17" t="s">
        <v>4410</v>
      </c>
    </row>
    <row r="1681" spans="2:3" x14ac:dyDescent="0.25">
      <c r="B1681" s="16" t="s">
        <v>5965</v>
      </c>
      <c r="C1681" s="17" t="s">
        <v>5161</v>
      </c>
    </row>
    <row r="1682" spans="2:3" x14ac:dyDescent="0.25">
      <c r="B1682" s="16" t="s">
        <v>5966</v>
      </c>
      <c r="C1682" s="17" t="s">
        <v>5967</v>
      </c>
    </row>
    <row r="1683" spans="2:3" x14ac:dyDescent="0.25">
      <c r="B1683" s="16" t="s">
        <v>5968</v>
      </c>
      <c r="C1683" s="17" t="s">
        <v>4567</v>
      </c>
    </row>
    <row r="1684" spans="2:3" x14ac:dyDescent="0.25">
      <c r="B1684" s="16" t="s">
        <v>5969</v>
      </c>
      <c r="C1684" s="17" t="s">
        <v>5032</v>
      </c>
    </row>
    <row r="1685" spans="2:3" x14ac:dyDescent="0.25">
      <c r="B1685" s="16" t="s">
        <v>5970</v>
      </c>
      <c r="C1685" s="17" t="s">
        <v>107</v>
      </c>
    </row>
    <row r="1686" spans="2:3" x14ac:dyDescent="0.25">
      <c r="B1686" s="16" t="s">
        <v>5971</v>
      </c>
      <c r="C1686" s="17" t="s">
        <v>4410</v>
      </c>
    </row>
    <row r="1687" spans="2:3" x14ac:dyDescent="0.25">
      <c r="B1687" s="16" t="s">
        <v>5972</v>
      </c>
      <c r="C1687" s="17" t="s">
        <v>5587</v>
      </c>
    </row>
    <row r="1688" spans="2:3" x14ac:dyDescent="0.25">
      <c r="B1688" s="16" t="s">
        <v>5973</v>
      </c>
      <c r="C1688" s="17" t="s">
        <v>5973</v>
      </c>
    </row>
    <row r="1689" spans="2:3" x14ac:dyDescent="0.25">
      <c r="B1689" s="16" t="s">
        <v>5974</v>
      </c>
      <c r="C1689" s="17" t="s">
        <v>4577</v>
      </c>
    </row>
    <row r="1690" spans="2:3" x14ac:dyDescent="0.25">
      <c r="B1690" s="16" t="s">
        <v>5975</v>
      </c>
      <c r="C1690" s="17" t="s">
        <v>3669</v>
      </c>
    </row>
    <row r="1691" spans="2:3" x14ac:dyDescent="0.25">
      <c r="B1691" s="16" t="s">
        <v>5976</v>
      </c>
      <c r="C1691" s="17" t="s">
        <v>4634</v>
      </c>
    </row>
    <row r="1692" spans="2:3" x14ac:dyDescent="0.25">
      <c r="B1692" s="16" t="s">
        <v>5977</v>
      </c>
      <c r="C1692" s="17" t="s">
        <v>4330</v>
      </c>
    </row>
    <row r="1693" spans="2:3" x14ac:dyDescent="0.25">
      <c r="B1693" s="16" t="s">
        <v>5978</v>
      </c>
      <c r="C1693" s="17" t="s">
        <v>5270</v>
      </c>
    </row>
    <row r="1694" spans="2:3" x14ac:dyDescent="0.25">
      <c r="B1694" s="16" t="s">
        <v>5979</v>
      </c>
      <c r="C1694" s="17" t="s">
        <v>5083</v>
      </c>
    </row>
    <row r="1695" spans="2:3" x14ac:dyDescent="0.25">
      <c r="B1695" s="16" t="s">
        <v>5980</v>
      </c>
      <c r="C1695" s="17" t="s">
        <v>5547</v>
      </c>
    </row>
    <row r="1696" spans="2:3" x14ac:dyDescent="0.25">
      <c r="B1696" s="16" t="s">
        <v>5981</v>
      </c>
      <c r="C1696" s="17" t="s">
        <v>5041</v>
      </c>
    </row>
    <row r="1697" spans="2:3" x14ac:dyDescent="0.25">
      <c r="B1697" s="16" t="s">
        <v>5982</v>
      </c>
      <c r="C1697" s="17" t="s">
        <v>4303</v>
      </c>
    </row>
    <row r="1698" spans="2:3" x14ac:dyDescent="0.25">
      <c r="B1698" s="16" t="s">
        <v>5983</v>
      </c>
      <c r="C1698" s="17" t="s">
        <v>4713</v>
      </c>
    </row>
    <row r="1699" spans="2:3" x14ac:dyDescent="0.25">
      <c r="B1699" s="16" t="s">
        <v>5984</v>
      </c>
      <c r="C1699" s="17" t="s">
        <v>4527</v>
      </c>
    </row>
    <row r="1700" spans="2:3" x14ac:dyDescent="0.25">
      <c r="B1700" s="16" t="s">
        <v>5985</v>
      </c>
      <c r="C1700" s="17" t="s">
        <v>5083</v>
      </c>
    </row>
    <row r="1701" spans="2:3" x14ac:dyDescent="0.25">
      <c r="B1701" s="16" t="s">
        <v>5986</v>
      </c>
      <c r="C1701" s="17" t="s">
        <v>4759</v>
      </c>
    </row>
    <row r="1702" spans="2:3" x14ac:dyDescent="0.25">
      <c r="B1702" s="16" t="s">
        <v>5987</v>
      </c>
      <c r="C1702" s="17" t="s">
        <v>4616</v>
      </c>
    </row>
    <row r="1703" spans="2:3" x14ac:dyDescent="0.25">
      <c r="B1703" s="16" t="s">
        <v>5988</v>
      </c>
      <c r="C1703" s="17" t="s">
        <v>4303</v>
      </c>
    </row>
    <row r="1704" spans="2:3" x14ac:dyDescent="0.25">
      <c r="B1704" s="16" t="s">
        <v>5989</v>
      </c>
      <c r="C1704" s="17" t="s">
        <v>4660</v>
      </c>
    </row>
    <row r="1705" spans="2:3" x14ac:dyDescent="0.25">
      <c r="B1705" s="16" t="s">
        <v>5990</v>
      </c>
      <c r="C1705" s="17" t="s">
        <v>3669</v>
      </c>
    </row>
    <row r="1706" spans="2:3" x14ac:dyDescent="0.25">
      <c r="B1706" s="16" t="s">
        <v>5991</v>
      </c>
      <c r="C1706" s="17" t="s">
        <v>5150</v>
      </c>
    </row>
    <row r="1707" spans="2:3" x14ac:dyDescent="0.25">
      <c r="B1707" s="16" t="s">
        <v>5992</v>
      </c>
      <c r="C1707" s="17" t="s">
        <v>4465</v>
      </c>
    </row>
    <row r="1708" spans="2:3" x14ac:dyDescent="0.25">
      <c r="B1708" s="16" t="s">
        <v>5993</v>
      </c>
      <c r="C1708" s="17" t="s">
        <v>4460</v>
      </c>
    </row>
    <row r="1709" spans="2:3" x14ac:dyDescent="0.25">
      <c r="B1709" s="16" t="s">
        <v>5994</v>
      </c>
      <c r="C1709" s="17" t="s">
        <v>5389</v>
      </c>
    </row>
    <row r="1710" spans="2:3" x14ac:dyDescent="0.25">
      <c r="B1710" s="16" t="s">
        <v>5995</v>
      </c>
      <c r="C1710" s="17" t="s">
        <v>5996</v>
      </c>
    </row>
    <row r="1711" spans="2:3" x14ac:dyDescent="0.25">
      <c r="B1711" s="16" t="s">
        <v>5997</v>
      </c>
      <c r="C1711" s="17" t="s">
        <v>5998</v>
      </c>
    </row>
    <row r="1712" spans="2:3" x14ac:dyDescent="0.25">
      <c r="B1712" s="16" t="s">
        <v>5999</v>
      </c>
      <c r="C1712" s="17" t="s">
        <v>5369</v>
      </c>
    </row>
    <row r="1713" spans="2:3" x14ac:dyDescent="0.25">
      <c r="B1713" s="16" t="s">
        <v>6000</v>
      </c>
      <c r="C1713" s="17" t="s">
        <v>5096</v>
      </c>
    </row>
    <row r="1714" spans="2:3" x14ac:dyDescent="0.25">
      <c r="B1714" s="16" t="s">
        <v>6001</v>
      </c>
      <c r="C1714" s="17" t="s">
        <v>5845</v>
      </c>
    </row>
    <row r="1715" spans="2:3" x14ac:dyDescent="0.25">
      <c r="B1715" s="16" t="s">
        <v>6002</v>
      </c>
      <c r="C1715" s="17" t="s">
        <v>4684</v>
      </c>
    </row>
    <row r="1716" spans="2:3" x14ac:dyDescent="0.25">
      <c r="B1716" s="16" t="s">
        <v>6003</v>
      </c>
      <c r="C1716" s="17" t="s">
        <v>4465</v>
      </c>
    </row>
    <row r="1717" spans="2:3" x14ac:dyDescent="0.25">
      <c r="B1717" s="16" t="s">
        <v>6004</v>
      </c>
      <c r="C1717" s="17" t="s">
        <v>4537</v>
      </c>
    </row>
    <row r="1718" spans="2:3" x14ac:dyDescent="0.25">
      <c r="B1718" s="16" t="s">
        <v>6005</v>
      </c>
      <c r="C1718" s="17" t="s">
        <v>4684</v>
      </c>
    </row>
    <row r="1719" spans="2:3" x14ac:dyDescent="0.25">
      <c r="B1719" s="16" t="s">
        <v>6006</v>
      </c>
      <c r="C1719" s="17" t="s">
        <v>4866</v>
      </c>
    </row>
    <row r="1720" spans="2:3" x14ac:dyDescent="0.25">
      <c r="B1720" s="16" t="s">
        <v>6007</v>
      </c>
      <c r="C1720" s="17" t="s">
        <v>3162</v>
      </c>
    </row>
    <row r="1721" spans="2:3" x14ac:dyDescent="0.25">
      <c r="B1721" s="16" t="s">
        <v>6008</v>
      </c>
      <c r="C1721" s="17" t="s">
        <v>4461</v>
      </c>
    </row>
    <row r="1722" spans="2:3" x14ac:dyDescent="0.25">
      <c r="B1722" s="16" t="s">
        <v>6009</v>
      </c>
      <c r="C1722" s="17" t="s">
        <v>5099</v>
      </c>
    </row>
    <row r="1723" spans="2:3" x14ac:dyDescent="0.25">
      <c r="B1723" s="16" t="s">
        <v>6010</v>
      </c>
      <c r="C1723" s="17" t="s">
        <v>5323</v>
      </c>
    </row>
    <row r="1724" spans="2:3" x14ac:dyDescent="0.25">
      <c r="B1724" s="16" t="s">
        <v>6011</v>
      </c>
      <c r="C1724" s="17" t="s">
        <v>5046</v>
      </c>
    </row>
    <row r="1725" spans="2:3" x14ac:dyDescent="0.25">
      <c r="B1725" s="16" t="s">
        <v>6012</v>
      </c>
      <c r="C1725" s="17" t="s">
        <v>5335</v>
      </c>
    </row>
    <row r="1726" spans="2:3" x14ac:dyDescent="0.25">
      <c r="B1726" s="16" t="s">
        <v>6013</v>
      </c>
      <c r="C1726" s="17" t="s">
        <v>5066</v>
      </c>
    </row>
    <row r="1727" spans="2:3" x14ac:dyDescent="0.25">
      <c r="B1727" s="16" t="s">
        <v>6014</v>
      </c>
      <c r="C1727" s="17" t="s">
        <v>5120</v>
      </c>
    </row>
    <row r="1728" spans="2:3" x14ac:dyDescent="0.25">
      <c r="B1728" s="16" t="s">
        <v>6015</v>
      </c>
      <c r="C1728" s="17" t="s">
        <v>5388</v>
      </c>
    </row>
    <row r="1729" spans="2:3" x14ac:dyDescent="0.25">
      <c r="B1729" s="16" t="s">
        <v>6016</v>
      </c>
      <c r="C1729" s="17" t="s">
        <v>4629</v>
      </c>
    </row>
    <row r="1730" spans="2:3" x14ac:dyDescent="0.25">
      <c r="B1730" s="16" t="s">
        <v>6017</v>
      </c>
      <c r="C1730" s="17" t="s">
        <v>5099</v>
      </c>
    </row>
    <row r="1731" spans="2:3" x14ac:dyDescent="0.25">
      <c r="B1731" s="16" t="s">
        <v>6018</v>
      </c>
      <c r="C1731" s="17" t="s">
        <v>4345</v>
      </c>
    </row>
    <row r="1732" spans="2:3" x14ac:dyDescent="0.25">
      <c r="B1732" s="16" t="s">
        <v>6019</v>
      </c>
      <c r="C1732" s="17" t="s">
        <v>4460</v>
      </c>
    </row>
    <row r="1733" spans="2:3" x14ac:dyDescent="0.25">
      <c r="B1733" s="16" t="s">
        <v>6020</v>
      </c>
      <c r="C1733" s="17" t="s">
        <v>5339</v>
      </c>
    </row>
    <row r="1734" spans="2:3" x14ac:dyDescent="0.25">
      <c r="B1734" s="16" t="s">
        <v>6021</v>
      </c>
      <c r="C1734" s="17" t="s">
        <v>4722</v>
      </c>
    </row>
    <row r="1735" spans="2:3" x14ac:dyDescent="0.25">
      <c r="B1735" s="16" t="s">
        <v>6022</v>
      </c>
      <c r="C1735" s="17" t="s">
        <v>5832</v>
      </c>
    </row>
    <row r="1736" spans="2:3" x14ac:dyDescent="0.25">
      <c r="B1736" s="16" t="s">
        <v>6023</v>
      </c>
      <c r="C1736" s="17" t="s">
        <v>5150</v>
      </c>
    </row>
    <row r="1737" spans="2:3" x14ac:dyDescent="0.25">
      <c r="B1737" s="16" t="s">
        <v>6024</v>
      </c>
      <c r="C1737" s="17" t="s">
        <v>4406</v>
      </c>
    </row>
    <row r="1738" spans="2:3" x14ac:dyDescent="0.25">
      <c r="B1738" s="16" t="s">
        <v>6025</v>
      </c>
      <c r="C1738" s="17" t="s">
        <v>6026</v>
      </c>
    </row>
    <row r="1739" spans="2:3" x14ac:dyDescent="0.25">
      <c r="B1739" s="16" t="s">
        <v>6027</v>
      </c>
      <c r="C1739" s="17" t="s">
        <v>4516</v>
      </c>
    </row>
    <row r="1740" spans="2:3" x14ac:dyDescent="0.25">
      <c r="B1740" s="16" t="s">
        <v>6028</v>
      </c>
      <c r="C1740" s="17" t="s">
        <v>4600</v>
      </c>
    </row>
    <row r="1741" spans="2:3" x14ac:dyDescent="0.25">
      <c r="B1741" s="16" t="s">
        <v>6029</v>
      </c>
      <c r="C1741" s="17" t="s">
        <v>4602</v>
      </c>
    </row>
    <row r="1742" spans="2:3" x14ac:dyDescent="0.25">
      <c r="B1742" s="16" t="s">
        <v>6030</v>
      </c>
      <c r="C1742" s="17" t="s">
        <v>6031</v>
      </c>
    </row>
    <row r="1743" spans="2:3" x14ac:dyDescent="0.25">
      <c r="B1743" s="16" t="s">
        <v>6032</v>
      </c>
      <c r="C1743" s="17" t="s">
        <v>4525</v>
      </c>
    </row>
    <row r="1744" spans="2:3" x14ac:dyDescent="0.25">
      <c r="B1744" s="16" t="s">
        <v>6033</v>
      </c>
      <c r="C1744" s="17" t="s">
        <v>4406</v>
      </c>
    </row>
    <row r="1745" spans="2:3" x14ac:dyDescent="0.25">
      <c r="B1745" s="16" t="s">
        <v>6034</v>
      </c>
      <c r="C1745" s="17" t="s">
        <v>4652</v>
      </c>
    </row>
    <row r="1746" spans="2:3" x14ac:dyDescent="0.25">
      <c r="B1746" s="16" t="s">
        <v>6035</v>
      </c>
      <c r="C1746" s="19" t="s">
        <v>516</v>
      </c>
    </row>
    <row r="1747" spans="2:3" x14ac:dyDescent="0.25">
      <c r="B1747" s="16" t="s">
        <v>6036</v>
      </c>
      <c r="C1747" s="17" t="s">
        <v>4465</v>
      </c>
    </row>
    <row r="1748" spans="2:3" x14ac:dyDescent="0.25">
      <c r="B1748" s="16" t="s">
        <v>6037</v>
      </c>
      <c r="C1748" s="17" t="s">
        <v>4568</v>
      </c>
    </row>
    <row r="1749" spans="2:3" x14ac:dyDescent="0.25">
      <c r="B1749" s="16" t="s">
        <v>6038</v>
      </c>
      <c r="C1749" s="17" t="s">
        <v>5054</v>
      </c>
    </row>
    <row r="1750" spans="2:3" x14ac:dyDescent="0.25">
      <c r="B1750" s="16" t="s">
        <v>6039</v>
      </c>
      <c r="C1750" s="17" t="s">
        <v>3142</v>
      </c>
    </row>
    <row r="1751" spans="2:3" x14ac:dyDescent="0.25">
      <c r="B1751" s="16" t="s">
        <v>6040</v>
      </c>
      <c r="C1751" s="17" t="s">
        <v>5080</v>
      </c>
    </row>
    <row r="1752" spans="2:3" x14ac:dyDescent="0.25">
      <c r="B1752" s="16" t="s">
        <v>6041</v>
      </c>
      <c r="C1752" s="17" t="s">
        <v>4629</v>
      </c>
    </row>
    <row r="1753" spans="2:3" x14ac:dyDescent="0.25">
      <c r="B1753" s="16" t="s">
        <v>6042</v>
      </c>
      <c r="C1753" s="17" t="s">
        <v>4330</v>
      </c>
    </row>
    <row r="1754" spans="2:3" x14ac:dyDescent="0.25">
      <c r="B1754" s="16" t="s">
        <v>6043</v>
      </c>
      <c r="C1754" s="17" t="s">
        <v>5006</v>
      </c>
    </row>
    <row r="1755" spans="2:3" x14ac:dyDescent="0.25">
      <c r="B1755" s="16" t="s">
        <v>6044</v>
      </c>
      <c r="C1755" s="17" t="s">
        <v>4753</v>
      </c>
    </row>
    <row r="1756" spans="2:3" x14ac:dyDescent="0.25">
      <c r="B1756" s="16" t="s">
        <v>6045</v>
      </c>
      <c r="C1756" s="17" t="s">
        <v>550</v>
      </c>
    </row>
    <row r="1757" spans="2:3" x14ac:dyDescent="0.25">
      <c r="B1757" s="16" t="s">
        <v>6046</v>
      </c>
      <c r="C1757" s="17" t="s">
        <v>4303</v>
      </c>
    </row>
    <row r="1758" spans="2:3" x14ac:dyDescent="0.25">
      <c r="B1758" s="16" t="s">
        <v>6047</v>
      </c>
      <c r="C1758" s="17" t="s">
        <v>4461</v>
      </c>
    </row>
    <row r="1759" spans="2:3" x14ac:dyDescent="0.25">
      <c r="B1759" s="16" t="s">
        <v>6048</v>
      </c>
      <c r="C1759" s="17" t="s">
        <v>4537</v>
      </c>
    </row>
    <row r="1760" spans="2:3" x14ac:dyDescent="0.25">
      <c r="B1760" s="16" t="s">
        <v>6049</v>
      </c>
      <c r="C1760" s="17" t="s">
        <v>3669</v>
      </c>
    </row>
    <row r="1761" spans="2:3" x14ac:dyDescent="0.25">
      <c r="B1761" s="16" t="s">
        <v>6050</v>
      </c>
      <c r="C1761" s="17" t="s">
        <v>4406</v>
      </c>
    </row>
    <row r="1762" spans="2:3" x14ac:dyDescent="0.25">
      <c r="B1762" s="16" t="s">
        <v>6051</v>
      </c>
      <c r="C1762" s="17" t="s">
        <v>6051</v>
      </c>
    </row>
    <row r="1763" spans="2:3" x14ac:dyDescent="0.25">
      <c r="B1763" s="16" t="s">
        <v>6052</v>
      </c>
      <c r="C1763" s="17" t="s">
        <v>1135</v>
      </c>
    </row>
    <row r="1764" spans="2:3" x14ac:dyDescent="0.25">
      <c r="B1764" s="16" t="s">
        <v>6053</v>
      </c>
      <c r="C1764" s="17" t="s">
        <v>4543</v>
      </c>
    </row>
    <row r="1765" spans="2:3" x14ac:dyDescent="0.25">
      <c r="B1765" s="16" t="s">
        <v>6054</v>
      </c>
      <c r="C1765" s="17" t="s">
        <v>4600</v>
      </c>
    </row>
    <row r="1766" spans="2:3" x14ac:dyDescent="0.25">
      <c r="B1766" s="16" t="s">
        <v>6055</v>
      </c>
      <c r="C1766" s="17" t="s">
        <v>4431</v>
      </c>
    </row>
    <row r="1767" spans="2:3" x14ac:dyDescent="0.25">
      <c r="B1767" s="16" t="s">
        <v>6056</v>
      </c>
      <c r="C1767" s="17" t="s">
        <v>3083</v>
      </c>
    </row>
    <row r="1768" spans="2:3" x14ac:dyDescent="0.25">
      <c r="B1768" s="16" t="s">
        <v>6057</v>
      </c>
      <c r="C1768" s="17" t="s">
        <v>4567</v>
      </c>
    </row>
    <row r="1769" spans="2:3" x14ac:dyDescent="0.25">
      <c r="B1769" s="16" t="s">
        <v>6058</v>
      </c>
      <c r="C1769" s="17" t="s">
        <v>5362</v>
      </c>
    </row>
    <row r="1770" spans="2:3" x14ac:dyDescent="0.25">
      <c r="B1770" s="16" t="s">
        <v>6059</v>
      </c>
      <c r="C1770" s="17" t="s">
        <v>4600</v>
      </c>
    </row>
    <row r="1771" spans="2:3" x14ac:dyDescent="0.25">
      <c r="B1771" s="16" t="s">
        <v>6060</v>
      </c>
      <c r="C1771" s="17" t="s">
        <v>3284</v>
      </c>
    </row>
    <row r="1772" spans="2:3" x14ac:dyDescent="0.25">
      <c r="B1772" s="16" t="s">
        <v>6061</v>
      </c>
      <c r="C1772" s="17" t="s">
        <v>5220</v>
      </c>
    </row>
    <row r="1773" spans="2:3" x14ac:dyDescent="0.25">
      <c r="B1773" s="16" t="s">
        <v>6062</v>
      </c>
      <c r="C1773" s="17" t="s">
        <v>6063</v>
      </c>
    </row>
    <row r="1774" spans="2:3" x14ac:dyDescent="0.25">
      <c r="B1774" s="16" t="s">
        <v>6064</v>
      </c>
      <c r="C1774" s="17" t="s">
        <v>4420</v>
      </c>
    </row>
    <row r="1775" spans="2:3" x14ac:dyDescent="0.25">
      <c r="B1775" s="16" t="s">
        <v>6065</v>
      </c>
      <c r="C1775" s="17" t="s">
        <v>5022</v>
      </c>
    </row>
    <row r="1776" spans="2:3" x14ac:dyDescent="0.25">
      <c r="B1776" s="16" t="s">
        <v>6066</v>
      </c>
      <c r="C1776" s="17" t="s">
        <v>4568</v>
      </c>
    </row>
    <row r="1777" spans="2:3" x14ac:dyDescent="0.25">
      <c r="B1777" s="16" t="s">
        <v>6067</v>
      </c>
      <c r="C1777" s="17" t="s">
        <v>4619</v>
      </c>
    </row>
    <row r="1778" spans="2:3" x14ac:dyDescent="0.25">
      <c r="B1778" s="16" t="s">
        <v>6068</v>
      </c>
      <c r="C1778" s="17" t="s">
        <v>4830</v>
      </c>
    </row>
    <row r="1779" spans="2:3" x14ac:dyDescent="0.25">
      <c r="B1779" s="16" t="s">
        <v>6069</v>
      </c>
      <c r="C1779" s="17" t="s">
        <v>4600</v>
      </c>
    </row>
    <row r="1780" spans="2:3" x14ac:dyDescent="0.25">
      <c r="B1780" s="16" t="s">
        <v>6070</v>
      </c>
      <c r="C1780" s="17" t="s">
        <v>5313</v>
      </c>
    </row>
    <row r="1781" spans="2:3" x14ac:dyDescent="0.25">
      <c r="B1781" s="16" t="s">
        <v>6071</v>
      </c>
      <c r="C1781" s="17" t="s">
        <v>4556</v>
      </c>
    </row>
    <row r="1782" spans="2:3" x14ac:dyDescent="0.25">
      <c r="B1782" s="16" t="s">
        <v>6072</v>
      </c>
      <c r="C1782" s="17" t="s">
        <v>4301</v>
      </c>
    </row>
    <row r="1783" spans="2:3" x14ac:dyDescent="0.25">
      <c r="B1783" s="16" t="s">
        <v>6073</v>
      </c>
      <c r="C1783" s="17" t="s">
        <v>588</v>
      </c>
    </row>
    <row r="1784" spans="2:3" x14ac:dyDescent="0.25">
      <c r="B1784" s="16" t="s">
        <v>6074</v>
      </c>
      <c r="C1784" s="17" t="s">
        <v>3284</v>
      </c>
    </row>
    <row r="1785" spans="2:3" x14ac:dyDescent="0.25">
      <c r="B1785" s="16" t="s">
        <v>6075</v>
      </c>
      <c r="C1785" s="17" t="s">
        <v>5047</v>
      </c>
    </row>
    <row r="1786" spans="2:3" x14ac:dyDescent="0.25">
      <c r="B1786" s="16" t="s">
        <v>6076</v>
      </c>
      <c r="C1786" s="17" t="s">
        <v>5661</v>
      </c>
    </row>
    <row r="1787" spans="2:3" x14ac:dyDescent="0.25">
      <c r="B1787" s="16" t="s">
        <v>6077</v>
      </c>
      <c r="C1787" s="17" t="s">
        <v>4304</v>
      </c>
    </row>
    <row r="1788" spans="2:3" x14ac:dyDescent="0.25">
      <c r="B1788" s="16" t="s">
        <v>6078</v>
      </c>
      <c r="C1788" s="17" t="s">
        <v>4609</v>
      </c>
    </row>
    <row r="1789" spans="2:3" x14ac:dyDescent="0.25">
      <c r="B1789" s="16" t="s">
        <v>6079</v>
      </c>
      <c r="C1789" s="17" t="s">
        <v>5054</v>
      </c>
    </row>
    <row r="1790" spans="2:3" x14ac:dyDescent="0.25">
      <c r="B1790" s="16" t="s">
        <v>6080</v>
      </c>
      <c r="C1790" s="17" t="s">
        <v>4516</v>
      </c>
    </row>
    <row r="1791" spans="2:3" x14ac:dyDescent="0.25">
      <c r="B1791" s="16" t="s">
        <v>6081</v>
      </c>
      <c r="C1791" s="17" t="s">
        <v>6082</v>
      </c>
    </row>
    <row r="1792" spans="2:3" x14ac:dyDescent="0.25">
      <c r="B1792" s="16" t="s">
        <v>6083</v>
      </c>
      <c r="C1792" s="17" t="s">
        <v>5401</v>
      </c>
    </row>
    <row r="1793" spans="2:3" x14ac:dyDescent="0.25">
      <c r="B1793" s="16" t="s">
        <v>6084</v>
      </c>
      <c r="C1793" s="17" t="s">
        <v>6026</v>
      </c>
    </row>
    <row r="1794" spans="2:3" x14ac:dyDescent="0.25">
      <c r="B1794" s="16" t="s">
        <v>6085</v>
      </c>
      <c r="C1794" s="17" t="s">
        <v>4688</v>
      </c>
    </row>
    <row r="1795" spans="2:3" x14ac:dyDescent="0.25">
      <c r="B1795" s="16" t="s">
        <v>6086</v>
      </c>
      <c r="C1795" s="17" t="s">
        <v>4874</v>
      </c>
    </row>
    <row r="1796" spans="2:3" x14ac:dyDescent="0.25">
      <c r="B1796" s="16" t="s">
        <v>6087</v>
      </c>
      <c r="C1796" s="17" t="s">
        <v>4619</v>
      </c>
    </row>
    <row r="1797" spans="2:3" x14ac:dyDescent="0.25">
      <c r="B1797" s="16" t="s">
        <v>6088</v>
      </c>
      <c r="C1797" s="17" t="s">
        <v>6088</v>
      </c>
    </row>
    <row r="1798" spans="2:3" x14ac:dyDescent="0.25">
      <c r="B1798" s="16" t="s">
        <v>6089</v>
      </c>
      <c r="C1798" s="17" t="s">
        <v>5099</v>
      </c>
    </row>
    <row r="1799" spans="2:3" x14ac:dyDescent="0.25">
      <c r="B1799" s="16" t="s">
        <v>6090</v>
      </c>
      <c r="C1799" s="17" t="s">
        <v>5035</v>
      </c>
    </row>
    <row r="1800" spans="2:3" x14ac:dyDescent="0.25">
      <c r="B1800" s="16" t="s">
        <v>6091</v>
      </c>
      <c r="C1800" s="17" t="s">
        <v>5278</v>
      </c>
    </row>
    <row r="1801" spans="2:3" x14ac:dyDescent="0.25">
      <c r="B1801" s="16" t="s">
        <v>6092</v>
      </c>
      <c r="C1801" s="17" t="s">
        <v>5110</v>
      </c>
    </row>
    <row r="1802" spans="2:3" x14ac:dyDescent="0.25">
      <c r="B1802" s="16" t="s">
        <v>6093</v>
      </c>
      <c r="C1802" s="17" t="s">
        <v>4927</v>
      </c>
    </row>
    <row r="1803" spans="2:3" x14ac:dyDescent="0.25">
      <c r="B1803" s="16" t="s">
        <v>6094</v>
      </c>
      <c r="C1803" s="17" t="s">
        <v>4519</v>
      </c>
    </row>
    <row r="1804" spans="2:3" x14ac:dyDescent="0.25">
      <c r="B1804" s="16" t="s">
        <v>6095</v>
      </c>
      <c r="C1804" s="17" t="s">
        <v>4634</v>
      </c>
    </row>
    <row r="1805" spans="2:3" x14ac:dyDescent="0.25">
      <c r="B1805" s="16" t="s">
        <v>6096</v>
      </c>
      <c r="C1805" s="17" t="s">
        <v>4662</v>
      </c>
    </row>
    <row r="1806" spans="2:3" x14ac:dyDescent="0.25">
      <c r="B1806" s="16" t="s">
        <v>6097</v>
      </c>
      <c r="C1806" s="17" t="s">
        <v>4447</v>
      </c>
    </row>
    <row r="1807" spans="2:3" x14ac:dyDescent="0.25">
      <c r="B1807" s="16" t="s">
        <v>6098</v>
      </c>
      <c r="C1807" s="17" t="s">
        <v>5845</v>
      </c>
    </row>
    <row r="1808" spans="2:3" x14ac:dyDescent="0.25">
      <c r="B1808" s="16" t="s">
        <v>6099</v>
      </c>
      <c r="C1808" s="17" t="s">
        <v>4680</v>
      </c>
    </row>
    <row r="1809" spans="2:3" x14ac:dyDescent="0.25">
      <c r="B1809" s="16" t="s">
        <v>6100</v>
      </c>
      <c r="C1809" s="17" t="s">
        <v>3741</v>
      </c>
    </row>
    <row r="1810" spans="2:3" x14ac:dyDescent="0.25">
      <c r="B1810" s="16" t="s">
        <v>6101</v>
      </c>
      <c r="C1810" s="17" t="s">
        <v>4432</v>
      </c>
    </row>
    <row r="1811" spans="2:3" x14ac:dyDescent="0.25">
      <c r="B1811" s="16" t="s">
        <v>6102</v>
      </c>
      <c r="C1811" s="17" t="s">
        <v>3211</v>
      </c>
    </row>
    <row r="1812" spans="2:3" x14ac:dyDescent="0.25">
      <c r="B1812" s="16" t="s">
        <v>6103</v>
      </c>
      <c r="C1812" s="17" t="s">
        <v>4529</v>
      </c>
    </row>
    <row r="1813" spans="2:3" x14ac:dyDescent="0.25">
      <c r="B1813" s="16" t="s">
        <v>6104</v>
      </c>
      <c r="C1813" s="17" t="s">
        <v>4460</v>
      </c>
    </row>
    <row r="1814" spans="2:3" x14ac:dyDescent="0.25">
      <c r="B1814" s="16" t="s">
        <v>6105</v>
      </c>
      <c r="C1814" s="17" t="s">
        <v>5335</v>
      </c>
    </row>
    <row r="1815" spans="2:3" x14ac:dyDescent="0.25">
      <c r="B1815" s="16" t="s">
        <v>6106</v>
      </c>
      <c r="C1815" s="17" t="s">
        <v>4660</v>
      </c>
    </row>
    <row r="1816" spans="2:3" x14ac:dyDescent="0.25">
      <c r="B1816" s="16" t="s">
        <v>6107</v>
      </c>
      <c r="C1816" s="17" t="s">
        <v>4527</v>
      </c>
    </row>
    <row r="1817" spans="2:3" x14ac:dyDescent="0.25">
      <c r="B1817" s="16" t="s">
        <v>6108</v>
      </c>
      <c r="C1817" s="17" t="s">
        <v>6109</v>
      </c>
    </row>
    <row r="1818" spans="2:3" x14ac:dyDescent="0.25">
      <c r="B1818" s="16" t="s">
        <v>6110</v>
      </c>
      <c r="C1818" s="21" t="s">
        <v>6111</v>
      </c>
    </row>
    <row r="1819" spans="2:3" x14ac:dyDescent="0.25">
      <c r="B1819" s="16" t="s">
        <v>6112</v>
      </c>
      <c r="C1819" s="17" t="s">
        <v>6113</v>
      </c>
    </row>
    <row r="1820" spans="2:3" x14ac:dyDescent="0.25">
      <c r="B1820" s="16" t="s">
        <v>6114</v>
      </c>
      <c r="C1820" s="17" t="s">
        <v>6115</v>
      </c>
    </row>
    <row r="1821" spans="2:3" x14ac:dyDescent="0.25">
      <c r="B1821" s="16" t="s">
        <v>6116</v>
      </c>
      <c r="C1821" s="17" t="s">
        <v>4980</v>
      </c>
    </row>
    <row r="1822" spans="2:3" x14ac:dyDescent="0.25">
      <c r="B1822" s="16" t="s">
        <v>6117</v>
      </c>
      <c r="C1822" s="17" t="s">
        <v>6118</v>
      </c>
    </row>
    <row r="1823" spans="2:3" x14ac:dyDescent="0.25">
      <c r="B1823" s="16" t="s">
        <v>6119</v>
      </c>
      <c r="C1823" s="17" t="s">
        <v>4759</v>
      </c>
    </row>
    <row r="1824" spans="2:3" x14ac:dyDescent="0.25">
      <c r="B1824" s="16" t="s">
        <v>6120</v>
      </c>
      <c r="C1824" s="17" t="s">
        <v>1111</v>
      </c>
    </row>
    <row r="1825" spans="2:3" x14ac:dyDescent="0.25">
      <c r="B1825" s="16" t="s">
        <v>6121</v>
      </c>
      <c r="C1825" s="17" t="s">
        <v>4358</v>
      </c>
    </row>
    <row r="1826" spans="2:3" x14ac:dyDescent="0.25">
      <c r="B1826" s="16" t="s">
        <v>6122</v>
      </c>
      <c r="C1826" s="17" t="s">
        <v>6123</v>
      </c>
    </row>
    <row r="1827" spans="2:3" x14ac:dyDescent="0.25">
      <c r="B1827" s="16" t="s">
        <v>6124</v>
      </c>
      <c r="C1827" s="17" t="s">
        <v>4958</v>
      </c>
    </row>
    <row r="1828" spans="2:3" x14ac:dyDescent="0.25">
      <c r="B1828" s="16" t="s">
        <v>6125</v>
      </c>
      <c r="C1828" s="17" t="s">
        <v>4781</v>
      </c>
    </row>
    <row r="1829" spans="2:3" x14ac:dyDescent="0.25">
      <c r="B1829" s="16" t="s">
        <v>6126</v>
      </c>
      <c r="C1829" s="17" t="s">
        <v>4577</v>
      </c>
    </row>
    <row r="1830" spans="2:3" x14ac:dyDescent="0.25">
      <c r="B1830" s="16" t="s">
        <v>6127</v>
      </c>
      <c r="C1830" s="17" t="s">
        <v>4662</v>
      </c>
    </row>
    <row r="1831" spans="2:3" x14ac:dyDescent="0.25">
      <c r="B1831" s="16" t="s">
        <v>6128</v>
      </c>
      <c r="C1831" s="17" t="s">
        <v>236</v>
      </c>
    </row>
    <row r="1832" spans="2:3" x14ac:dyDescent="0.25">
      <c r="B1832" s="16" t="s">
        <v>6129</v>
      </c>
      <c r="C1832" s="17" t="s">
        <v>4819</v>
      </c>
    </row>
    <row r="1833" spans="2:3" x14ac:dyDescent="0.25">
      <c r="B1833" s="16" t="s">
        <v>6130</v>
      </c>
      <c r="C1833" s="17" t="s">
        <v>6131</v>
      </c>
    </row>
    <row r="1834" spans="2:3" x14ac:dyDescent="0.25">
      <c r="B1834" s="16" t="s">
        <v>6132</v>
      </c>
      <c r="C1834" s="17" t="s">
        <v>4406</v>
      </c>
    </row>
    <row r="1835" spans="2:3" x14ac:dyDescent="0.25">
      <c r="B1835" s="16" t="s">
        <v>6133</v>
      </c>
      <c r="C1835" s="17" t="s">
        <v>4406</v>
      </c>
    </row>
    <row r="1836" spans="2:3" x14ac:dyDescent="0.25">
      <c r="B1836" s="16" t="s">
        <v>6134</v>
      </c>
      <c r="C1836" s="17" t="s">
        <v>4406</v>
      </c>
    </row>
    <row r="1837" spans="2:3" x14ac:dyDescent="0.25">
      <c r="B1837" s="16" t="s">
        <v>6135</v>
      </c>
      <c r="C1837" s="17" t="s">
        <v>4406</v>
      </c>
    </row>
    <row r="1838" spans="2:3" x14ac:dyDescent="0.25">
      <c r="B1838" s="16" t="s">
        <v>6136</v>
      </c>
      <c r="C1838" s="17" t="s">
        <v>4577</v>
      </c>
    </row>
    <row r="1839" spans="2:3" x14ac:dyDescent="0.25">
      <c r="B1839" s="16" t="s">
        <v>6137</v>
      </c>
      <c r="C1839" s="17" t="s">
        <v>4406</v>
      </c>
    </row>
    <row r="1840" spans="2:3" x14ac:dyDescent="0.25">
      <c r="B1840" s="16" t="s">
        <v>6138</v>
      </c>
      <c r="C1840" s="17" t="s">
        <v>4406</v>
      </c>
    </row>
    <row r="1841" spans="2:3" x14ac:dyDescent="0.25">
      <c r="B1841" s="16" t="s">
        <v>6139</v>
      </c>
      <c r="C1841" s="17" t="s">
        <v>4609</v>
      </c>
    </row>
    <row r="1842" spans="2:3" x14ac:dyDescent="0.25">
      <c r="B1842" s="16" t="s">
        <v>6140</v>
      </c>
      <c r="C1842" s="19" t="s">
        <v>4935</v>
      </c>
    </row>
    <row r="1843" spans="2:3" x14ac:dyDescent="0.25">
      <c r="B1843" s="16" t="s">
        <v>6141</v>
      </c>
      <c r="C1843" s="17" t="s">
        <v>4406</v>
      </c>
    </row>
    <row r="1844" spans="2:3" x14ac:dyDescent="0.25">
      <c r="B1844" s="16" t="s">
        <v>6142</v>
      </c>
      <c r="C1844" s="17" t="s">
        <v>4616</v>
      </c>
    </row>
    <row r="1845" spans="2:3" x14ac:dyDescent="0.25">
      <c r="B1845" s="16" t="s">
        <v>5555</v>
      </c>
      <c r="C1845" s="17" t="s">
        <v>5555</v>
      </c>
    </row>
    <row r="1846" spans="2:3" x14ac:dyDescent="0.25">
      <c r="B1846" s="16" t="s">
        <v>6143</v>
      </c>
      <c r="C1846" s="17" t="s">
        <v>4660</v>
      </c>
    </row>
    <row r="1847" spans="2:3" x14ac:dyDescent="0.25">
      <c r="B1847" s="16" t="s">
        <v>6144</v>
      </c>
      <c r="C1847" s="17" t="s">
        <v>6144</v>
      </c>
    </row>
    <row r="1848" spans="2:3" x14ac:dyDescent="0.25">
      <c r="B1848" s="16" t="s">
        <v>6145</v>
      </c>
      <c r="C1848" s="17" t="s">
        <v>4358</v>
      </c>
    </row>
    <row r="1849" spans="2:3" x14ac:dyDescent="0.25">
      <c r="B1849" s="16" t="s">
        <v>6146</v>
      </c>
      <c r="C1849" s="17" t="s">
        <v>4713</v>
      </c>
    </row>
    <row r="1850" spans="2:3" x14ac:dyDescent="0.25">
      <c r="B1850" s="16" t="s">
        <v>6147</v>
      </c>
      <c r="C1850" s="17" t="s">
        <v>4406</v>
      </c>
    </row>
    <row r="1851" spans="2:3" x14ac:dyDescent="0.25">
      <c r="B1851" s="16" t="s">
        <v>6148</v>
      </c>
      <c r="C1851" s="17" t="s">
        <v>4545</v>
      </c>
    </row>
    <row r="1852" spans="2:3" x14ac:dyDescent="0.25">
      <c r="B1852" s="16" t="s">
        <v>6149</v>
      </c>
      <c r="C1852" s="17" t="s">
        <v>5094</v>
      </c>
    </row>
    <row r="1853" spans="2:3" x14ac:dyDescent="0.25">
      <c r="B1853" s="16" t="s">
        <v>6150</v>
      </c>
      <c r="C1853" s="17" t="s">
        <v>4410</v>
      </c>
    </row>
    <row r="1854" spans="2:3" x14ac:dyDescent="0.25">
      <c r="B1854" s="16" t="s">
        <v>6151</v>
      </c>
      <c r="C1854" s="17" t="s">
        <v>6151</v>
      </c>
    </row>
    <row r="1855" spans="2:3" x14ac:dyDescent="0.25">
      <c r="B1855" s="16" t="s">
        <v>6152</v>
      </c>
      <c r="C1855" s="17" t="s">
        <v>4556</v>
      </c>
    </row>
    <row r="1856" spans="2:3" x14ac:dyDescent="0.25">
      <c r="B1856" s="16" t="s">
        <v>4527</v>
      </c>
      <c r="C1856" s="17" t="s">
        <v>4527</v>
      </c>
    </row>
    <row r="1857" spans="2:3" x14ac:dyDescent="0.25">
      <c r="B1857" s="16" t="s">
        <v>6153</v>
      </c>
      <c r="C1857" s="17" t="s">
        <v>4330</v>
      </c>
    </row>
    <row r="1858" spans="2:3" x14ac:dyDescent="0.25">
      <c r="B1858" s="16" t="s">
        <v>5551</v>
      </c>
      <c r="C1858" s="17" t="s">
        <v>5551</v>
      </c>
    </row>
    <row r="1859" spans="2:3" x14ac:dyDescent="0.25">
      <c r="B1859" s="16" t="s">
        <v>4461</v>
      </c>
      <c r="C1859" s="17" t="s">
        <v>4461</v>
      </c>
    </row>
    <row r="1860" spans="2:3" x14ac:dyDescent="0.25">
      <c r="B1860" s="16" t="s">
        <v>6154</v>
      </c>
      <c r="C1860" s="17" t="s">
        <v>4358</v>
      </c>
    </row>
    <row r="1861" spans="2:3" x14ac:dyDescent="0.25">
      <c r="B1861" s="16" t="s">
        <v>6155</v>
      </c>
      <c r="C1861" s="17" t="s">
        <v>6155</v>
      </c>
    </row>
    <row r="1862" spans="2:3" x14ac:dyDescent="0.25">
      <c r="B1862" s="16" t="s">
        <v>4479</v>
      </c>
      <c r="C1862" s="17" t="s">
        <v>4479</v>
      </c>
    </row>
    <row r="1863" spans="2:3" x14ac:dyDescent="0.25">
      <c r="B1863" s="16" t="s">
        <v>6156</v>
      </c>
      <c r="C1863" s="17" t="s">
        <v>5135</v>
      </c>
    </row>
    <row r="1864" spans="2:3" x14ac:dyDescent="0.25">
      <c r="B1864" s="16" t="s">
        <v>6157</v>
      </c>
      <c r="C1864" s="17" t="s">
        <v>4662</v>
      </c>
    </row>
    <row r="1865" spans="2:3" x14ac:dyDescent="0.25">
      <c r="B1865" s="16" t="s">
        <v>6158</v>
      </c>
      <c r="C1865" s="17" t="s">
        <v>6158</v>
      </c>
    </row>
    <row r="1866" spans="2:3" x14ac:dyDescent="0.25">
      <c r="B1866" s="16" t="s">
        <v>5848</v>
      </c>
      <c r="C1866" s="17" t="s">
        <v>5848</v>
      </c>
    </row>
    <row r="1867" spans="2:3" x14ac:dyDescent="0.25">
      <c r="B1867" s="16" t="s">
        <v>6159</v>
      </c>
      <c r="C1867" s="17" t="s">
        <v>4653</v>
      </c>
    </row>
    <row r="1868" spans="2:3" x14ac:dyDescent="0.25">
      <c r="B1868" s="16" t="s">
        <v>6160</v>
      </c>
      <c r="C1868" s="17" t="s">
        <v>4713</v>
      </c>
    </row>
    <row r="1869" spans="2:3" x14ac:dyDescent="0.25">
      <c r="B1869" s="16" t="s">
        <v>6161</v>
      </c>
      <c r="C1869" s="17" t="s">
        <v>4540</v>
      </c>
    </row>
    <row r="1870" spans="2:3" x14ac:dyDescent="0.25">
      <c r="B1870" s="16" t="s">
        <v>6162</v>
      </c>
      <c r="C1870" s="17" t="s">
        <v>4603</v>
      </c>
    </row>
    <row r="1871" spans="2:3" x14ac:dyDescent="0.25">
      <c r="B1871" s="16" t="s">
        <v>6163</v>
      </c>
      <c r="C1871" s="17" t="s">
        <v>4577</v>
      </c>
    </row>
    <row r="1872" spans="2:3" x14ac:dyDescent="0.25">
      <c r="B1872" s="16" t="s">
        <v>6164</v>
      </c>
      <c r="C1872" s="17" t="s">
        <v>4688</v>
      </c>
    </row>
    <row r="1873" spans="2:3" x14ac:dyDescent="0.25">
      <c r="B1873" s="16" t="s">
        <v>6165</v>
      </c>
      <c r="C1873" s="17" t="s">
        <v>4477</v>
      </c>
    </row>
    <row r="1874" spans="2:3" x14ac:dyDescent="0.25">
      <c r="B1874" s="16" t="s">
        <v>6166</v>
      </c>
      <c r="C1874" s="17" t="s">
        <v>4406</v>
      </c>
    </row>
    <row r="1875" spans="2:3" x14ac:dyDescent="0.25">
      <c r="B1875" s="16" t="s">
        <v>6167</v>
      </c>
      <c r="C1875" s="17" t="s">
        <v>4861</v>
      </c>
    </row>
    <row r="1876" spans="2:3" x14ac:dyDescent="0.25">
      <c r="B1876" s="16" t="s">
        <v>6168</v>
      </c>
      <c r="C1876" s="17" t="s">
        <v>4330</v>
      </c>
    </row>
    <row r="1877" spans="2:3" x14ac:dyDescent="0.25">
      <c r="B1877" s="16" t="s">
        <v>6169</v>
      </c>
      <c r="C1877" s="17" t="s">
        <v>6111</v>
      </c>
    </row>
    <row r="1878" spans="2:3" x14ac:dyDescent="0.25">
      <c r="B1878" s="16" t="s">
        <v>6170</v>
      </c>
      <c r="C1878" s="17" t="s">
        <v>4406</v>
      </c>
    </row>
    <row r="1879" spans="2:3" x14ac:dyDescent="0.25">
      <c r="B1879" s="16" t="s">
        <v>6171</v>
      </c>
      <c r="C1879" s="17" t="s">
        <v>4845</v>
      </c>
    </row>
    <row r="1880" spans="2:3" x14ac:dyDescent="0.25">
      <c r="B1880" s="16" t="s">
        <v>6172</v>
      </c>
      <c r="C1880" s="17" t="s">
        <v>4406</v>
      </c>
    </row>
    <row r="1881" spans="2:3" x14ac:dyDescent="0.25">
      <c r="B1881" s="16" t="s">
        <v>6173</v>
      </c>
      <c r="C1881" s="17" t="s">
        <v>4406</v>
      </c>
    </row>
    <row r="1882" spans="2:3" x14ac:dyDescent="0.25">
      <c r="B1882" s="16" t="s">
        <v>6174</v>
      </c>
      <c r="C1882" s="17" t="s">
        <v>4406</v>
      </c>
    </row>
    <row r="1883" spans="2:3" x14ac:dyDescent="0.25">
      <c r="B1883" s="16" t="s">
        <v>6175</v>
      </c>
      <c r="C1883" s="17" t="s">
        <v>4406</v>
      </c>
    </row>
    <row r="1884" spans="2:3" x14ac:dyDescent="0.25">
      <c r="B1884" s="16" t="s">
        <v>6176</v>
      </c>
      <c r="C1884" s="17" t="s">
        <v>4406</v>
      </c>
    </row>
    <row r="1885" spans="2:3" x14ac:dyDescent="0.25">
      <c r="B1885" s="16" t="s">
        <v>6177</v>
      </c>
      <c r="C1885" s="17" t="s">
        <v>4406</v>
      </c>
    </row>
    <row r="1886" spans="2:3" x14ac:dyDescent="0.25">
      <c r="B1886" s="16" t="s">
        <v>6178</v>
      </c>
      <c r="C1886" s="17" t="s">
        <v>4406</v>
      </c>
    </row>
    <row r="1887" spans="2:3" x14ac:dyDescent="0.25">
      <c r="B1887" s="16" t="s">
        <v>6179</v>
      </c>
      <c r="C1887" s="17" t="s">
        <v>4406</v>
      </c>
    </row>
    <row r="1888" spans="2:3" x14ac:dyDescent="0.25">
      <c r="B1888" s="16" t="s">
        <v>6180</v>
      </c>
      <c r="C1888" s="17" t="s">
        <v>4406</v>
      </c>
    </row>
    <row r="1889" spans="2:3" x14ac:dyDescent="0.25">
      <c r="B1889" s="16" t="s">
        <v>6181</v>
      </c>
      <c r="C1889" s="17" t="s">
        <v>5290</v>
      </c>
    </row>
    <row r="1890" spans="2:3" x14ac:dyDescent="0.25">
      <c r="B1890" s="16" t="s">
        <v>6182</v>
      </c>
      <c r="C1890" s="17" t="s">
        <v>5809</v>
      </c>
    </row>
    <row r="1891" spans="2:3" x14ac:dyDescent="0.25">
      <c r="B1891" s="16" t="s">
        <v>6183</v>
      </c>
      <c r="C1891" s="17" t="s">
        <v>4406</v>
      </c>
    </row>
    <row r="1892" spans="2:3" x14ac:dyDescent="0.25">
      <c r="B1892" s="16" t="s">
        <v>6184</v>
      </c>
      <c r="C1892" s="17" t="s">
        <v>6185</v>
      </c>
    </row>
    <row r="1893" spans="2:3" x14ac:dyDescent="0.25">
      <c r="B1893" s="16" t="s">
        <v>6186</v>
      </c>
      <c r="C1893" s="17" t="s">
        <v>4406</v>
      </c>
    </row>
    <row r="1894" spans="2:3" x14ac:dyDescent="0.25">
      <c r="B1894" s="16" t="s">
        <v>6187</v>
      </c>
      <c r="C1894" s="17" t="s">
        <v>4616</v>
      </c>
    </row>
    <row r="1895" spans="2:3" x14ac:dyDescent="0.25">
      <c r="B1895" s="16" t="s">
        <v>6188</v>
      </c>
      <c r="C1895" s="17" t="s">
        <v>5126</v>
      </c>
    </row>
    <row r="1896" spans="2:3" x14ac:dyDescent="0.25">
      <c r="B1896" s="16" t="s">
        <v>6189</v>
      </c>
      <c r="C1896" s="17" t="s">
        <v>4406</v>
      </c>
    </row>
    <row r="1897" spans="2:3" x14ac:dyDescent="0.25">
      <c r="B1897" s="16" t="s">
        <v>6190</v>
      </c>
      <c r="C1897" s="17" t="s">
        <v>6191</v>
      </c>
    </row>
    <row r="1898" spans="2:3" x14ac:dyDescent="0.25">
      <c r="B1898" s="16" t="s">
        <v>6192</v>
      </c>
      <c r="C1898" s="17" t="s">
        <v>4607</v>
      </c>
    </row>
    <row r="1899" spans="2:3" x14ac:dyDescent="0.25">
      <c r="B1899" s="16" t="s">
        <v>6193</v>
      </c>
      <c r="C1899" s="17" t="s">
        <v>4541</v>
      </c>
    </row>
    <row r="1900" spans="2:3" x14ac:dyDescent="0.25">
      <c r="B1900" s="16" t="s">
        <v>6194</v>
      </c>
      <c r="C1900" s="17" t="s">
        <v>6195</v>
      </c>
    </row>
    <row r="1901" spans="2:3" x14ac:dyDescent="0.25">
      <c r="B1901" s="16" t="s">
        <v>6196</v>
      </c>
      <c r="C1901" s="17" t="s">
        <v>4406</v>
      </c>
    </row>
    <row r="1902" spans="2:3" x14ac:dyDescent="0.25">
      <c r="B1902" s="16" t="s">
        <v>6197</v>
      </c>
      <c r="C1902" s="17" t="s">
        <v>4406</v>
      </c>
    </row>
    <row r="1903" spans="2:3" x14ac:dyDescent="0.25">
      <c r="B1903" s="16" t="s">
        <v>6198</v>
      </c>
      <c r="C1903" s="17" t="s">
        <v>3782</v>
      </c>
    </row>
    <row r="1904" spans="2:3" x14ac:dyDescent="0.25">
      <c r="B1904" s="16" t="s">
        <v>6199</v>
      </c>
      <c r="C1904" s="17" t="s">
        <v>4406</v>
      </c>
    </row>
    <row r="1905" spans="2:3" x14ac:dyDescent="0.25">
      <c r="B1905" s="16" t="s">
        <v>6200</v>
      </c>
      <c r="C1905" s="17" t="s">
        <v>4406</v>
      </c>
    </row>
    <row r="1906" spans="2:3" x14ac:dyDescent="0.25">
      <c r="B1906" s="16" t="s">
        <v>6201</v>
      </c>
      <c r="C1906" s="17" t="s">
        <v>4406</v>
      </c>
    </row>
    <row r="1907" spans="2:3" x14ac:dyDescent="0.25">
      <c r="B1907" s="16" t="s">
        <v>6202</v>
      </c>
      <c r="C1907" s="17" t="s">
        <v>4406</v>
      </c>
    </row>
    <row r="1908" spans="2:3" x14ac:dyDescent="0.25">
      <c r="B1908" s="16" t="s">
        <v>6203</v>
      </c>
      <c r="C1908" s="17" t="s">
        <v>4406</v>
      </c>
    </row>
    <row r="1909" spans="2:3" x14ac:dyDescent="0.25">
      <c r="B1909" s="16" t="s">
        <v>6204</v>
      </c>
      <c r="C1909" s="17" t="s">
        <v>4406</v>
      </c>
    </row>
    <row r="1910" spans="2:3" x14ac:dyDescent="0.25">
      <c r="B1910" s="16" t="s">
        <v>6205</v>
      </c>
      <c r="C1910" s="17" t="s">
        <v>4406</v>
      </c>
    </row>
    <row r="1911" spans="2:3" x14ac:dyDescent="0.25">
      <c r="B1911" s="16" t="s">
        <v>6206</v>
      </c>
      <c r="C1911" s="17" t="s">
        <v>4629</v>
      </c>
    </row>
    <row r="1912" spans="2:3" x14ac:dyDescent="0.25">
      <c r="B1912" s="16" t="s">
        <v>6207</v>
      </c>
      <c r="C1912" s="17" t="s">
        <v>4406</v>
      </c>
    </row>
    <row r="1913" spans="2:3" x14ac:dyDescent="0.25">
      <c r="B1913" s="16" t="s">
        <v>6208</v>
      </c>
      <c r="C1913" s="17" t="s">
        <v>4406</v>
      </c>
    </row>
    <row r="1914" spans="2:3" x14ac:dyDescent="0.25">
      <c r="B1914" s="16" t="s">
        <v>6209</v>
      </c>
      <c r="C1914" s="17" t="s">
        <v>4406</v>
      </c>
    </row>
    <row r="1915" spans="2:3" x14ac:dyDescent="0.25">
      <c r="B1915" s="16" t="s">
        <v>6210</v>
      </c>
      <c r="C1915" s="17" t="s">
        <v>4406</v>
      </c>
    </row>
    <row r="1916" spans="2:3" x14ac:dyDescent="0.25">
      <c r="B1916" s="16" t="s">
        <v>6211</v>
      </c>
      <c r="C1916" s="17" t="s">
        <v>4406</v>
      </c>
    </row>
    <row r="1917" spans="2:3" x14ac:dyDescent="0.25">
      <c r="B1917" s="16" t="s">
        <v>6212</v>
      </c>
      <c r="C1917" s="17" t="s">
        <v>4406</v>
      </c>
    </row>
    <row r="1918" spans="2:3" x14ac:dyDescent="0.25">
      <c r="B1918" s="16" t="s">
        <v>6213</v>
      </c>
      <c r="C1918" s="17" t="s">
        <v>4406</v>
      </c>
    </row>
    <row r="1919" spans="2:3" x14ac:dyDescent="0.25">
      <c r="B1919" s="16" t="s">
        <v>6214</v>
      </c>
      <c r="C1919" s="17" t="s">
        <v>4406</v>
      </c>
    </row>
    <row r="1920" spans="2:3" x14ac:dyDescent="0.25">
      <c r="B1920" s="16" t="s">
        <v>6215</v>
      </c>
      <c r="C1920" s="17" t="s">
        <v>4832</v>
      </c>
    </row>
    <row r="1921" spans="2:3" x14ac:dyDescent="0.25">
      <c r="B1921" s="16" t="s">
        <v>6216</v>
      </c>
      <c r="C1921" s="17" t="s">
        <v>4406</v>
      </c>
    </row>
    <row r="1922" spans="2:3" x14ac:dyDescent="0.25">
      <c r="B1922" s="16" t="s">
        <v>6217</v>
      </c>
      <c r="C1922" s="17" t="s">
        <v>6218</v>
      </c>
    </row>
    <row r="1923" spans="2:3" x14ac:dyDescent="0.25">
      <c r="B1923" s="16" t="s">
        <v>6219</v>
      </c>
      <c r="C1923" s="17" t="s">
        <v>4406</v>
      </c>
    </row>
    <row r="1924" spans="2:3" x14ac:dyDescent="0.25">
      <c r="B1924" s="16" t="s">
        <v>6220</v>
      </c>
      <c r="C1924" s="17" t="s">
        <v>4483</v>
      </c>
    </row>
    <row r="1925" spans="2:3" x14ac:dyDescent="0.25">
      <c r="B1925" s="16" t="s">
        <v>6221</v>
      </c>
      <c r="C1925" s="17" t="s">
        <v>5412</v>
      </c>
    </row>
    <row r="1926" spans="2:3" x14ac:dyDescent="0.25">
      <c r="B1926" s="16" t="s">
        <v>6222</v>
      </c>
      <c r="C1926" s="17" t="s">
        <v>4406</v>
      </c>
    </row>
    <row r="1927" spans="2:3" x14ac:dyDescent="0.25">
      <c r="B1927" s="16" t="s">
        <v>6223</v>
      </c>
      <c r="C1927" s="17" t="s">
        <v>5137</v>
      </c>
    </row>
    <row r="1928" spans="2:3" x14ac:dyDescent="0.25">
      <c r="B1928" s="16" t="s">
        <v>6224</v>
      </c>
      <c r="C1928" s="17" t="s">
        <v>5397</v>
      </c>
    </row>
    <row r="1929" spans="2:3" x14ac:dyDescent="0.25">
      <c r="B1929" s="16" t="s">
        <v>6225</v>
      </c>
      <c r="C1929" s="17" t="s">
        <v>4406</v>
      </c>
    </row>
    <row r="1930" spans="2:3" x14ac:dyDescent="0.25">
      <c r="B1930" s="16" t="s">
        <v>6226</v>
      </c>
      <c r="C1930" s="17" t="s">
        <v>4431</v>
      </c>
    </row>
    <row r="1931" spans="2:3" x14ac:dyDescent="0.25">
      <c r="B1931" s="16" t="s">
        <v>6227</v>
      </c>
      <c r="C1931" s="17" t="s">
        <v>4433</v>
      </c>
    </row>
    <row r="1932" spans="2:3" x14ac:dyDescent="0.25">
      <c r="B1932" s="16" t="s">
        <v>6228</v>
      </c>
      <c r="C1932" s="17" t="s">
        <v>4607</v>
      </c>
    </row>
    <row r="1933" spans="2:3" x14ac:dyDescent="0.25">
      <c r="B1933" s="16" t="s">
        <v>6229</v>
      </c>
      <c r="C1933" s="17" t="s">
        <v>4406</v>
      </c>
    </row>
    <row r="1934" spans="2:3" x14ac:dyDescent="0.25">
      <c r="B1934" s="16" t="s">
        <v>6230</v>
      </c>
      <c r="C1934" s="17" t="s">
        <v>4406</v>
      </c>
    </row>
    <row r="1935" spans="2:3" x14ac:dyDescent="0.25">
      <c r="B1935" s="16" t="s">
        <v>6231</v>
      </c>
      <c r="C1935" s="17" t="s">
        <v>4406</v>
      </c>
    </row>
    <row r="1936" spans="2:3" x14ac:dyDescent="0.25">
      <c r="B1936" s="16" t="s">
        <v>6232</v>
      </c>
      <c r="C1936" s="17" t="s">
        <v>6158</v>
      </c>
    </row>
    <row r="1937" spans="2:3" x14ac:dyDescent="0.25">
      <c r="B1937" s="16" t="s">
        <v>6233</v>
      </c>
      <c r="C1937" s="17" t="s">
        <v>4406</v>
      </c>
    </row>
    <row r="1938" spans="2:3" x14ac:dyDescent="0.25">
      <c r="B1938" s="16" t="s">
        <v>6234</v>
      </c>
      <c r="C1938" s="17" t="s">
        <v>4406</v>
      </c>
    </row>
    <row r="1939" spans="2:3" x14ac:dyDescent="0.25">
      <c r="B1939" s="16" t="s">
        <v>6235</v>
      </c>
      <c r="C1939" s="17" t="s">
        <v>4406</v>
      </c>
    </row>
    <row r="1940" spans="2:3" x14ac:dyDescent="0.25">
      <c r="B1940" s="16" t="s">
        <v>6236</v>
      </c>
      <c r="C1940" s="17" t="s">
        <v>6237</v>
      </c>
    </row>
    <row r="1941" spans="2:3" x14ac:dyDescent="0.25">
      <c r="B1941" s="16" t="s">
        <v>6238</v>
      </c>
      <c r="C1941" s="17" t="s">
        <v>4420</v>
      </c>
    </row>
    <row r="1942" spans="2:3" x14ac:dyDescent="0.25">
      <c r="B1942" s="16" t="s">
        <v>6239</v>
      </c>
      <c r="C1942" s="17" t="s">
        <v>4406</v>
      </c>
    </row>
    <row r="1943" spans="2:3" x14ac:dyDescent="0.25">
      <c r="B1943" s="16" t="s">
        <v>6240</v>
      </c>
      <c r="C1943" s="17" t="s">
        <v>4406</v>
      </c>
    </row>
    <row r="1944" spans="2:3" x14ac:dyDescent="0.25">
      <c r="B1944" s="16" t="s">
        <v>6241</v>
      </c>
      <c r="C1944" s="17" t="s">
        <v>4406</v>
      </c>
    </row>
    <row r="1945" spans="2:3" x14ac:dyDescent="0.25">
      <c r="B1945" s="16" t="s">
        <v>6242</v>
      </c>
      <c r="C1945" s="17" t="s">
        <v>4406</v>
      </c>
    </row>
    <row r="1946" spans="2:3" x14ac:dyDescent="0.25">
      <c r="B1946" s="16" t="s">
        <v>6243</v>
      </c>
      <c r="C1946" s="17" t="s">
        <v>4406</v>
      </c>
    </row>
    <row r="1947" spans="2:3" x14ac:dyDescent="0.25">
      <c r="B1947" s="16" t="s">
        <v>6244</v>
      </c>
      <c r="C1947" s="17" t="s">
        <v>4406</v>
      </c>
    </row>
    <row r="1948" spans="2:3" x14ac:dyDescent="0.25">
      <c r="B1948" s="16" t="s">
        <v>6245</v>
      </c>
      <c r="C1948" s="17" t="s">
        <v>5094</v>
      </c>
    </row>
    <row r="1949" spans="2:3" x14ac:dyDescent="0.25">
      <c r="B1949" s="16" t="s">
        <v>6246</v>
      </c>
      <c r="C1949" s="17" t="s">
        <v>4406</v>
      </c>
    </row>
    <row r="1950" spans="2:3" x14ac:dyDescent="0.25">
      <c r="B1950" s="16" t="s">
        <v>6247</v>
      </c>
      <c r="C1950" s="17" t="s">
        <v>4406</v>
      </c>
    </row>
    <row r="1951" spans="2:3" x14ac:dyDescent="0.25">
      <c r="B1951" s="16" t="s">
        <v>6248</v>
      </c>
      <c r="C1951" s="17" t="s">
        <v>5335</v>
      </c>
    </row>
    <row r="1952" spans="2:3" x14ac:dyDescent="0.25">
      <c r="B1952" s="16" t="s">
        <v>6249</v>
      </c>
      <c r="C1952" s="17" t="s">
        <v>4406</v>
      </c>
    </row>
    <row r="1953" spans="2:3" x14ac:dyDescent="0.25">
      <c r="B1953" s="16" t="s">
        <v>6250</v>
      </c>
      <c r="C1953" s="17" t="s">
        <v>4642</v>
      </c>
    </row>
    <row r="1954" spans="2:3" x14ac:dyDescent="0.25">
      <c r="B1954" s="16" t="s">
        <v>6251</v>
      </c>
      <c r="C1954" s="17" t="s">
        <v>4406</v>
      </c>
    </row>
    <row r="1955" spans="2:3" x14ac:dyDescent="0.25">
      <c r="B1955" s="16" t="s">
        <v>6252</v>
      </c>
      <c r="C1955" s="17" t="s">
        <v>4406</v>
      </c>
    </row>
    <row r="1956" spans="2:3" x14ac:dyDescent="0.25">
      <c r="B1956" s="16" t="s">
        <v>6253</v>
      </c>
      <c r="C1956" s="17" t="s">
        <v>4603</v>
      </c>
    </row>
    <row r="1957" spans="2:3" x14ac:dyDescent="0.25">
      <c r="B1957" s="16" t="s">
        <v>6254</v>
      </c>
      <c r="C1957" s="17" t="s">
        <v>4406</v>
      </c>
    </row>
    <row r="1958" spans="2:3" x14ac:dyDescent="0.25">
      <c r="B1958" s="16" t="s">
        <v>6255</v>
      </c>
      <c r="C1958" s="17" t="s">
        <v>5326</v>
      </c>
    </row>
    <row r="1959" spans="2:3" x14ac:dyDescent="0.25">
      <c r="B1959" s="16" t="s">
        <v>6256</v>
      </c>
      <c r="C1959" s="17" t="s">
        <v>5845</v>
      </c>
    </row>
    <row r="1960" spans="2:3" x14ac:dyDescent="0.25">
      <c r="B1960" s="16" t="s">
        <v>6257</v>
      </c>
      <c r="C1960" s="17" t="s">
        <v>4406</v>
      </c>
    </row>
    <row r="1961" spans="2:3" x14ac:dyDescent="0.25">
      <c r="B1961" s="16" t="s">
        <v>6258</v>
      </c>
      <c r="C1961" s="17" t="s">
        <v>4406</v>
      </c>
    </row>
    <row r="1962" spans="2:3" x14ac:dyDescent="0.25">
      <c r="B1962" s="16" t="s">
        <v>6259</v>
      </c>
      <c r="C1962" s="17" t="s">
        <v>4406</v>
      </c>
    </row>
    <row r="1963" spans="2:3" x14ac:dyDescent="0.25">
      <c r="B1963" s="16" t="s">
        <v>6260</v>
      </c>
      <c r="C1963" s="17" t="s">
        <v>4406</v>
      </c>
    </row>
    <row r="1964" spans="2:3" x14ac:dyDescent="0.25">
      <c r="B1964" s="16" t="s">
        <v>6261</v>
      </c>
      <c r="C1964" s="17" t="s">
        <v>4629</v>
      </c>
    </row>
    <row r="1965" spans="2:3" x14ac:dyDescent="0.25">
      <c r="B1965" s="16" t="s">
        <v>6262</v>
      </c>
      <c r="C1965" s="17" t="s">
        <v>4406</v>
      </c>
    </row>
    <row r="1966" spans="2:3" x14ac:dyDescent="0.25">
      <c r="B1966" s="16" t="s">
        <v>6263</v>
      </c>
      <c r="C1966" s="17" t="s">
        <v>4406</v>
      </c>
    </row>
    <row r="1967" spans="2:3" x14ac:dyDescent="0.25">
      <c r="B1967" s="16" t="s">
        <v>6264</v>
      </c>
      <c r="C1967" s="17" t="s">
        <v>4406</v>
      </c>
    </row>
    <row r="1968" spans="2:3" x14ac:dyDescent="0.25">
      <c r="B1968" s="16" t="s">
        <v>6265</v>
      </c>
      <c r="C1968" s="17" t="s">
        <v>4406</v>
      </c>
    </row>
    <row r="1969" spans="2:3" x14ac:dyDescent="0.25">
      <c r="B1969" s="16" t="s">
        <v>6266</v>
      </c>
      <c r="C1969" s="17" t="s">
        <v>4406</v>
      </c>
    </row>
    <row r="1970" spans="2:3" x14ac:dyDescent="0.25">
      <c r="B1970" s="16" t="s">
        <v>6267</v>
      </c>
      <c r="C1970" s="17" t="s">
        <v>4740</v>
      </c>
    </row>
    <row r="1971" spans="2:3" x14ac:dyDescent="0.25">
      <c r="B1971" s="16" t="s">
        <v>6268</v>
      </c>
      <c r="C1971" s="17" t="s">
        <v>6269</v>
      </c>
    </row>
    <row r="1972" spans="2:3" x14ac:dyDescent="0.25">
      <c r="B1972" s="16" t="s">
        <v>6270</v>
      </c>
      <c r="C1972" s="17" t="s">
        <v>5096</v>
      </c>
    </row>
    <row r="1973" spans="2:3" x14ac:dyDescent="0.25">
      <c r="B1973" s="16" t="s">
        <v>6271</v>
      </c>
      <c r="C1973" s="17" t="s">
        <v>4406</v>
      </c>
    </row>
    <row r="1974" spans="2:3" x14ac:dyDescent="0.25">
      <c r="B1974" s="16" t="s">
        <v>6272</v>
      </c>
      <c r="C1974" s="17" t="s">
        <v>3480</v>
      </c>
    </row>
    <row r="1975" spans="2:3" x14ac:dyDescent="0.25">
      <c r="B1975" s="16" t="s">
        <v>6273</v>
      </c>
      <c r="C1975" s="17" t="s">
        <v>4501</v>
      </c>
    </row>
    <row r="1976" spans="2:3" x14ac:dyDescent="0.25">
      <c r="B1976" s="16" t="s">
        <v>6274</v>
      </c>
      <c r="C1976" s="17" t="s">
        <v>5038</v>
      </c>
    </row>
    <row r="1977" spans="2:3" x14ac:dyDescent="0.25">
      <c r="B1977" s="16" t="s">
        <v>6275</v>
      </c>
      <c r="C1977" s="17" t="s">
        <v>4519</v>
      </c>
    </row>
    <row r="1978" spans="2:3" x14ac:dyDescent="0.25">
      <c r="B1978" s="16" t="s">
        <v>6276</v>
      </c>
      <c r="C1978" s="17" t="s">
        <v>4406</v>
      </c>
    </row>
    <row r="1979" spans="2:3" x14ac:dyDescent="0.25">
      <c r="B1979" s="16" t="s">
        <v>6277</v>
      </c>
      <c r="C1979" s="17" t="s">
        <v>4406</v>
      </c>
    </row>
    <row r="1980" spans="2:3" x14ac:dyDescent="0.25">
      <c r="B1980" s="16" t="s">
        <v>6278</v>
      </c>
      <c r="C1980" s="17" t="s">
        <v>4406</v>
      </c>
    </row>
    <row r="1981" spans="2:3" x14ac:dyDescent="0.25">
      <c r="B1981" s="16" t="s">
        <v>6279</v>
      </c>
      <c r="C1981" s="17" t="s">
        <v>5094</v>
      </c>
    </row>
    <row r="1982" spans="2:3" x14ac:dyDescent="0.25">
      <c r="B1982" s="16" t="s">
        <v>6280</v>
      </c>
      <c r="C1982" s="17" t="s">
        <v>4406</v>
      </c>
    </row>
    <row r="1983" spans="2:3" x14ac:dyDescent="0.25">
      <c r="B1983" s="16" t="s">
        <v>6281</v>
      </c>
      <c r="C1983" s="17" t="s">
        <v>4406</v>
      </c>
    </row>
    <row r="1984" spans="2:3" x14ac:dyDescent="0.25">
      <c r="B1984" s="16" t="s">
        <v>6282</v>
      </c>
      <c r="C1984" s="17" t="s">
        <v>4406</v>
      </c>
    </row>
    <row r="1985" spans="2:3" x14ac:dyDescent="0.25">
      <c r="B1985" s="16" t="s">
        <v>6283</v>
      </c>
      <c r="C1985" s="17" t="s">
        <v>5792</v>
      </c>
    </row>
    <row r="1986" spans="2:3" x14ac:dyDescent="0.25">
      <c r="B1986" s="16" t="s">
        <v>6284</v>
      </c>
      <c r="C1986" s="17" t="s">
        <v>4406</v>
      </c>
    </row>
    <row r="1987" spans="2:3" x14ac:dyDescent="0.25">
      <c r="B1987" s="16" t="s">
        <v>6285</v>
      </c>
      <c r="C1987" s="17" t="s">
        <v>1135</v>
      </c>
    </row>
    <row r="1988" spans="2:3" x14ac:dyDescent="0.25">
      <c r="B1988" s="16" t="s">
        <v>6286</v>
      </c>
      <c r="C1988" s="17" t="s">
        <v>1606</v>
      </c>
    </row>
    <row r="1989" spans="2:3" x14ac:dyDescent="0.25">
      <c r="B1989" s="16" t="s">
        <v>6287</v>
      </c>
      <c r="C1989" s="17" t="s">
        <v>4406</v>
      </c>
    </row>
    <row r="1990" spans="2:3" x14ac:dyDescent="0.25">
      <c r="B1990" s="16" t="s">
        <v>6288</v>
      </c>
      <c r="C1990" s="17" t="s">
        <v>6191</v>
      </c>
    </row>
    <row r="1991" spans="2:3" x14ac:dyDescent="0.25">
      <c r="B1991" s="16" t="s">
        <v>6289</v>
      </c>
      <c r="C1991" s="17" t="s">
        <v>4447</v>
      </c>
    </row>
    <row r="1992" spans="2:3" x14ac:dyDescent="0.25">
      <c r="B1992" s="16" t="s">
        <v>6290</v>
      </c>
      <c r="C1992" s="17" t="s">
        <v>4963</v>
      </c>
    </row>
    <row r="1993" spans="2:3" x14ac:dyDescent="0.25">
      <c r="B1993" s="16" t="s">
        <v>6291</v>
      </c>
      <c r="C1993" s="17" t="s">
        <v>4619</v>
      </c>
    </row>
    <row r="1994" spans="2:3" x14ac:dyDescent="0.25">
      <c r="B1994" s="16" t="s">
        <v>6292</v>
      </c>
      <c r="C1994" s="17" t="s">
        <v>4573</v>
      </c>
    </row>
    <row r="1995" spans="2:3" x14ac:dyDescent="0.25">
      <c r="B1995" s="16" t="s">
        <v>6293</v>
      </c>
      <c r="C1995" s="17" t="s">
        <v>4406</v>
      </c>
    </row>
    <row r="1996" spans="2:3" x14ac:dyDescent="0.25">
      <c r="B1996" s="16" t="s">
        <v>4526</v>
      </c>
      <c r="C1996" s="17" t="s">
        <v>4526</v>
      </c>
    </row>
    <row r="1997" spans="2:3" x14ac:dyDescent="0.25">
      <c r="B1997" s="16" t="s">
        <v>6294</v>
      </c>
      <c r="C1997" s="17" t="s">
        <v>5792</v>
      </c>
    </row>
    <row r="1998" spans="2:3" x14ac:dyDescent="0.25">
      <c r="B1998" s="16" t="s">
        <v>6295</v>
      </c>
      <c r="C1998" s="17" t="s">
        <v>4406</v>
      </c>
    </row>
    <row r="1999" spans="2:3" x14ac:dyDescent="0.25">
      <c r="B1999" s="16" t="s">
        <v>6296</v>
      </c>
      <c r="C1999" s="17" t="s">
        <v>4880</v>
      </c>
    </row>
    <row r="2000" spans="2:3" x14ac:dyDescent="0.25">
      <c r="B2000" s="16" t="s">
        <v>6297</v>
      </c>
      <c r="C2000" s="17" t="s">
        <v>4406</v>
      </c>
    </row>
    <row r="2001" spans="2:3" x14ac:dyDescent="0.25">
      <c r="B2001" s="16" t="s">
        <v>6298</v>
      </c>
      <c r="C2001" s="17" t="s">
        <v>4485</v>
      </c>
    </row>
    <row r="2002" spans="2:3" x14ac:dyDescent="0.25">
      <c r="B2002" s="16" t="s">
        <v>6299</v>
      </c>
      <c r="C2002" s="17" t="s">
        <v>4406</v>
      </c>
    </row>
    <row r="2003" spans="2:3" x14ac:dyDescent="0.25">
      <c r="B2003" s="16" t="s">
        <v>6300</v>
      </c>
      <c r="C2003" s="17" t="s">
        <v>4406</v>
      </c>
    </row>
    <row r="2004" spans="2:3" x14ac:dyDescent="0.25">
      <c r="B2004" s="16" t="s">
        <v>6301</v>
      </c>
      <c r="C2004" s="17" t="s">
        <v>5397</v>
      </c>
    </row>
    <row r="2005" spans="2:3" x14ac:dyDescent="0.25">
      <c r="B2005" s="16" t="s">
        <v>6302</v>
      </c>
      <c r="C2005" s="17" t="s">
        <v>5273</v>
      </c>
    </row>
    <row r="2006" spans="2:3" x14ac:dyDescent="0.25">
      <c r="B2006" s="16" t="s">
        <v>6303</v>
      </c>
      <c r="C2006" s="17" t="s">
        <v>4600</v>
      </c>
    </row>
    <row r="2007" spans="2:3" x14ac:dyDescent="0.25">
      <c r="B2007" s="16" t="s">
        <v>6304</v>
      </c>
      <c r="C2007" s="17" t="s">
        <v>4406</v>
      </c>
    </row>
    <row r="2008" spans="2:3" x14ac:dyDescent="0.25">
      <c r="B2008" s="16" t="s">
        <v>6305</v>
      </c>
      <c r="C2008" s="17" t="s">
        <v>4602</v>
      </c>
    </row>
    <row r="2009" spans="2:3" x14ac:dyDescent="0.25">
      <c r="B2009" s="16" t="s">
        <v>6306</v>
      </c>
      <c r="C2009" s="17" t="s">
        <v>4729</v>
      </c>
    </row>
    <row r="2010" spans="2:3" x14ac:dyDescent="0.25">
      <c r="B2010" s="16" t="s">
        <v>6307</v>
      </c>
      <c r="C2010" s="17" t="s">
        <v>4406</v>
      </c>
    </row>
    <row r="2011" spans="2:3" x14ac:dyDescent="0.25">
      <c r="B2011" s="16" t="s">
        <v>6308</v>
      </c>
      <c r="C2011" s="17" t="s">
        <v>3083</v>
      </c>
    </row>
    <row r="2012" spans="2:3" x14ac:dyDescent="0.25">
      <c r="B2012" s="16" t="s">
        <v>6309</v>
      </c>
      <c r="C2012" s="17" t="s">
        <v>5083</v>
      </c>
    </row>
    <row r="2013" spans="2:3" x14ac:dyDescent="0.25">
      <c r="B2013" s="16" t="s">
        <v>6310</v>
      </c>
      <c r="C2013" s="17" t="s">
        <v>4406</v>
      </c>
    </row>
    <row r="2014" spans="2:3" x14ac:dyDescent="0.25">
      <c r="B2014" s="16" t="s">
        <v>6311</v>
      </c>
      <c r="C2014" s="17" t="s">
        <v>4406</v>
      </c>
    </row>
    <row r="2015" spans="2:3" x14ac:dyDescent="0.25">
      <c r="B2015" s="16" t="s">
        <v>6312</v>
      </c>
      <c r="C2015" s="17" t="s">
        <v>4460</v>
      </c>
    </row>
    <row r="2016" spans="2:3" x14ac:dyDescent="0.25">
      <c r="B2016" s="16" t="s">
        <v>6313</v>
      </c>
      <c r="C2016" s="17" t="s">
        <v>4406</v>
      </c>
    </row>
    <row r="2017" spans="2:3" x14ac:dyDescent="0.25">
      <c r="B2017" s="16" t="s">
        <v>6314</v>
      </c>
      <c r="C2017" s="17" t="s">
        <v>4514</v>
      </c>
    </row>
    <row r="2018" spans="2:3" x14ac:dyDescent="0.25">
      <c r="B2018" s="16" t="s">
        <v>6315</v>
      </c>
      <c r="C2018" s="17" t="s">
        <v>4406</v>
      </c>
    </row>
    <row r="2019" spans="2:3" x14ac:dyDescent="0.25">
      <c r="B2019" s="16" t="s">
        <v>6316</v>
      </c>
      <c r="C2019" s="17" t="s">
        <v>4406</v>
      </c>
    </row>
    <row r="2020" spans="2:3" x14ac:dyDescent="0.25">
      <c r="B2020" s="16" t="s">
        <v>6317</v>
      </c>
      <c r="C2020" s="17" t="s">
        <v>4304</v>
      </c>
    </row>
    <row r="2021" spans="2:3" x14ac:dyDescent="0.25">
      <c r="B2021" s="16" t="s">
        <v>6318</v>
      </c>
      <c r="C2021" s="17" t="s">
        <v>4358</v>
      </c>
    </row>
    <row r="2022" spans="2:3" x14ac:dyDescent="0.25">
      <c r="B2022" s="16" t="s">
        <v>6319</v>
      </c>
      <c r="C2022" s="17" t="s">
        <v>4406</v>
      </c>
    </row>
    <row r="2023" spans="2:3" x14ac:dyDescent="0.25">
      <c r="B2023" s="16" t="s">
        <v>6320</v>
      </c>
      <c r="C2023" s="17" t="s">
        <v>4406</v>
      </c>
    </row>
    <row r="2024" spans="2:3" x14ac:dyDescent="0.25">
      <c r="B2024" s="16" t="s">
        <v>6321</v>
      </c>
      <c r="C2024" s="17" t="s">
        <v>4406</v>
      </c>
    </row>
    <row r="2025" spans="2:3" x14ac:dyDescent="0.25">
      <c r="B2025" s="16" t="s">
        <v>6322</v>
      </c>
      <c r="C2025" s="17" t="s">
        <v>4406</v>
      </c>
    </row>
    <row r="2026" spans="2:3" x14ac:dyDescent="0.25">
      <c r="B2026" s="16" t="s">
        <v>6323</v>
      </c>
      <c r="C2026" s="17" t="s">
        <v>4406</v>
      </c>
    </row>
    <row r="2027" spans="2:3" x14ac:dyDescent="0.25">
      <c r="B2027" s="16" t="s">
        <v>6324</v>
      </c>
      <c r="C2027" s="17" t="s">
        <v>4406</v>
      </c>
    </row>
    <row r="2028" spans="2:3" x14ac:dyDescent="0.25">
      <c r="B2028" s="16" t="s">
        <v>6325</v>
      </c>
      <c r="C2028" s="17" t="s">
        <v>4406</v>
      </c>
    </row>
    <row r="2029" spans="2:3" x14ac:dyDescent="0.25">
      <c r="B2029" s="16" t="s">
        <v>6326</v>
      </c>
      <c r="C2029" s="17" t="s">
        <v>4406</v>
      </c>
    </row>
    <row r="2030" spans="2:3" x14ac:dyDescent="0.25">
      <c r="B2030" s="16" t="s">
        <v>6327</v>
      </c>
      <c r="C2030" s="17" t="s">
        <v>4406</v>
      </c>
    </row>
    <row r="2031" spans="2:3" x14ac:dyDescent="0.25">
      <c r="B2031" s="16" t="s">
        <v>6328</v>
      </c>
      <c r="C2031" s="17" t="s">
        <v>4970</v>
      </c>
    </row>
    <row r="2032" spans="2:3" x14ac:dyDescent="0.25">
      <c r="B2032" s="16" t="s">
        <v>6329</v>
      </c>
      <c r="C2032" s="17" t="s">
        <v>4787</v>
      </c>
    </row>
    <row r="2033" spans="2:3" x14ac:dyDescent="0.25">
      <c r="B2033" s="16" t="s">
        <v>6330</v>
      </c>
      <c r="C2033" s="17" t="s">
        <v>4406</v>
      </c>
    </row>
    <row r="2034" spans="2:3" x14ac:dyDescent="0.25">
      <c r="B2034" s="16" t="s">
        <v>6331</v>
      </c>
      <c r="C2034" s="17" t="s">
        <v>4406</v>
      </c>
    </row>
    <row r="2035" spans="2:3" x14ac:dyDescent="0.25">
      <c r="B2035" s="16" t="s">
        <v>6332</v>
      </c>
      <c r="C2035" s="17" t="s">
        <v>4488</v>
      </c>
    </row>
    <row r="2036" spans="2:3" x14ac:dyDescent="0.25">
      <c r="B2036" s="16" t="s">
        <v>6333</v>
      </c>
      <c r="C2036" s="17" t="s">
        <v>4345</v>
      </c>
    </row>
    <row r="2037" spans="2:3" x14ac:dyDescent="0.25">
      <c r="B2037" s="16" t="s">
        <v>6334</v>
      </c>
      <c r="C2037" s="17" t="s">
        <v>4406</v>
      </c>
    </row>
    <row r="2038" spans="2:3" x14ac:dyDescent="0.25">
      <c r="B2038" s="16" t="s">
        <v>6335</v>
      </c>
      <c r="C2038" s="17" t="s">
        <v>4406</v>
      </c>
    </row>
    <row r="2039" spans="2:3" x14ac:dyDescent="0.25">
      <c r="B2039" s="16" t="s">
        <v>6336</v>
      </c>
      <c r="C2039" s="17" t="s">
        <v>4406</v>
      </c>
    </row>
    <row r="2040" spans="2:3" x14ac:dyDescent="0.25">
      <c r="B2040" s="16" t="s">
        <v>6337</v>
      </c>
      <c r="C2040" s="17" t="s">
        <v>4406</v>
      </c>
    </row>
    <row r="2041" spans="2:3" x14ac:dyDescent="0.25">
      <c r="B2041" s="16" t="s">
        <v>6338</v>
      </c>
      <c r="C2041" s="17" t="s">
        <v>4406</v>
      </c>
    </row>
    <row r="2042" spans="2:3" x14ac:dyDescent="0.25">
      <c r="B2042" s="16" t="s">
        <v>6339</v>
      </c>
      <c r="C2042" s="17" t="s">
        <v>4856</v>
      </c>
    </row>
    <row r="2043" spans="2:3" x14ac:dyDescent="0.25">
      <c r="B2043" s="16" t="s">
        <v>6340</v>
      </c>
      <c r="C2043" s="17" t="s">
        <v>4602</v>
      </c>
    </row>
    <row r="2044" spans="2:3" x14ac:dyDescent="0.25">
      <c r="B2044" s="16" t="s">
        <v>6341</v>
      </c>
      <c r="C2044" s="17" t="s">
        <v>4406</v>
      </c>
    </row>
    <row r="2045" spans="2:3" x14ac:dyDescent="0.25">
      <c r="B2045" s="16" t="s">
        <v>6342</v>
      </c>
      <c r="C2045" s="17" t="s">
        <v>4406</v>
      </c>
    </row>
    <row r="2046" spans="2:3" x14ac:dyDescent="0.25">
      <c r="B2046" s="16" t="s">
        <v>6343</v>
      </c>
      <c r="C2046" s="17" t="s">
        <v>4406</v>
      </c>
    </row>
    <row r="2047" spans="2:3" x14ac:dyDescent="0.25">
      <c r="B2047" s="16" t="s">
        <v>6344</v>
      </c>
      <c r="C2047" s="17" t="s">
        <v>4722</v>
      </c>
    </row>
    <row r="2048" spans="2:3" x14ac:dyDescent="0.25">
      <c r="B2048" s="16" t="s">
        <v>6345</v>
      </c>
      <c r="C2048" s="17" t="s">
        <v>4345</v>
      </c>
    </row>
    <row r="2049" spans="2:3" x14ac:dyDescent="0.25">
      <c r="B2049" s="16" t="s">
        <v>6346</v>
      </c>
      <c r="C2049" s="17" t="s">
        <v>6026</v>
      </c>
    </row>
    <row r="2050" spans="2:3" x14ac:dyDescent="0.25">
      <c r="B2050" s="16" t="s">
        <v>6347</v>
      </c>
      <c r="C2050" s="17" t="s">
        <v>4477</v>
      </c>
    </row>
    <row r="2051" spans="2:3" x14ac:dyDescent="0.25">
      <c r="B2051" s="16" t="s">
        <v>6348</v>
      </c>
      <c r="C2051" s="17" t="s">
        <v>6349</v>
      </c>
    </row>
    <row r="2052" spans="2:3" x14ac:dyDescent="0.25">
      <c r="B2052" s="16" t="s">
        <v>6350</v>
      </c>
      <c r="C2052" s="17" t="s">
        <v>6350</v>
      </c>
    </row>
    <row r="2053" spans="2:3" x14ac:dyDescent="0.25">
      <c r="B2053" s="16" t="s">
        <v>6351</v>
      </c>
      <c r="C2053" s="17" t="s">
        <v>5368</v>
      </c>
    </row>
    <row r="2054" spans="2:3" x14ac:dyDescent="0.25">
      <c r="B2054" s="16" t="s">
        <v>6352</v>
      </c>
      <c r="C2054" s="17" t="s">
        <v>4477</v>
      </c>
    </row>
    <row r="2055" spans="2:3" x14ac:dyDescent="0.25">
      <c r="B2055" s="16" t="s">
        <v>4921</v>
      </c>
      <c r="C2055" s="17" t="s">
        <v>3162</v>
      </c>
    </row>
    <row r="2056" spans="2:3" x14ac:dyDescent="0.25">
      <c r="B2056" s="16" t="s">
        <v>6353</v>
      </c>
      <c r="C2056" s="17" t="s">
        <v>6353</v>
      </c>
    </row>
    <row r="2057" spans="2:3" x14ac:dyDescent="0.25">
      <c r="B2057" s="16" t="s">
        <v>6354</v>
      </c>
      <c r="C2057" s="17" t="s">
        <v>6355</v>
      </c>
    </row>
    <row r="2058" spans="2:3" x14ac:dyDescent="0.25">
      <c r="B2058" s="16" t="s">
        <v>6356</v>
      </c>
      <c r="C2058" s="17" t="s">
        <v>5099</v>
      </c>
    </row>
    <row r="2059" spans="2:3" x14ac:dyDescent="0.25">
      <c r="B2059" s="16" t="s">
        <v>5627</v>
      </c>
      <c r="C2059" s="17" t="s">
        <v>5627</v>
      </c>
    </row>
    <row r="2060" spans="2:3" x14ac:dyDescent="0.25">
      <c r="B2060" s="16" t="s">
        <v>6357</v>
      </c>
      <c r="C2060" s="17" t="s">
        <v>4539</v>
      </c>
    </row>
    <row r="2061" spans="2:3" x14ac:dyDescent="0.25">
      <c r="B2061" s="16" t="s">
        <v>6358</v>
      </c>
      <c r="C2061" s="17" t="s">
        <v>4593</v>
      </c>
    </row>
    <row r="2062" spans="2:3" x14ac:dyDescent="0.25">
      <c r="B2062" s="16" t="s">
        <v>6359</v>
      </c>
      <c r="C2062" s="17" t="s">
        <v>4345</v>
      </c>
    </row>
    <row r="2063" spans="2:3" x14ac:dyDescent="0.25">
      <c r="B2063" s="16" t="s">
        <v>6360</v>
      </c>
      <c r="C2063" s="17" t="s">
        <v>4963</v>
      </c>
    </row>
    <row r="2064" spans="2:3" x14ac:dyDescent="0.25">
      <c r="B2064" s="16" t="s">
        <v>6361</v>
      </c>
      <c r="C2064" s="17" t="s">
        <v>4583</v>
      </c>
    </row>
    <row r="2065" spans="2:3" x14ac:dyDescent="0.25">
      <c r="B2065" s="16" t="s">
        <v>6362</v>
      </c>
      <c r="C2065" s="17" t="s">
        <v>4402</v>
      </c>
    </row>
    <row r="2066" spans="2:3" x14ac:dyDescent="0.25">
      <c r="B2066" s="16" t="s">
        <v>6363</v>
      </c>
      <c r="C2066" s="17" t="s">
        <v>4556</v>
      </c>
    </row>
    <row r="2067" spans="2:3" x14ac:dyDescent="0.25">
      <c r="B2067" s="16" t="s">
        <v>6364</v>
      </c>
      <c r="C2067" s="17" t="s">
        <v>3279</v>
      </c>
    </row>
    <row r="2068" spans="2:3" x14ac:dyDescent="0.25">
      <c r="B2068" s="16" t="s">
        <v>6365</v>
      </c>
      <c r="C2068" s="17" t="s">
        <v>4916</v>
      </c>
    </row>
    <row r="2069" spans="2:3" x14ac:dyDescent="0.25">
      <c r="B2069" s="16" t="s">
        <v>6366</v>
      </c>
      <c r="C2069" s="17" t="s">
        <v>5032</v>
      </c>
    </row>
    <row r="2070" spans="2:3" x14ac:dyDescent="0.25">
      <c r="B2070" s="16" t="s">
        <v>6367</v>
      </c>
      <c r="C2070" s="17" t="s">
        <v>5413</v>
      </c>
    </row>
    <row r="2071" spans="2:3" x14ac:dyDescent="0.25">
      <c r="B2071" s="16" t="s">
        <v>6368</v>
      </c>
      <c r="C2071" s="17" t="s">
        <v>5265</v>
      </c>
    </row>
    <row r="2072" spans="2:3" x14ac:dyDescent="0.25">
      <c r="B2072" s="16" t="s">
        <v>6369</v>
      </c>
      <c r="C2072" s="17" t="s">
        <v>5145</v>
      </c>
    </row>
    <row r="2073" spans="2:3" x14ac:dyDescent="0.25">
      <c r="B2073" s="16" t="s">
        <v>5996</v>
      </c>
      <c r="C2073" s="17" t="s">
        <v>5996</v>
      </c>
    </row>
    <row r="2074" spans="2:3" x14ac:dyDescent="0.25">
      <c r="B2074" s="16" t="s">
        <v>6370</v>
      </c>
      <c r="C2074" s="17" t="s">
        <v>6370</v>
      </c>
    </row>
    <row r="2075" spans="2:3" x14ac:dyDescent="0.25">
      <c r="B2075" s="16" t="s">
        <v>6371</v>
      </c>
      <c r="C2075" s="17" t="s">
        <v>4710</v>
      </c>
    </row>
    <row r="2076" spans="2:3" x14ac:dyDescent="0.25">
      <c r="B2076" s="16" t="s">
        <v>6372</v>
      </c>
      <c r="C2076" s="17" t="s">
        <v>5792</v>
      </c>
    </row>
    <row r="2077" spans="2:3" x14ac:dyDescent="0.25">
      <c r="B2077" s="16" t="s">
        <v>5333</v>
      </c>
      <c r="C2077" s="17" t="s">
        <v>5333</v>
      </c>
    </row>
    <row r="2078" spans="2:3" x14ac:dyDescent="0.25">
      <c r="B2078" s="16" t="s">
        <v>6373</v>
      </c>
      <c r="C2078" s="17" t="s">
        <v>4950</v>
      </c>
    </row>
    <row r="2079" spans="2:3" x14ac:dyDescent="0.25">
      <c r="B2079" s="16" t="s">
        <v>6374</v>
      </c>
      <c r="C2079" s="17" t="s">
        <v>4461</v>
      </c>
    </row>
    <row r="2080" spans="2:3" x14ac:dyDescent="0.25">
      <c r="B2080" s="16" t="s">
        <v>6375</v>
      </c>
      <c r="C2080" s="17" t="s">
        <v>4301</v>
      </c>
    </row>
    <row r="2081" spans="2:3" x14ac:dyDescent="0.25">
      <c r="B2081" s="16" t="s">
        <v>6376</v>
      </c>
      <c r="C2081" s="17" t="s">
        <v>6377</v>
      </c>
    </row>
    <row r="2082" spans="2:3" x14ac:dyDescent="0.25">
      <c r="B2082" s="16" t="s">
        <v>6378</v>
      </c>
      <c r="C2082" s="17" t="s">
        <v>6378</v>
      </c>
    </row>
    <row r="2083" spans="2:3" x14ac:dyDescent="0.25">
      <c r="B2083" s="16" t="s">
        <v>6379</v>
      </c>
      <c r="C2083" s="17" t="s">
        <v>6379</v>
      </c>
    </row>
    <row r="2084" spans="2:3" x14ac:dyDescent="0.25">
      <c r="B2084" s="16" t="s">
        <v>6380</v>
      </c>
      <c r="C2084" s="17" t="s">
        <v>6381</v>
      </c>
    </row>
    <row r="2085" spans="2:3" x14ac:dyDescent="0.25">
      <c r="B2085" s="16" t="s">
        <v>6382</v>
      </c>
      <c r="C2085" s="17" t="s">
        <v>4345</v>
      </c>
    </row>
    <row r="2086" spans="2:3" x14ac:dyDescent="0.25">
      <c r="B2086" s="16" t="s">
        <v>6383</v>
      </c>
      <c r="C2086" s="17" t="s">
        <v>5661</v>
      </c>
    </row>
    <row r="2087" spans="2:3" x14ac:dyDescent="0.25">
      <c r="B2087" s="16" t="s">
        <v>6384</v>
      </c>
      <c r="C2087" s="17" t="s">
        <v>5209</v>
      </c>
    </row>
    <row r="2088" spans="2:3" x14ac:dyDescent="0.25">
      <c r="B2088" s="16" t="s">
        <v>6385</v>
      </c>
      <c r="C2088" s="17" t="s">
        <v>4414</v>
      </c>
    </row>
    <row r="2089" spans="2:3" x14ac:dyDescent="0.25">
      <c r="B2089" s="16" t="s">
        <v>6386</v>
      </c>
      <c r="C2089" s="17" t="s">
        <v>6387</v>
      </c>
    </row>
    <row r="2090" spans="2:3" x14ac:dyDescent="0.25">
      <c r="B2090" s="16" t="s">
        <v>6388</v>
      </c>
      <c r="C2090" s="17" t="s">
        <v>5096</v>
      </c>
    </row>
    <row r="2091" spans="2:3" x14ac:dyDescent="0.25">
      <c r="B2091" s="16" t="s">
        <v>6389</v>
      </c>
      <c r="C2091" s="17" t="s">
        <v>878</v>
      </c>
    </row>
    <row r="2092" spans="2:3" x14ac:dyDescent="0.25">
      <c r="B2092" s="16" t="s">
        <v>6390</v>
      </c>
      <c r="C2092" s="17" t="s">
        <v>4961</v>
      </c>
    </row>
    <row r="2093" spans="2:3" x14ac:dyDescent="0.25">
      <c r="B2093" s="16" t="s">
        <v>6391</v>
      </c>
      <c r="C2093" s="17" t="s">
        <v>4957</v>
      </c>
    </row>
    <row r="2094" spans="2:3" x14ac:dyDescent="0.25">
      <c r="B2094" s="16" t="s">
        <v>6392</v>
      </c>
      <c r="C2094" s="17" t="s">
        <v>4848</v>
      </c>
    </row>
    <row r="2095" spans="2:3" x14ac:dyDescent="0.25">
      <c r="B2095" s="16" t="s">
        <v>6393</v>
      </c>
      <c r="C2095" s="17" t="s">
        <v>6393</v>
      </c>
    </row>
    <row r="2096" spans="2:3" x14ac:dyDescent="0.25">
      <c r="B2096" s="16" t="s">
        <v>6394</v>
      </c>
      <c r="C2096" s="17" t="s">
        <v>4485</v>
      </c>
    </row>
    <row r="2097" spans="2:3" x14ac:dyDescent="0.25">
      <c r="B2097" s="16" t="s">
        <v>6395</v>
      </c>
      <c r="C2097" s="17" t="s">
        <v>4406</v>
      </c>
    </row>
    <row r="2098" spans="2:3" x14ac:dyDescent="0.25">
      <c r="B2098" s="16" t="s">
        <v>6396</v>
      </c>
      <c r="C2098" s="19" t="s">
        <v>6397</v>
      </c>
    </row>
    <row r="2099" spans="2:3" x14ac:dyDescent="0.25">
      <c r="B2099" s="16" t="s">
        <v>6398</v>
      </c>
      <c r="C2099" s="17" t="s">
        <v>6398</v>
      </c>
    </row>
    <row r="2100" spans="2:3" x14ac:dyDescent="0.25">
      <c r="B2100" s="16" t="s">
        <v>6399</v>
      </c>
      <c r="C2100" s="17" t="s">
        <v>3083</v>
      </c>
    </row>
    <row r="2101" spans="2:3" x14ac:dyDescent="0.25">
      <c r="B2101" s="16" t="s">
        <v>6400</v>
      </c>
      <c r="C2101" s="17" t="s">
        <v>4908</v>
      </c>
    </row>
    <row r="2102" spans="2:3" x14ac:dyDescent="0.25">
      <c r="B2102" s="16" t="s">
        <v>6401</v>
      </c>
      <c r="C2102" s="17" t="s">
        <v>5792</v>
      </c>
    </row>
    <row r="2103" spans="2:3" x14ac:dyDescent="0.25">
      <c r="B2103" s="16" t="s">
        <v>6402</v>
      </c>
      <c r="C2103" s="17" t="s">
        <v>4573</v>
      </c>
    </row>
    <row r="2104" spans="2:3" x14ac:dyDescent="0.25">
      <c r="B2104" s="16" t="s">
        <v>6403</v>
      </c>
      <c r="C2104" s="17" t="s">
        <v>4410</v>
      </c>
    </row>
    <row r="2105" spans="2:3" x14ac:dyDescent="0.25">
      <c r="B2105" s="16" t="s">
        <v>6404</v>
      </c>
      <c r="C2105" s="17" t="s">
        <v>6405</v>
      </c>
    </row>
    <row r="2106" spans="2:3" x14ac:dyDescent="0.25">
      <c r="B2106" s="16" t="s">
        <v>6406</v>
      </c>
      <c r="C2106" s="17" t="s">
        <v>4406</v>
      </c>
    </row>
    <row r="2107" spans="2:3" x14ac:dyDescent="0.25">
      <c r="B2107" s="16" t="s">
        <v>4840</v>
      </c>
      <c r="C2107" s="17" t="s">
        <v>4840</v>
      </c>
    </row>
    <row r="2108" spans="2:3" x14ac:dyDescent="0.25">
      <c r="B2108" s="16" t="s">
        <v>6407</v>
      </c>
      <c r="C2108" s="17" t="s">
        <v>5294</v>
      </c>
    </row>
    <row r="2109" spans="2:3" x14ac:dyDescent="0.25">
      <c r="B2109" s="16" t="s">
        <v>6408</v>
      </c>
      <c r="C2109" s="17" t="s">
        <v>6408</v>
      </c>
    </row>
    <row r="2110" spans="2:3" x14ac:dyDescent="0.25">
      <c r="B2110" s="16" t="s">
        <v>6409</v>
      </c>
      <c r="C2110" s="17" t="s">
        <v>5294</v>
      </c>
    </row>
    <row r="2111" spans="2:3" x14ac:dyDescent="0.25">
      <c r="B2111" s="16" t="s">
        <v>5032</v>
      </c>
      <c r="C2111" s="17" t="s">
        <v>5032</v>
      </c>
    </row>
    <row r="2112" spans="2:3" x14ac:dyDescent="0.25">
      <c r="B2112" s="16" t="s">
        <v>6410</v>
      </c>
      <c r="C2112" s="17" t="s">
        <v>4483</v>
      </c>
    </row>
    <row r="2113" spans="2:3" x14ac:dyDescent="0.25">
      <c r="B2113" s="16" t="s">
        <v>6411</v>
      </c>
      <c r="C2113" s="17" t="s">
        <v>5301</v>
      </c>
    </row>
    <row r="2114" spans="2:3" x14ac:dyDescent="0.25">
      <c r="B2114" s="16" t="s">
        <v>6412</v>
      </c>
      <c r="C2114" s="17" t="s">
        <v>4516</v>
      </c>
    </row>
    <row r="2115" spans="2:3" x14ac:dyDescent="0.25">
      <c r="B2115" s="16" t="s">
        <v>6413</v>
      </c>
      <c r="C2115" s="17" t="s">
        <v>4539</v>
      </c>
    </row>
    <row r="2116" spans="2:3" x14ac:dyDescent="0.25">
      <c r="B2116" s="16" t="s">
        <v>6414</v>
      </c>
      <c r="C2116" s="17" t="s">
        <v>4684</v>
      </c>
    </row>
    <row r="2117" spans="2:3" x14ac:dyDescent="0.25">
      <c r="B2117" s="16" t="s">
        <v>6415</v>
      </c>
      <c r="C2117" s="17" t="s">
        <v>6415</v>
      </c>
    </row>
    <row r="2118" spans="2:3" x14ac:dyDescent="0.25">
      <c r="B2118" s="16" t="s">
        <v>6416</v>
      </c>
      <c r="C2118" s="17" t="s">
        <v>5094</v>
      </c>
    </row>
    <row r="2119" spans="2:3" x14ac:dyDescent="0.25">
      <c r="B2119" s="16" t="s">
        <v>6417</v>
      </c>
      <c r="C2119" s="17" t="s">
        <v>4543</v>
      </c>
    </row>
    <row r="2120" spans="2:3" x14ac:dyDescent="0.25">
      <c r="B2120" s="16" t="s">
        <v>6418</v>
      </c>
      <c r="C2120" s="17" t="s">
        <v>4412</v>
      </c>
    </row>
    <row r="2121" spans="2:3" x14ac:dyDescent="0.25">
      <c r="B2121" s="16" t="s">
        <v>6419</v>
      </c>
      <c r="C2121" s="17" t="s">
        <v>4418</v>
      </c>
    </row>
    <row r="2122" spans="2:3" x14ac:dyDescent="0.25">
      <c r="B2122" s="16" t="s">
        <v>6420</v>
      </c>
      <c r="C2122" s="17" t="s">
        <v>5096</v>
      </c>
    </row>
    <row r="2123" spans="2:3" x14ac:dyDescent="0.25">
      <c r="B2123" s="16" t="s">
        <v>6421</v>
      </c>
      <c r="C2123" s="17" t="s">
        <v>1135</v>
      </c>
    </row>
    <row r="2124" spans="2:3" x14ac:dyDescent="0.25">
      <c r="B2124" s="16" t="s">
        <v>6422</v>
      </c>
      <c r="C2124" s="17" t="s">
        <v>4593</v>
      </c>
    </row>
    <row r="2125" spans="2:3" x14ac:dyDescent="0.25">
      <c r="B2125" s="16" t="s">
        <v>6423</v>
      </c>
      <c r="C2125" s="17" t="s">
        <v>4826</v>
      </c>
    </row>
    <row r="2126" spans="2:3" x14ac:dyDescent="0.25">
      <c r="B2126" s="16" t="s">
        <v>6424</v>
      </c>
      <c r="C2126" s="17" t="s">
        <v>6424</v>
      </c>
    </row>
    <row r="2127" spans="2:3" x14ac:dyDescent="0.25">
      <c r="B2127" s="16" t="s">
        <v>6425</v>
      </c>
      <c r="C2127" s="17" t="s">
        <v>5209</v>
      </c>
    </row>
    <row r="2128" spans="2:3" x14ac:dyDescent="0.25">
      <c r="B2128" s="16" t="s">
        <v>6426</v>
      </c>
      <c r="C2128" s="17" t="s">
        <v>4960</v>
      </c>
    </row>
    <row r="2129" spans="2:3" x14ac:dyDescent="0.25">
      <c r="B2129" s="16" t="s">
        <v>6427</v>
      </c>
      <c r="C2129" s="17" t="s">
        <v>6428</v>
      </c>
    </row>
    <row r="2130" spans="2:3" x14ac:dyDescent="0.25">
      <c r="B2130" s="16" t="s">
        <v>6429</v>
      </c>
      <c r="C2130" s="17" t="s">
        <v>4713</v>
      </c>
    </row>
    <row r="2131" spans="2:3" x14ac:dyDescent="0.25">
      <c r="B2131" s="16" t="s">
        <v>6430</v>
      </c>
      <c r="C2131" s="17" t="s">
        <v>5099</v>
      </c>
    </row>
    <row r="2132" spans="2:3" x14ac:dyDescent="0.25">
      <c r="B2132" s="16" t="s">
        <v>6431</v>
      </c>
      <c r="C2132" s="17" t="s">
        <v>4652</v>
      </c>
    </row>
    <row r="2133" spans="2:3" x14ac:dyDescent="0.25">
      <c r="B2133" s="16" t="s">
        <v>6432</v>
      </c>
      <c r="C2133" s="17" t="s">
        <v>5818</v>
      </c>
    </row>
    <row r="2134" spans="2:3" x14ac:dyDescent="0.25">
      <c r="B2134" s="16" t="s">
        <v>6433</v>
      </c>
      <c r="C2134" s="17" t="s">
        <v>4615</v>
      </c>
    </row>
    <row r="2135" spans="2:3" x14ac:dyDescent="0.25">
      <c r="B2135" s="16" t="s">
        <v>6434</v>
      </c>
      <c r="C2135" s="17" t="s">
        <v>4781</v>
      </c>
    </row>
    <row r="2136" spans="2:3" x14ac:dyDescent="0.25">
      <c r="B2136" s="16" t="s">
        <v>6435</v>
      </c>
      <c r="C2136" s="17" t="s">
        <v>4996</v>
      </c>
    </row>
    <row r="2137" spans="2:3" x14ac:dyDescent="0.25">
      <c r="B2137" s="16" t="s">
        <v>6436</v>
      </c>
      <c r="C2137" s="17" t="s">
        <v>4410</v>
      </c>
    </row>
    <row r="2138" spans="2:3" x14ac:dyDescent="0.25">
      <c r="B2138" s="16" t="s">
        <v>6437</v>
      </c>
      <c r="C2138" s="17" t="s">
        <v>4761</v>
      </c>
    </row>
    <row r="2139" spans="2:3" x14ac:dyDescent="0.25">
      <c r="B2139" s="16" t="s">
        <v>6438</v>
      </c>
      <c r="C2139" s="17" t="s">
        <v>1277</v>
      </c>
    </row>
    <row r="2140" spans="2:3" x14ac:dyDescent="0.25">
      <c r="B2140" s="16" t="s">
        <v>6439</v>
      </c>
      <c r="C2140" s="17" t="s">
        <v>5154</v>
      </c>
    </row>
    <row r="2141" spans="2:3" x14ac:dyDescent="0.25">
      <c r="B2141" s="16" t="s">
        <v>6440</v>
      </c>
      <c r="C2141" s="17" t="s">
        <v>4565</v>
      </c>
    </row>
    <row r="2142" spans="2:3" x14ac:dyDescent="0.25">
      <c r="B2142" s="16" t="s">
        <v>6441</v>
      </c>
      <c r="C2142" s="17" t="s">
        <v>6442</v>
      </c>
    </row>
    <row r="2143" spans="2:3" x14ac:dyDescent="0.25">
      <c r="B2143" s="16" t="s">
        <v>6443</v>
      </c>
      <c r="C2143" s="17" t="s">
        <v>5401</v>
      </c>
    </row>
    <row r="2144" spans="2:3" x14ac:dyDescent="0.25">
      <c r="B2144" s="16" t="s">
        <v>6444</v>
      </c>
      <c r="C2144" s="17" t="s">
        <v>6445</v>
      </c>
    </row>
    <row r="2145" spans="2:3" x14ac:dyDescent="0.25">
      <c r="B2145" s="16" t="s">
        <v>6446</v>
      </c>
      <c r="C2145" s="17" t="s">
        <v>4465</v>
      </c>
    </row>
    <row r="2146" spans="2:3" x14ac:dyDescent="0.25">
      <c r="B2146" s="16" t="s">
        <v>6447</v>
      </c>
      <c r="C2146" s="17" t="s">
        <v>5329</v>
      </c>
    </row>
    <row r="2147" spans="2:3" x14ac:dyDescent="0.25">
      <c r="B2147" s="16" t="s">
        <v>6448</v>
      </c>
      <c r="C2147" s="17" t="s">
        <v>6449</v>
      </c>
    </row>
    <row r="2148" spans="2:3" x14ac:dyDescent="0.25">
      <c r="B2148" s="16" t="s">
        <v>6450</v>
      </c>
      <c r="C2148" s="17" t="s">
        <v>5566</v>
      </c>
    </row>
    <row r="2149" spans="2:3" x14ac:dyDescent="0.25">
      <c r="B2149" s="16" t="s">
        <v>6451</v>
      </c>
      <c r="C2149" s="17" t="s">
        <v>6451</v>
      </c>
    </row>
    <row r="2150" spans="2:3" x14ac:dyDescent="0.25">
      <c r="B2150" s="16" t="s">
        <v>6452</v>
      </c>
      <c r="C2150" s="17" t="s">
        <v>4519</v>
      </c>
    </row>
    <row r="2151" spans="2:3" x14ac:dyDescent="0.25">
      <c r="B2151" s="16" t="s">
        <v>6453</v>
      </c>
      <c r="C2151" s="17" t="s">
        <v>6453</v>
      </c>
    </row>
    <row r="2152" spans="2:3" x14ac:dyDescent="0.25">
      <c r="B2152" s="16" t="s">
        <v>6454</v>
      </c>
      <c r="C2152" s="17" t="s">
        <v>5191</v>
      </c>
    </row>
    <row r="2153" spans="2:3" x14ac:dyDescent="0.25">
      <c r="B2153" s="16" t="s">
        <v>6455</v>
      </c>
      <c r="C2153" s="17" t="s">
        <v>4761</v>
      </c>
    </row>
    <row r="2154" spans="2:3" x14ac:dyDescent="0.25">
      <c r="B2154" s="16" t="s">
        <v>6456</v>
      </c>
      <c r="C2154" s="17" t="s">
        <v>5348</v>
      </c>
    </row>
    <row r="2155" spans="2:3" x14ac:dyDescent="0.25">
      <c r="B2155" s="16" t="s">
        <v>6457</v>
      </c>
      <c r="C2155" s="17" t="s">
        <v>5096</v>
      </c>
    </row>
    <row r="2156" spans="2:3" x14ac:dyDescent="0.25">
      <c r="B2156" s="16" t="s">
        <v>6458</v>
      </c>
      <c r="C2156" s="17" t="s">
        <v>6459</v>
      </c>
    </row>
    <row r="2157" spans="2:3" x14ac:dyDescent="0.25">
      <c r="B2157" s="16" t="s">
        <v>6460</v>
      </c>
      <c r="C2157" s="17" t="s">
        <v>5998</v>
      </c>
    </row>
    <row r="2158" spans="2:3" x14ac:dyDescent="0.25">
      <c r="B2158" s="16" t="s">
        <v>6461</v>
      </c>
      <c r="C2158" s="17" t="s">
        <v>4455</v>
      </c>
    </row>
    <row r="2159" spans="2:3" x14ac:dyDescent="0.25">
      <c r="B2159" s="16" t="s">
        <v>6462</v>
      </c>
      <c r="C2159" s="17" t="s">
        <v>6462</v>
      </c>
    </row>
    <row r="2160" spans="2:3" x14ac:dyDescent="0.25">
      <c r="B2160" s="16" t="s">
        <v>6463</v>
      </c>
      <c r="C2160" s="17" t="s">
        <v>95</v>
      </c>
    </row>
    <row r="2161" spans="2:3" x14ac:dyDescent="0.25">
      <c r="B2161" s="16" t="s">
        <v>6464</v>
      </c>
      <c r="C2161" s="17" t="s">
        <v>5026</v>
      </c>
    </row>
    <row r="2162" spans="2:3" x14ac:dyDescent="0.25">
      <c r="B2162" s="16" t="s">
        <v>6465</v>
      </c>
      <c r="C2162" s="17" t="s">
        <v>6466</v>
      </c>
    </row>
    <row r="2163" spans="2:3" x14ac:dyDescent="0.25">
      <c r="B2163" s="16" t="s">
        <v>6467</v>
      </c>
      <c r="C2163" s="17" t="s">
        <v>4488</v>
      </c>
    </row>
    <row r="2164" spans="2:3" x14ac:dyDescent="0.25">
      <c r="B2164" s="16" t="s">
        <v>6468</v>
      </c>
      <c r="C2164" s="17" t="s">
        <v>4527</v>
      </c>
    </row>
    <row r="2165" spans="2:3" x14ac:dyDescent="0.25">
      <c r="B2165" s="16" t="s">
        <v>6469</v>
      </c>
      <c r="C2165" s="17" t="s">
        <v>5165</v>
      </c>
    </row>
    <row r="2166" spans="2:3" x14ac:dyDescent="0.25">
      <c r="B2166" s="16" t="s">
        <v>6470</v>
      </c>
      <c r="C2166" s="17" t="s">
        <v>5792</v>
      </c>
    </row>
    <row r="2167" spans="2:3" x14ac:dyDescent="0.25">
      <c r="B2167" s="16" t="s">
        <v>6471</v>
      </c>
      <c r="C2167" s="17" t="s">
        <v>6472</v>
      </c>
    </row>
    <row r="2168" spans="2:3" x14ac:dyDescent="0.25">
      <c r="B2168" s="16" t="s">
        <v>6473</v>
      </c>
      <c r="C2168" s="17" t="s">
        <v>3215</v>
      </c>
    </row>
    <row r="2169" spans="2:3" x14ac:dyDescent="0.25">
      <c r="B2169" s="16" t="s">
        <v>6474</v>
      </c>
      <c r="C2169" s="17" t="s">
        <v>4660</v>
      </c>
    </row>
    <row r="2170" spans="2:3" x14ac:dyDescent="0.25">
      <c r="B2170" s="16" t="s">
        <v>6475</v>
      </c>
      <c r="C2170" s="17" t="s">
        <v>236</v>
      </c>
    </row>
    <row r="2171" spans="2:3" x14ac:dyDescent="0.25">
      <c r="B2171" s="16" t="s">
        <v>6476</v>
      </c>
      <c r="C2171" s="17" t="s">
        <v>5839</v>
      </c>
    </row>
    <row r="2172" spans="2:3" x14ac:dyDescent="0.25">
      <c r="B2172" s="16" t="s">
        <v>6477</v>
      </c>
      <c r="C2172" s="17" t="s">
        <v>4543</v>
      </c>
    </row>
    <row r="2173" spans="2:3" x14ac:dyDescent="0.25">
      <c r="B2173" s="16" t="s">
        <v>6478</v>
      </c>
      <c r="C2173" s="17" t="s">
        <v>4603</v>
      </c>
    </row>
    <row r="2174" spans="2:3" x14ac:dyDescent="0.25">
      <c r="B2174" s="16" t="s">
        <v>6479</v>
      </c>
      <c r="C2174" s="17" t="s">
        <v>4803</v>
      </c>
    </row>
    <row r="2175" spans="2:3" x14ac:dyDescent="0.25">
      <c r="B2175" s="16" t="s">
        <v>6480</v>
      </c>
      <c r="C2175" s="17" t="s">
        <v>5203</v>
      </c>
    </row>
    <row r="2176" spans="2:3" x14ac:dyDescent="0.25">
      <c r="B2176" s="16" t="s">
        <v>6481</v>
      </c>
      <c r="C2176" s="17" t="s">
        <v>4868</v>
      </c>
    </row>
    <row r="2177" spans="2:3" x14ac:dyDescent="0.25">
      <c r="B2177" s="16" t="s">
        <v>6482</v>
      </c>
      <c r="C2177" s="17" t="s">
        <v>4477</v>
      </c>
    </row>
    <row r="2178" spans="2:3" x14ac:dyDescent="0.25">
      <c r="B2178" s="16" t="s">
        <v>6483</v>
      </c>
      <c r="C2178" s="17" t="s">
        <v>1301</v>
      </c>
    </row>
    <row r="2179" spans="2:3" x14ac:dyDescent="0.25">
      <c r="B2179" s="16" t="s">
        <v>6484</v>
      </c>
      <c r="C2179" s="17" t="s">
        <v>4458</v>
      </c>
    </row>
    <row r="2180" spans="2:3" x14ac:dyDescent="0.25">
      <c r="B2180" s="16" t="s">
        <v>6485</v>
      </c>
      <c r="C2180" s="17" t="s">
        <v>5220</v>
      </c>
    </row>
    <row r="2181" spans="2:3" x14ac:dyDescent="0.25">
      <c r="B2181" s="16" t="s">
        <v>6486</v>
      </c>
      <c r="C2181" s="17" t="s">
        <v>6487</v>
      </c>
    </row>
    <row r="2182" spans="2:3" x14ac:dyDescent="0.25">
      <c r="B2182" s="16" t="s">
        <v>6488</v>
      </c>
      <c r="C2182" s="17" t="s">
        <v>3162</v>
      </c>
    </row>
    <row r="2183" spans="2:3" x14ac:dyDescent="0.25">
      <c r="B2183" s="16" t="s">
        <v>6489</v>
      </c>
      <c r="C2183" s="17" t="s">
        <v>5540</v>
      </c>
    </row>
    <row r="2184" spans="2:3" x14ac:dyDescent="0.25">
      <c r="B2184" s="16" t="s">
        <v>6490</v>
      </c>
      <c r="C2184" s="17" t="s">
        <v>6491</v>
      </c>
    </row>
    <row r="2185" spans="2:3" x14ac:dyDescent="0.25">
      <c r="B2185" s="16" t="s">
        <v>6492</v>
      </c>
      <c r="C2185" s="17" t="s">
        <v>1863</v>
      </c>
    </row>
    <row r="2186" spans="2:3" x14ac:dyDescent="0.25">
      <c r="B2186" s="16" t="s">
        <v>6493</v>
      </c>
      <c r="C2186" s="17" t="s">
        <v>5051</v>
      </c>
    </row>
    <row r="2187" spans="2:3" x14ac:dyDescent="0.25">
      <c r="B2187" s="16" t="s">
        <v>6494</v>
      </c>
      <c r="C2187" s="17" t="s">
        <v>4781</v>
      </c>
    </row>
    <row r="2188" spans="2:3" x14ac:dyDescent="0.25">
      <c r="B2188" s="16" t="s">
        <v>6495</v>
      </c>
      <c r="C2188" s="17" t="s">
        <v>5615</v>
      </c>
    </row>
    <row r="2189" spans="2:3" x14ac:dyDescent="0.25">
      <c r="B2189" s="16" t="s">
        <v>6496</v>
      </c>
      <c r="C2189" s="17" t="s">
        <v>5074</v>
      </c>
    </row>
    <row r="2190" spans="2:3" x14ac:dyDescent="0.25">
      <c r="B2190" s="16" t="s">
        <v>6497</v>
      </c>
      <c r="C2190" s="17" t="s">
        <v>6497</v>
      </c>
    </row>
    <row r="2191" spans="2:3" x14ac:dyDescent="0.25">
      <c r="B2191" s="16" t="s">
        <v>6498</v>
      </c>
      <c r="C2191" s="17" t="s">
        <v>6499</v>
      </c>
    </row>
    <row r="2192" spans="2:3" x14ac:dyDescent="0.25">
      <c r="B2192" s="16" t="s">
        <v>6500</v>
      </c>
      <c r="C2192" s="17" t="s">
        <v>5350</v>
      </c>
    </row>
    <row r="2193" spans="2:3" x14ac:dyDescent="0.25">
      <c r="B2193" s="16" t="s">
        <v>6501</v>
      </c>
      <c r="C2193" s="17" t="s">
        <v>4461</v>
      </c>
    </row>
    <row r="2194" spans="2:3" x14ac:dyDescent="0.25">
      <c r="B2194" s="16" t="s">
        <v>6502</v>
      </c>
      <c r="C2194" s="17" t="s">
        <v>5335</v>
      </c>
    </row>
    <row r="2195" spans="2:3" x14ac:dyDescent="0.25">
      <c r="B2195" s="16" t="s">
        <v>6503</v>
      </c>
      <c r="C2195" s="17" t="s">
        <v>5199</v>
      </c>
    </row>
    <row r="2196" spans="2:3" x14ac:dyDescent="0.25">
      <c r="B2196" s="16" t="s">
        <v>6504</v>
      </c>
      <c r="C2196" s="17" t="s">
        <v>1351</v>
      </c>
    </row>
    <row r="2197" spans="2:3" x14ac:dyDescent="0.25">
      <c r="B2197" s="16" t="s">
        <v>6505</v>
      </c>
      <c r="C2197" s="17" t="s">
        <v>1606</v>
      </c>
    </row>
    <row r="2198" spans="2:3" x14ac:dyDescent="0.25">
      <c r="B2198" s="16" t="s">
        <v>6506</v>
      </c>
      <c r="C2198" s="17" t="s">
        <v>4660</v>
      </c>
    </row>
    <row r="2199" spans="2:3" x14ac:dyDescent="0.25">
      <c r="B2199" s="16" t="s">
        <v>6507</v>
      </c>
      <c r="C2199" s="17" t="s">
        <v>5675</v>
      </c>
    </row>
    <row r="2200" spans="2:3" x14ac:dyDescent="0.25">
      <c r="B2200" s="16" t="s">
        <v>6349</v>
      </c>
      <c r="C2200" s="17" t="s">
        <v>6349</v>
      </c>
    </row>
    <row r="2201" spans="2:3" x14ac:dyDescent="0.25">
      <c r="B2201" s="16" t="s">
        <v>6508</v>
      </c>
      <c r="C2201" s="17" t="s">
        <v>5161</v>
      </c>
    </row>
    <row r="2202" spans="2:3" x14ac:dyDescent="0.25">
      <c r="B2202" s="16" t="s">
        <v>6509</v>
      </c>
      <c r="C2202" s="17" t="s">
        <v>5184</v>
      </c>
    </row>
    <row r="2203" spans="2:3" x14ac:dyDescent="0.25">
      <c r="B2203" s="16" t="s">
        <v>6510</v>
      </c>
      <c r="C2203" s="17" t="s">
        <v>4420</v>
      </c>
    </row>
    <row r="2204" spans="2:3" x14ac:dyDescent="0.25">
      <c r="B2204" s="16" t="s">
        <v>6511</v>
      </c>
      <c r="C2204" s="17" t="s">
        <v>4826</v>
      </c>
    </row>
    <row r="2205" spans="2:3" x14ac:dyDescent="0.25">
      <c r="B2205" s="16" t="s">
        <v>6512</v>
      </c>
      <c r="C2205" s="17" t="s">
        <v>4505</v>
      </c>
    </row>
    <row r="2206" spans="2:3" x14ac:dyDescent="0.25">
      <c r="B2206" s="16" t="s">
        <v>6513</v>
      </c>
      <c r="C2206" s="17" t="s">
        <v>1135</v>
      </c>
    </row>
    <row r="2207" spans="2:3" x14ac:dyDescent="0.25">
      <c r="B2207" s="16" t="s">
        <v>6514</v>
      </c>
      <c r="C2207" s="17" t="s">
        <v>5006</v>
      </c>
    </row>
    <row r="2208" spans="2:3" x14ac:dyDescent="0.25">
      <c r="B2208" s="16" t="s">
        <v>6515</v>
      </c>
      <c r="C2208" s="17" t="s">
        <v>4485</v>
      </c>
    </row>
    <row r="2209" spans="2:3" x14ac:dyDescent="0.25">
      <c r="B2209" s="16" t="s">
        <v>6516</v>
      </c>
      <c r="C2209" s="17" t="s">
        <v>5792</v>
      </c>
    </row>
    <row r="2210" spans="2:3" x14ac:dyDescent="0.25">
      <c r="B2210" s="16" t="s">
        <v>6517</v>
      </c>
      <c r="C2210" s="17" t="s">
        <v>4445</v>
      </c>
    </row>
    <row r="2211" spans="2:3" x14ac:dyDescent="0.25">
      <c r="B2211" s="16" t="s">
        <v>6518</v>
      </c>
      <c r="C2211" s="17" t="s">
        <v>4561</v>
      </c>
    </row>
    <row r="2212" spans="2:3" x14ac:dyDescent="0.25">
      <c r="B2212" s="16" t="s">
        <v>6519</v>
      </c>
      <c r="C2212" s="17" t="s">
        <v>1750</v>
      </c>
    </row>
    <row r="2213" spans="2:3" x14ac:dyDescent="0.25">
      <c r="B2213" s="16" t="s">
        <v>6520</v>
      </c>
      <c r="C2213" s="17" t="s">
        <v>4970</v>
      </c>
    </row>
    <row r="2214" spans="2:3" x14ac:dyDescent="0.25">
      <c r="B2214" s="16" t="s">
        <v>6521</v>
      </c>
      <c r="C2214" s="17" t="s">
        <v>4404</v>
      </c>
    </row>
    <row r="2215" spans="2:3" x14ac:dyDescent="0.25">
      <c r="B2215" s="16" t="s">
        <v>6522</v>
      </c>
      <c r="C2215" s="17" t="s">
        <v>4980</v>
      </c>
    </row>
    <row r="2216" spans="2:3" x14ac:dyDescent="0.25">
      <c r="B2216" s="16" t="s">
        <v>6523</v>
      </c>
      <c r="C2216" s="17" t="s">
        <v>4845</v>
      </c>
    </row>
    <row r="2217" spans="2:3" x14ac:dyDescent="0.25">
      <c r="B2217" s="16" t="s">
        <v>6524</v>
      </c>
      <c r="C2217" s="17" t="s">
        <v>4728</v>
      </c>
    </row>
    <row r="2218" spans="2:3" x14ac:dyDescent="0.25">
      <c r="B2218" s="16" t="s">
        <v>6525</v>
      </c>
      <c r="C2218" s="17" t="s">
        <v>4543</v>
      </c>
    </row>
    <row r="2219" spans="2:3" x14ac:dyDescent="0.25">
      <c r="B2219" s="16" t="s">
        <v>6526</v>
      </c>
      <c r="C2219" s="17" t="s">
        <v>223</v>
      </c>
    </row>
    <row r="2220" spans="2:3" x14ac:dyDescent="0.25">
      <c r="B2220" s="16" t="s">
        <v>6527</v>
      </c>
      <c r="C2220" s="17" t="s">
        <v>4700</v>
      </c>
    </row>
    <row r="2221" spans="2:3" x14ac:dyDescent="0.25">
      <c r="B2221" s="16" t="s">
        <v>6528</v>
      </c>
      <c r="C2221" s="17" t="s">
        <v>4938</v>
      </c>
    </row>
    <row r="2222" spans="2:3" x14ac:dyDescent="0.25">
      <c r="B2222" s="16" t="s">
        <v>6529</v>
      </c>
      <c r="C2222" s="17" t="s">
        <v>4533</v>
      </c>
    </row>
    <row r="2223" spans="2:3" x14ac:dyDescent="0.25">
      <c r="B2223" s="16" t="s">
        <v>6530</v>
      </c>
      <c r="C2223" s="17" t="s">
        <v>2158</v>
      </c>
    </row>
    <row r="2224" spans="2:3" x14ac:dyDescent="0.25">
      <c r="B2224" s="16" t="s">
        <v>6531</v>
      </c>
      <c r="C2224" s="17" t="s">
        <v>6531</v>
      </c>
    </row>
    <row r="2225" spans="2:3" x14ac:dyDescent="0.25">
      <c r="B2225" s="16" t="s">
        <v>6532</v>
      </c>
      <c r="C2225" s="17" t="s">
        <v>6533</v>
      </c>
    </row>
    <row r="2226" spans="2:3" x14ac:dyDescent="0.25">
      <c r="B2226" s="16" t="s">
        <v>6534</v>
      </c>
      <c r="C2226" s="17" t="s">
        <v>6535</v>
      </c>
    </row>
    <row r="2227" spans="2:3" x14ac:dyDescent="0.25">
      <c r="B2227" s="16" t="s">
        <v>6536</v>
      </c>
      <c r="C2227" s="17" t="s">
        <v>5206</v>
      </c>
    </row>
    <row r="2228" spans="2:3" x14ac:dyDescent="0.25">
      <c r="B2228" s="16" t="s">
        <v>6537</v>
      </c>
      <c r="C2228" s="17" t="s">
        <v>6131</v>
      </c>
    </row>
    <row r="2229" spans="2:3" x14ac:dyDescent="0.25">
      <c r="B2229" s="16" t="s">
        <v>6538</v>
      </c>
      <c r="C2229" s="17" t="s">
        <v>5090</v>
      </c>
    </row>
    <row r="2230" spans="2:3" x14ac:dyDescent="0.25">
      <c r="B2230" s="16" t="s">
        <v>6539</v>
      </c>
      <c r="C2230" s="17" t="s">
        <v>5138</v>
      </c>
    </row>
    <row r="2231" spans="2:3" x14ac:dyDescent="0.25">
      <c r="B2231" s="16" t="s">
        <v>6540</v>
      </c>
      <c r="C2231" s="17" t="s">
        <v>4935</v>
      </c>
    </row>
    <row r="2232" spans="2:3" x14ac:dyDescent="0.25">
      <c r="B2232" s="16" t="s">
        <v>6541</v>
      </c>
      <c r="C2232" s="17" t="s">
        <v>4828</v>
      </c>
    </row>
    <row r="2233" spans="2:3" x14ac:dyDescent="0.25">
      <c r="B2233" s="16" t="s">
        <v>6542</v>
      </c>
      <c r="C2233" s="17" t="s">
        <v>4637</v>
      </c>
    </row>
    <row r="2234" spans="2:3" x14ac:dyDescent="0.25">
      <c r="B2234" s="16" t="s">
        <v>6543</v>
      </c>
      <c r="C2234" s="17" t="s">
        <v>4905</v>
      </c>
    </row>
    <row r="2235" spans="2:3" x14ac:dyDescent="0.25">
      <c r="B2235" s="16" t="s">
        <v>6544</v>
      </c>
      <c r="C2235" s="17" t="s">
        <v>5739</v>
      </c>
    </row>
    <row r="2236" spans="2:3" x14ac:dyDescent="0.25">
      <c r="B2236" s="16" t="s">
        <v>6545</v>
      </c>
      <c r="C2236" s="17" t="s">
        <v>4406</v>
      </c>
    </row>
    <row r="2237" spans="2:3" x14ac:dyDescent="0.25">
      <c r="B2237" s="16" t="s">
        <v>6546</v>
      </c>
      <c r="C2237" s="17" t="s">
        <v>6546</v>
      </c>
    </row>
    <row r="2238" spans="2:3" x14ac:dyDescent="0.25">
      <c r="B2238" s="16" t="s">
        <v>6115</v>
      </c>
      <c r="C2238" s="17" t="s">
        <v>6115</v>
      </c>
    </row>
    <row r="2239" spans="2:3" x14ac:dyDescent="0.25">
      <c r="B2239" s="16" t="s">
        <v>6547</v>
      </c>
      <c r="C2239" s="17" t="s">
        <v>3297</v>
      </c>
    </row>
    <row r="2240" spans="2:3" x14ac:dyDescent="0.25">
      <c r="B2240" s="16" t="s">
        <v>6548</v>
      </c>
      <c r="C2240" s="17" t="s">
        <v>5083</v>
      </c>
    </row>
    <row r="2241" spans="2:3" x14ac:dyDescent="0.25">
      <c r="B2241" s="16" t="s">
        <v>6549</v>
      </c>
      <c r="C2241" s="17" t="s">
        <v>3757</v>
      </c>
    </row>
    <row r="2242" spans="2:3" x14ac:dyDescent="0.25">
      <c r="B2242" s="16" t="s">
        <v>6550</v>
      </c>
      <c r="C2242" s="17" t="s">
        <v>4577</v>
      </c>
    </row>
    <row r="2243" spans="2:3" x14ac:dyDescent="0.25">
      <c r="B2243" s="16" t="s">
        <v>6551</v>
      </c>
      <c r="C2243" s="17" t="s">
        <v>4465</v>
      </c>
    </row>
    <row r="2244" spans="2:3" x14ac:dyDescent="0.25">
      <c r="B2244" s="16" t="s">
        <v>6552</v>
      </c>
      <c r="C2244" s="17" t="s">
        <v>4543</v>
      </c>
    </row>
    <row r="2245" spans="2:3" x14ac:dyDescent="0.25">
      <c r="B2245" s="16" t="s">
        <v>4541</v>
      </c>
      <c r="C2245" s="17" t="s">
        <v>4541</v>
      </c>
    </row>
    <row r="2246" spans="2:3" x14ac:dyDescent="0.25">
      <c r="B2246" s="16" t="s">
        <v>6553</v>
      </c>
      <c r="C2246" s="17" t="s">
        <v>6554</v>
      </c>
    </row>
    <row r="2247" spans="2:3" x14ac:dyDescent="0.25">
      <c r="B2247" s="16" t="s">
        <v>6555</v>
      </c>
      <c r="C2247" s="17" t="s">
        <v>4609</v>
      </c>
    </row>
    <row r="2248" spans="2:3" x14ac:dyDescent="0.25">
      <c r="B2248" s="16" t="s">
        <v>6556</v>
      </c>
      <c r="C2248" s="17" t="s">
        <v>6556</v>
      </c>
    </row>
    <row r="2249" spans="2:3" x14ac:dyDescent="0.25">
      <c r="B2249" s="16" t="s">
        <v>6557</v>
      </c>
      <c r="C2249" s="17" t="s">
        <v>4629</v>
      </c>
    </row>
    <row r="2250" spans="2:3" x14ac:dyDescent="0.25">
      <c r="B2250" s="16" t="s">
        <v>6558</v>
      </c>
      <c r="C2250" s="17" t="s">
        <v>4483</v>
      </c>
    </row>
    <row r="2251" spans="2:3" x14ac:dyDescent="0.25">
      <c r="B2251" s="16" t="s">
        <v>6559</v>
      </c>
      <c r="C2251" s="17" t="s">
        <v>6559</v>
      </c>
    </row>
    <row r="2252" spans="2:3" x14ac:dyDescent="0.25">
      <c r="B2252" s="16" t="s">
        <v>6560</v>
      </c>
      <c r="C2252" s="17" t="s">
        <v>4447</v>
      </c>
    </row>
    <row r="2253" spans="2:3" x14ac:dyDescent="0.25">
      <c r="B2253" s="16" t="s">
        <v>6561</v>
      </c>
      <c r="C2253" s="17" t="s">
        <v>4634</v>
      </c>
    </row>
    <row r="2254" spans="2:3" x14ac:dyDescent="0.25">
      <c r="B2254" s="16" t="s">
        <v>6562</v>
      </c>
      <c r="C2254" s="17" t="s">
        <v>4637</v>
      </c>
    </row>
    <row r="2255" spans="2:3" x14ac:dyDescent="0.25">
      <c r="B2255" s="16" t="s">
        <v>6563</v>
      </c>
      <c r="C2255" s="17" t="s">
        <v>4963</v>
      </c>
    </row>
    <row r="2256" spans="2:3" x14ac:dyDescent="0.25">
      <c r="B2256" s="16" t="s">
        <v>6564</v>
      </c>
      <c r="C2256" s="17" t="s">
        <v>5317</v>
      </c>
    </row>
    <row r="2257" spans="2:3" x14ac:dyDescent="0.25">
      <c r="B2257" s="16" t="s">
        <v>6565</v>
      </c>
      <c r="C2257" s="17" t="s">
        <v>5311</v>
      </c>
    </row>
    <row r="2258" spans="2:3" x14ac:dyDescent="0.25">
      <c r="B2258" s="16" t="s">
        <v>6566</v>
      </c>
      <c r="C2258" s="17" t="s">
        <v>4406</v>
      </c>
    </row>
    <row r="2259" spans="2:3" x14ac:dyDescent="0.25">
      <c r="B2259" s="16" t="s">
        <v>6567</v>
      </c>
      <c r="C2259" s="17" t="s">
        <v>4970</v>
      </c>
    </row>
    <row r="2260" spans="2:3" x14ac:dyDescent="0.25">
      <c r="B2260" s="16" t="s">
        <v>6568</v>
      </c>
      <c r="C2260" s="17" t="s">
        <v>4987</v>
      </c>
    </row>
    <row r="2261" spans="2:3" x14ac:dyDescent="0.25">
      <c r="B2261" s="16" t="s">
        <v>6569</v>
      </c>
      <c r="C2261" s="17" t="s">
        <v>1362</v>
      </c>
    </row>
    <row r="2262" spans="2:3" x14ac:dyDescent="0.25">
      <c r="B2262" s="16" t="s">
        <v>6570</v>
      </c>
      <c r="C2262" s="17" t="s">
        <v>6571</v>
      </c>
    </row>
    <row r="2263" spans="2:3" x14ac:dyDescent="0.25">
      <c r="B2263" s="16" t="s">
        <v>6572</v>
      </c>
      <c r="C2263" s="17" t="s">
        <v>6572</v>
      </c>
    </row>
    <row r="2264" spans="2:3" x14ac:dyDescent="0.25">
      <c r="B2264" s="16" t="s">
        <v>6573</v>
      </c>
      <c r="C2264" s="17" t="s">
        <v>5412</v>
      </c>
    </row>
    <row r="2265" spans="2:3" x14ac:dyDescent="0.25">
      <c r="B2265" s="16" t="s">
        <v>3757</v>
      </c>
      <c r="C2265" s="17" t="s">
        <v>3757</v>
      </c>
    </row>
    <row r="2266" spans="2:3" x14ac:dyDescent="0.25">
      <c r="B2266" s="16" t="s">
        <v>6574</v>
      </c>
      <c r="C2266" s="17" t="s">
        <v>3211</v>
      </c>
    </row>
    <row r="2267" spans="2:3" x14ac:dyDescent="0.25">
      <c r="B2267" s="16" t="s">
        <v>6575</v>
      </c>
      <c r="C2267" s="17" t="s">
        <v>4631</v>
      </c>
    </row>
    <row r="2268" spans="2:3" x14ac:dyDescent="0.25">
      <c r="B2268" s="16" t="s">
        <v>6576</v>
      </c>
      <c r="C2268" s="17" t="s">
        <v>5171</v>
      </c>
    </row>
    <row r="2269" spans="2:3" x14ac:dyDescent="0.25">
      <c r="B2269" s="16" t="s">
        <v>6577</v>
      </c>
      <c r="C2269" s="17" t="s">
        <v>4577</v>
      </c>
    </row>
    <row r="2270" spans="2:3" x14ac:dyDescent="0.25">
      <c r="B2270" s="16" t="s">
        <v>6578</v>
      </c>
      <c r="C2270" s="17" t="s">
        <v>21</v>
      </c>
    </row>
    <row r="2271" spans="2:3" x14ac:dyDescent="0.25">
      <c r="B2271" s="16" t="s">
        <v>6579</v>
      </c>
      <c r="C2271" s="17" t="s">
        <v>6579</v>
      </c>
    </row>
    <row r="2272" spans="2:3" x14ac:dyDescent="0.25">
      <c r="B2272" s="16" t="s">
        <v>6580</v>
      </c>
      <c r="C2272" s="17" t="s">
        <v>6580</v>
      </c>
    </row>
    <row r="2273" spans="2:3" x14ac:dyDescent="0.25">
      <c r="B2273" s="16" t="s">
        <v>6581</v>
      </c>
      <c r="C2273" s="17" t="s">
        <v>4666</v>
      </c>
    </row>
    <row r="2274" spans="2:3" x14ac:dyDescent="0.25">
      <c r="B2274" s="16" t="s">
        <v>6582</v>
      </c>
      <c r="C2274" s="17" t="s">
        <v>4777</v>
      </c>
    </row>
    <row r="2275" spans="2:3" x14ac:dyDescent="0.25">
      <c r="B2275" s="16" t="s">
        <v>6583</v>
      </c>
      <c r="C2275" s="17" t="s">
        <v>4999</v>
      </c>
    </row>
    <row r="2276" spans="2:3" x14ac:dyDescent="0.25">
      <c r="B2276" s="16" t="s">
        <v>6584</v>
      </c>
      <c r="C2276" s="17" t="s">
        <v>5161</v>
      </c>
    </row>
    <row r="2277" spans="2:3" x14ac:dyDescent="0.25">
      <c r="B2277" s="16" t="s">
        <v>6585</v>
      </c>
      <c r="C2277" s="17" t="s">
        <v>4577</v>
      </c>
    </row>
    <row r="2278" spans="2:3" x14ac:dyDescent="0.25">
      <c r="B2278" s="16" t="s">
        <v>6586</v>
      </c>
      <c r="C2278" s="17" t="s">
        <v>5310</v>
      </c>
    </row>
    <row r="2279" spans="2:3" x14ac:dyDescent="0.25">
      <c r="B2279" s="16" t="s">
        <v>6587</v>
      </c>
      <c r="C2279" s="17" t="s">
        <v>176</v>
      </c>
    </row>
    <row r="2280" spans="2:3" x14ac:dyDescent="0.25">
      <c r="B2280" s="16" t="s">
        <v>6588</v>
      </c>
      <c r="C2280" s="17" t="s">
        <v>4603</v>
      </c>
    </row>
    <row r="2281" spans="2:3" x14ac:dyDescent="0.25">
      <c r="B2281" s="16" t="s">
        <v>6589</v>
      </c>
      <c r="C2281" s="17" t="s">
        <v>4904</v>
      </c>
    </row>
    <row r="2282" spans="2:3" x14ac:dyDescent="0.25">
      <c r="B2282" s="16" t="s">
        <v>6590</v>
      </c>
      <c r="C2282" s="17" t="s">
        <v>4567</v>
      </c>
    </row>
    <row r="2283" spans="2:3" x14ac:dyDescent="0.25">
      <c r="B2283" s="16" t="s">
        <v>6591</v>
      </c>
      <c r="C2283" s="17" t="s">
        <v>5149</v>
      </c>
    </row>
    <row r="2284" spans="2:3" x14ac:dyDescent="0.25">
      <c r="B2284" s="16" t="s">
        <v>6592</v>
      </c>
      <c r="C2284" s="17" t="s">
        <v>4452</v>
      </c>
    </row>
    <row r="2285" spans="2:3" x14ac:dyDescent="0.25">
      <c r="B2285" s="16" t="s">
        <v>6593</v>
      </c>
      <c r="C2285" s="17" t="s">
        <v>3162</v>
      </c>
    </row>
    <row r="2286" spans="2:3" x14ac:dyDescent="0.25">
      <c r="B2286" s="16" t="s">
        <v>6594</v>
      </c>
      <c r="C2286" s="17" t="s">
        <v>171</v>
      </c>
    </row>
    <row r="2287" spans="2:3" x14ac:dyDescent="0.25">
      <c r="B2287" s="16" t="s">
        <v>6595</v>
      </c>
      <c r="C2287" s="17" t="s">
        <v>6596</v>
      </c>
    </row>
    <row r="2288" spans="2:3" x14ac:dyDescent="0.25">
      <c r="B2288" s="16" t="s">
        <v>6597</v>
      </c>
      <c r="C2288" s="17" t="s">
        <v>4688</v>
      </c>
    </row>
    <row r="2289" spans="2:3" x14ac:dyDescent="0.25">
      <c r="B2289" s="16" t="s">
        <v>6598</v>
      </c>
      <c r="C2289" s="17" t="s">
        <v>4358</v>
      </c>
    </row>
    <row r="2290" spans="2:3" x14ac:dyDescent="0.25">
      <c r="B2290" s="16" t="s">
        <v>6599</v>
      </c>
      <c r="C2290" s="17" t="s">
        <v>4637</v>
      </c>
    </row>
    <row r="2291" spans="2:3" x14ac:dyDescent="0.25">
      <c r="B2291" s="16" t="s">
        <v>6600</v>
      </c>
      <c r="C2291" s="17" t="s">
        <v>5043</v>
      </c>
    </row>
    <row r="2292" spans="2:3" x14ac:dyDescent="0.25">
      <c r="B2292" s="16" t="s">
        <v>6601</v>
      </c>
      <c r="C2292" s="17" t="s">
        <v>4468</v>
      </c>
    </row>
    <row r="2293" spans="2:3" x14ac:dyDescent="0.25">
      <c r="B2293" s="16" t="s">
        <v>6602</v>
      </c>
      <c r="C2293" s="17" t="s">
        <v>5845</v>
      </c>
    </row>
    <row r="2294" spans="2:3" x14ac:dyDescent="0.25">
      <c r="B2294" s="16" t="s">
        <v>6603</v>
      </c>
      <c r="C2294" s="17" t="s">
        <v>4443</v>
      </c>
    </row>
    <row r="2295" spans="2:3" x14ac:dyDescent="0.25">
      <c r="B2295" s="16" t="s">
        <v>6604</v>
      </c>
      <c r="C2295" s="17" t="s">
        <v>4700</v>
      </c>
    </row>
    <row r="2296" spans="2:3" x14ac:dyDescent="0.25">
      <c r="B2296" s="16" t="s">
        <v>6605</v>
      </c>
      <c r="C2296" s="17" t="s">
        <v>4609</v>
      </c>
    </row>
    <row r="2297" spans="2:3" x14ac:dyDescent="0.25">
      <c r="B2297" s="16" t="s">
        <v>6606</v>
      </c>
      <c r="C2297" s="17" t="s">
        <v>6607</v>
      </c>
    </row>
    <row r="2298" spans="2:3" x14ac:dyDescent="0.25">
      <c r="B2298" s="16" t="s">
        <v>6608</v>
      </c>
      <c r="C2298" s="17" t="s">
        <v>4713</v>
      </c>
    </row>
    <row r="2299" spans="2:3" x14ac:dyDescent="0.25">
      <c r="B2299" s="16" t="s">
        <v>6609</v>
      </c>
      <c r="C2299" s="17" t="s">
        <v>6610</v>
      </c>
    </row>
    <row r="2300" spans="2:3" x14ac:dyDescent="0.25">
      <c r="B2300" s="16" t="s">
        <v>6611</v>
      </c>
      <c r="C2300" s="17" t="s">
        <v>4654</v>
      </c>
    </row>
    <row r="2301" spans="2:3" x14ac:dyDescent="0.25">
      <c r="B2301" s="16" t="s">
        <v>6612</v>
      </c>
      <c r="C2301" s="17" t="s">
        <v>4575</v>
      </c>
    </row>
    <row r="2302" spans="2:3" x14ac:dyDescent="0.25">
      <c r="B2302" s="16" t="s">
        <v>6613</v>
      </c>
      <c r="C2302" s="17" t="s">
        <v>6613</v>
      </c>
    </row>
    <row r="2303" spans="2:3" x14ac:dyDescent="0.25">
      <c r="B2303" s="16" t="s">
        <v>6614</v>
      </c>
      <c r="C2303" s="17" t="s">
        <v>3083</v>
      </c>
    </row>
    <row r="2304" spans="2:3" x14ac:dyDescent="0.25">
      <c r="B2304" s="16" t="s">
        <v>6615</v>
      </c>
      <c r="C2304" s="17" t="s">
        <v>5228</v>
      </c>
    </row>
    <row r="2305" spans="2:3" x14ac:dyDescent="0.25">
      <c r="B2305" s="16" t="s">
        <v>6616</v>
      </c>
      <c r="C2305" s="17" t="s">
        <v>5098</v>
      </c>
    </row>
    <row r="2306" spans="2:3" x14ac:dyDescent="0.25">
      <c r="B2306" s="16" t="s">
        <v>6617</v>
      </c>
      <c r="C2306" s="17" t="s">
        <v>6618</v>
      </c>
    </row>
    <row r="2307" spans="2:3" x14ac:dyDescent="0.25">
      <c r="B2307" s="16" t="s">
        <v>6619</v>
      </c>
      <c r="C2307" s="17" t="s">
        <v>4642</v>
      </c>
    </row>
    <row r="2308" spans="2:3" x14ac:dyDescent="0.25">
      <c r="B2308" s="16" t="s">
        <v>6620</v>
      </c>
      <c r="C2308" s="17" t="s">
        <v>5083</v>
      </c>
    </row>
    <row r="2309" spans="2:3" x14ac:dyDescent="0.25">
      <c r="B2309" s="16" t="s">
        <v>6621</v>
      </c>
      <c r="C2309" s="17" t="s">
        <v>4700</v>
      </c>
    </row>
    <row r="2310" spans="2:3" x14ac:dyDescent="0.25">
      <c r="B2310" s="16" t="s">
        <v>6622</v>
      </c>
      <c r="C2310" s="17" t="s">
        <v>4735</v>
      </c>
    </row>
    <row r="2311" spans="2:3" x14ac:dyDescent="0.25">
      <c r="B2311" s="16" t="s">
        <v>6623</v>
      </c>
      <c r="C2311" s="17" t="s">
        <v>4866</v>
      </c>
    </row>
    <row r="2312" spans="2:3" x14ac:dyDescent="0.25">
      <c r="B2312" s="16" t="s">
        <v>6624</v>
      </c>
      <c r="C2312" s="17" t="s">
        <v>4773</v>
      </c>
    </row>
    <row r="2313" spans="2:3" x14ac:dyDescent="0.25">
      <c r="B2313" s="16" t="s">
        <v>6625</v>
      </c>
      <c r="C2313" s="17" t="s">
        <v>4690</v>
      </c>
    </row>
    <row r="2314" spans="2:3" x14ac:dyDescent="0.25">
      <c r="B2314" s="16" t="s">
        <v>6626</v>
      </c>
      <c r="C2314" s="17" t="s">
        <v>5788</v>
      </c>
    </row>
    <row r="2315" spans="2:3" x14ac:dyDescent="0.25">
      <c r="B2315" s="16" t="s">
        <v>6627</v>
      </c>
      <c r="C2315" s="17" t="s">
        <v>6628</v>
      </c>
    </row>
    <row r="2316" spans="2:3" x14ac:dyDescent="0.25">
      <c r="B2316" s="16" t="s">
        <v>6629</v>
      </c>
      <c r="C2316" s="17" t="s">
        <v>4653</v>
      </c>
    </row>
    <row r="2317" spans="2:3" x14ac:dyDescent="0.25">
      <c r="B2317" s="16" t="s">
        <v>6630</v>
      </c>
      <c r="C2317" s="17" t="s">
        <v>4431</v>
      </c>
    </row>
    <row r="2318" spans="2:3" x14ac:dyDescent="0.25">
      <c r="B2318" s="16" t="s">
        <v>6631</v>
      </c>
      <c r="C2318" s="17" t="s">
        <v>6632</v>
      </c>
    </row>
    <row r="2319" spans="2:3" x14ac:dyDescent="0.25">
      <c r="B2319" s="16" t="s">
        <v>6633</v>
      </c>
      <c r="C2319" s="17" t="s">
        <v>5040</v>
      </c>
    </row>
    <row r="2320" spans="2:3" x14ac:dyDescent="0.25">
      <c r="B2320" s="16" t="s">
        <v>6634</v>
      </c>
      <c r="C2320" s="17" t="s">
        <v>5273</v>
      </c>
    </row>
    <row r="2321" spans="2:3" x14ac:dyDescent="0.25">
      <c r="B2321" s="16" t="s">
        <v>6635</v>
      </c>
      <c r="C2321" s="17" t="s">
        <v>5792</v>
      </c>
    </row>
    <row r="2322" spans="2:3" x14ac:dyDescent="0.25">
      <c r="B2322" s="16" t="s">
        <v>6636</v>
      </c>
      <c r="C2322" s="17" t="s">
        <v>5734</v>
      </c>
    </row>
    <row r="2323" spans="2:3" x14ac:dyDescent="0.25">
      <c r="B2323" s="16" t="s">
        <v>6637</v>
      </c>
      <c r="C2323" s="17" t="s">
        <v>4999</v>
      </c>
    </row>
    <row r="2324" spans="2:3" x14ac:dyDescent="0.25">
      <c r="B2324" s="16" t="s">
        <v>6638</v>
      </c>
      <c r="C2324" s="17" t="s">
        <v>4868</v>
      </c>
    </row>
    <row r="2325" spans="2:3" x14ac:dyDescent="0.25">
      <c r="B2325" s="16" t="s">
        <v>6639</v>
      </c>
      <c r="C2325" s="17" t="s">
        <v>4540</v>
      </c>
    </row>
    <row r="2326" spans="2:3" x14ac:dyDescent="0.25">
      <c r="B2326" s="16" t="s">
        <v>6640</v>
      </c>
      <c r="C2326" s="17" t="s">
        <v>6641</v>
      </c>
    </row>
    <row r="2327" spans="2:3" x14ac:dyDescent="0.25">
      <c r="B2327" s="16" t="s">
        <v>6642</v>
      </c>
      <c r="C2327" s="17" t="s">
        <v>5235</v>
      </c>
    </row>
    <row r="2328" spans="2:3" x14ac:dyDescent="0.25">
      <c r="B2328" s="16" t="s">
        <v>6643</v>
      </c>
      <c r="C2328" s="17" t="s">
        <v>4516</v>
      </c>
    </row>
    <row r="2329" spans="2:3" x14ac:dyDescent="0.25">
      <c r="B2329" s="16" t="s">
        <v>6644</v>
      </c>
      <c r="C2329" s="17" t="s">
        <v>6237</v>
      </c>
    </row>
    <row r="2330" spans="2:3" x14ac:dyDescent="0.25">
      <c r="B2330" s="16" t="s">
        <v>6645</v>
      </c>
      <c r="C2330" s="17" t="s">
        <v>5675</v>
      </c>
    </row>
    <row r="2331" spans="2:3" x14ac:dyDescent="0.25">
      <c r="B2331" s="16" t="s">
        <v>6646</v>
      </c>
      <c r="C2331" s="17" t="s">
        <v>4932</v>
      </c>
    </row>
    <row r="2332" spans="2:3" x14ac:dyDescent="0.25">
      <c r="B2332" s="16" t="s">
        <v>6647</v>
      </c>
      <c r="C2332" s="17" t="s">
        <v>6559</v>
      </c>
    </row>
    <row r="2333" spans="2:3" x14ac:dyDescent="0.25">
      <c r="B2333" s="16" t="s">
        <v>6648</v>
      </c>
      <c r="C2333" s="17" t="s">
        <v>6649</v>
      </c>
    </row>
    <row r="2334" spans="2:3" x14ac:dyDescent="0.25">
      <c r="B2334" s="16" t="s">
        <v>6650</v>
      </c>
      <c r="C2334" s="17" t="s">
        <v>5236</v>
      </c>
    </row>
    <row r="2335" spans="2:3" x14ac:dyDescent="0.25">
      <c r="B2335" s="16" t="s">
        <v>6651</v>
      </c>
      <c r="C2335" s="17" t="s">
        <v>3741</v>
      </c>
    </row>
    <row r="2336" spans="2:3" x14ac:dyDescent="0.25">
      <c r="B2336" s="16" t="s">
        <v>6652</v>
      </c>
      <c r="C2336" s="17" t="s">
        <v>4479</v>
      </c>
    </row>
    <row r="2337" spans="2:3" x14ac:dyDescent="0.25">
      <c r="B2337" s="16" t="s">
        <v>6653</v>
      </c>
      <c r="C2337" s="17" t="s">
        <v>979</v>
      </c>
    </row>
    <row r="2338" spans="2:3" x14ac:dyDescent="0.25">
      <c r="B2338" s="16" t="s">
        <v>6654</v>
      </c>
      <c r="C2338" s="17" t="s">
        <v>4770</v>
      </c>
    </row>
    <row r="2339" spans="2:3" x14ac:dyDescent="0.25">
      <c r="B2339" s="16" t="s">
        <v>6655</v>
      </c>
      <c r="C2339" s="17" t="s">
        <v>5950</v>
      </c>
    </row>
    <row r="2340" spans="2:3" x14ac:dyDescent="0.25">
      <c r="B2340" s="16" t="s">
        <v>6656</v>
      </c>
      <c r="C2340" s="17" t="s">
        <v>5950</v>
      </c>
    </row>
    <row r="2341" spans="2:3" x14ac:dyDescent="0.25">
      <c r="B2341" s="16" t="s">
        <v>6397</v>
      </c>
      <c r="C2341" s="17" t="s">
        <v>4933</v>
      </c>
    </row>
    <row r="2342" spans="2:3" x14ac:dyDescent="0.25">
      <c r="B2342" s="16" t="s">
        <v>6657</v>
      </c>
      <c r="C2342" s="17" t="s">
        <v>4731</v>
      </c>
    </row>
    <row r="2343" spans="2:3" x14ac:dyDescent="0.25">
      <c r="B2343" s="16" t="s">
        <v>6658</v>
      </c>
      <c r="C2343" s="17" t="s">
        <v>5400</v>
      </c>
    </row>
    <row r="2344" spans="2:3" x14ac:dyDescent="0.25">
      <c r="B2344" s="16" t="s">
        <v>6659</v>
      </c>
      <c r="C2344" s="17" t="s">
        <v>4935</v>
      </c>
    </row>
    <row r="2345" spans="2:3" x14ac:dyDescent="0.25">
      <c r="B2345" s="16" t="s">
        <v>6660</v>
      </c>
      <c r="C2345" s="17" t="s">
        <v>5083</v>
      </c>
    </row>
    <row r="2346" spans="2:3" x14ac:dyDescent="0.25">
      <c r="B2346" s="16" t="s">
        <v>6661</v>
      </c>
      <c r="C2346" s="17" t="s">
        <v>5115</v>
      </c>
    </row>
    <row r="2347" spans="2:3" x14ac:dyDescent="0.25">
      <c r="B2347" s="16" t="s">
        <v>6662</v>
      </c>
      <c r="C2347" s="17" t="s">
        <v>5378</v>
      </c>
    </row>
    <row r="2348" spans="2:3" x14ac:dyDescent="0.25">
      <c r="B2348" s="16" t="s">
        <v>6663</v>
      </c>
      <c r="C2348" s="17" t="s">
        <v>4570</v>
      </c>
    </row>
    <row r="2349" spans="2:3" x14ac:dyDescent="0.25">
      <c r="B2349" s="16" t="s">
        <v>6664</v>
      </c>
      <c r="C2349" s="17" t="s">
        <v>4761</v>
      </c>
    </row>
    <row r="2350" spans="2:3" x14ac:dyDescent="0.25">
      <c r="B2350" s="16" t="s">
        <v>6665</v>
      </c>
      <c r="C2350" s="17" t="s">
        <v>4740</v>
      </c>
    </row>
    <row r="2351" spans="2:3" x14ac:dyDescent="0.25">
      <c r="B2351" s="16" t="s">
        <v>6666</v>
      </c>
      <c r="C2351" s="17" t="s">
        <v>3153</v>
      </c>
    </row>
    <row r="2352" spans="2:3" x14ac:dyDescent="0.25">
      <c r="B2352" s="16" t="s">
        <v>6667</v>
      </c>
      <c r="C2352" s="17" t="s">
        <v>3741</v>
      </c>
    </row>
    <row r="2353" spans="2:3" x14ac:dyDescent="0.25">
      <c r="B2353" s="16" t="s">
        <v>6668</v>
      </c>
      <c r="C2353" s="17" t="s">
        <v>5012</v>
      </c>
    </row>
    <row r="2354" spans="2:3" x14ac:dyDescent="0.25">
      <c r="B2354" s="16" t="s">
        <v>6669</v>
      </c>
      <c r="C2354" s="17" t="s">
        <v>5378</v>
      </c>
    </row>
    <row r="2355" spans="2:3" x14ac:dyDescent="0.25">
      <c r="B2355" s="16" t="s">
        <v>6670</v>
      </c>
      <c r="C2355" s="17" t="s">
        <v>5161</v>
      </c>
    </row>
    <row r="2356" spans="2:3" x14ac:dyDescent="0.25">
      <c r="B2356" s="16" t="s">
        <v>6671</v>
      </c>
      <c r="C2356" s="17" t="s">
        <v>5413</v>
      </c>
    </row>
    <row r="2357" spans="2:3" x14ac:dyDescent="0.25">
      <c r="B2357" s="16" t="s">
        <v>6672</v>
      </c>
      <c r="C2357" s="17" t="s">
        <v>4304</v>
      </c>
    </row>
    <row r="2358" spans="2:3" x14ac:dyDescent="0.25">
      <c r="B2358" s="16" t="s">
        <v>6673</v>
      </c>
      <c r="C2358" s="17" t="s">
        <v>4539</v>
      </c>
    </row>
    <row r="2359" spans="2:3" x14ac:dyDescent="0.25">
      <c r="B2359" s="16" t="s">
        <v>6674</v>
      </c>
      <c r="C2359" s="17" t="s">
        <v>4854</v>
      </c>
    </row>
    <row r="2360" spans="2:3" x14ac:dyDescent="0.25">
      <c r="B2360" s="16" t="s">
        <v>6675</v>
      </c>
      <c r="C2360" s="17" t="s">
        <v>4662</v>
      </c>
    </row>
    <row r="2361" spans="2:3" x14ac:dyDescent="0.25">
      <c r="B2361" s="16" t="s">
        <v>6676</v>
      </c>
      <c r="C2361" s="17" t="s">
        <v>4684</v>
      </c>
    </row>
    <row r="2362" spans="2:3" x14ac:dyDescent="0.25">
      <c r="B2362" s="16" t="s">
        <v>6677</v>
      </c>
      <c r="C2362" s="17" t="s">
        <v>3782</v>
      </c>
    </row>
    <row r="2363" spans="2:3" x14ac:dyDescent="0.25">
      <c r="B2363" s="16" t="s">
        <v>6678</v>
      </c>
      <c r="C2363" s="17" t="s">
        <v>5183</v>
      </c>
    </row>
    <row r="2364" spans="2:3" x14ac:dyDescent="0.25">
      <c r="B2364" s="16" t="s">
        <v>6679</v>
      </c>
      <c r="C2364" s="17" t="s">
        <v>5792</v>
      </c>
    </row>
    <row r="2365" spans="2:3" x14ac:dyDescent="0.25">
      <c r="B2365" s="16" t="s">
        <v>6680</v>
      </c>
      <c r="C2365" s="17" t="s">
        <v>4624</v>
      </c>
    </row>
    <row r="2366" spans="2:3" x14ac:dyDescent="0.25">
      <c r="B2366" s="16" t="s">
        <v>6681</v>
      </c>
      <c r="C2366" s="17" t="s">
        <v>4602</v>
      </c>
    </row>
    <row r="2367" spans="2:3" x14ac:dyDescent="0.25">
      <c r="B2367" s="16" t="s">
        <v>6682</v>
      </c>
      <c r="C2367" s="17" t="s">
        <v>6115</v>
      </c>
    </row>
    <row r="2368" spans="2:3" x14ac:dyDescent="0.25">
      <c r="B2368" s="16" t="s">
        <v>6683</v>
      </c>
      <c r="C2368" s="17" t="s">
        <v>4303</v>
      </c>
    </row>
    <row r="2369" spans="2:3" x14ac:dyDescent="0.25">
      <c r="B2369" s="16" t="s">
        <v>6684</v>
      </c>
      <c r="C2369" s="17" t="s">
        <v>1120</v>
      </c>
    </row>
    <row r="2370" spans="2:3" x14ac:dyDescent="0.25">
      <c r="B2370" s="16" t="s">
        <v>6685</v>
      </c>
      <c r="C2370" s="17" t="s">
        <v>4433</v>
      </c>
    </row>
    <row r="2371" spans="2:3" x14ac:dyDescent="0.25">
      <c r="B2371" s="16" t="s">
        <v>6686</v>
      </c>
      <c r="C2371" s="17" t="s">
        <v>5792</v>
      </c>
    </row>
    <row r="2372" spans="2:3" x14ac:dyDescent="0.25">
      <c r="B2372" s="16" t="s">
        <v>6687</v>
      </c>
      <c r="C2372" s="17" t="s">
        <v>4713</v>
      </c>
    </row>
    <row r="2373" spans="2:3" x14ac:dyDescent="0.25">
      <c r="B2373" s="16" t="s">
        <v>6688</v>
      </c>
      <c r="C2373" s="17" t="s">
        <v>4556</v>
      </c>
    </row>
    <row r="2374" spans="2:3" x14ac:dyDescent="0.25">
      <c r="B2374" s="16" t="s">
        <v>6689</v>
      </c>
      <c r="C2374" s="17" t="s">
        <v>6377</v>
      </c>
    </row>
    <row r="2375" spans="2:3" x14ac:dyDescent="0.25">
      <c r="B2375" s="16" t="s">
        <v>6690</v>
      </c>
      <c r="C2375" s="17" t="s">
        <v>4600</v>
      </c>
    </row>
    <row r="2376" spans="2:3" x14ac:dyDescent="0.25">
      <c r="B2376" s="16" t="s">
        <v>6691</v>
      </c>
      <c r="C2376" s="17" t="s">
        <v>4452</v>
      </c>
    </row>
    <row r="2377" spans="2:3" x14ac:dyDescent="0.25">
      <c r="B2377" s="16" t="s">
        <v>6692</v>
      </c>
      <c r="C2377" s="17" t="s">
        <v>4938</v>
      </c>
    </row>
    <row r="2378" spans="2:3" x14ac:dyDescent="0.25">
      <c r="B2378" s="16" t="s">
        <v>6693</v>
      </c>
      <c r="C2378" s="19" t="s">
        <v>6356</v>
      </c>
    </row>
    <row r="2379" spans="2:3" x14ac:dyDescent="0.25">
      <c r="B2379" s="16" t="s">
        <v>6694</v>
      </c>
      <c r="C2379" s="17" t="s">
        <v>5295</v>
      </c>
    </row>
    <row r="2380" spans="2:3" x14ac:dyDescent="0.25">
      <c r="B2380" s="16" t="s">
        <v>6695</v>
      </c>
      <c r="C2380" s="17" t="s">
        <v>6370</v>
      </c>
    </row>
    <row r="2381" spans="2:3" x14ac:dyDescent="0.25">
      <c r="B2381" s="16" t="s">
        <v>6696</v>
      </c>
      <c r="C2381" s="17" t="s">
        <v>5150</v>
      </c>
    </row>
    <row r="2382" spans="2:3" x14ac:dyDescent="0.25">
      <c r="B2382" s="16" t="s">
        <v>6697</v>
      </c>
      <c r="C2382" s="17" t="s">
        <v>5135</v>
      </c>
    </row>
    <row r="2383" spans="2:3" x14ac:dyDescent="0.25">
      <c r="B2383" s="16" t="s">
        <v>6698</v>
      </c>
      <c r="C2383" s="17" t="s">
        <v>4996</v>
      </c>
    </row>
    <row r="2384" spans="2:3" x14ac:dyDescent="0.25">
      <c r="B2384" s="16" t="s">
        <v>6699</v>
      </c>
      <c r="C2384" s="17" t="s">
        <v>6700</v>
      </c>
    </row>
    <row r="2385" spans="2:3" x14ac:dyDescent="0.25">
      <c r="B2385" s="16" t="s">
        <v>6701</v>
      </c>
      <c r="C2385" s="17" t="s">
        <v>4701</v>
      </c>
    </row>
    <row r="2386" spans="2:3" x14ac:dyDescent="0.25">
      <c r="B2386" s="16" t="s">
        <v>6702</v>
      </c>
      <c r="C2386" s="17" t="s">
        <v>4510</v>
      </c>
    </row>
    <row r="2387" spans="2:3" x14ac:dyDescent="0.25">
      <c r="B2387" s="16" t="s">
        <v>6703</v>
      </c>
      <c r="C2387" s="17" t="s">
        <v>107</v>
      </c>
    </row>
    <row r="2388" spans="2:3" x14ac:dyDescent="0.25">
      <c r="B2388" s="16" t="s">
        <v>6704</v>
      </c>
      <c r="C2388" s="17" t="s">
        <v>5835</v>
      </c>
    </row>
    <row r="2389" spans="2:3" x14ac:dyDescent="0.25">
      <c r="B2389" s="16" t="s">
        <v>6705</v>
      </c>
      <c r="C2389" s="17" t="s">
        <v>4713</v>
      </c>
    </row>
    <row r="2390" spans="2:3" x14ac:dyDescent="0.25">
      <c r="B2390" s="16" t="s">
        <v>6706</v>
      </c>
      <c r="C2390" s="17" t="s">
        <v>6707</v>
      </c>
    </row>
    <row r="2391" spans="2:3" x14ac:dyDescent="0.25">
      <c r="B2391" s="16" t="s">
        <v>6708</v>
      </c>
      <c r="C2391" s="17" t="s">
        <v>5397</v>
      </c>
    </row>
    <row r="2392" spans="2:3" x14ac:dyDescent="0.25">
      <c r="B2392" s="16" t="s">
        <v>6709</v>
      </c>
      <c r="C2392" s="17" t="s">
        <v>4526</v>
      </c>
    </row>
    <row r="2393" spans="2:3" x14ac:dyDescent="0.25">
      <c r="B2393" s="16" t="s">
        <v>6710</v>
      </c>
      <c r="C2393" s="17" t="s">
        <v>5094</v>
      </c>
    </row>
    <row r="2394" spans="2:3" x14ac:dyDescent="0.25">
      <c r="B2394" s="16" t="s">
        <v>6711</v>
      </c>
      <c r="C2394" s="17" t="s">
        <v>4345</v>
      </c>
    </row>
    <row r="2395" spans="2:3" x14ac:dyDescent="0.25">
      <c r="B2395" s="16" t="s">
        <v>6712</v>
      </c>
      <c r="C2395" s="17" t="s">
        <v>5150</v>
      </c>
    </row>
    <row r="2396" spans="2:3" x14ac:dyDescent="0.25">
      <c r="B2396" s="16" t="s">
        <v>6713</v>
      </c>
      <c r="C2396" s="17" t="s">
        <v>6714</v>
      </c>
    </row>
    <row r="2397" spans="2:3" x14ac:dyDescent="0.25">
      <c r="B2397" s="16" t="s">
        <v>6715</v>
      </c>
      <c r="C2397" s="17" t="s">
        <v>5120</v>
      </c>
    </row>
    <row r="2398" spans="2:3" x14ac:dyDescent="0.25">
      <c r="B2398" s="16" t="s">
        <v>6716</v>
      </c>
      <c r="C2398" s="17" t="s">
        <v>5555</v>
      </c>
    </row>
    <row r="2399" spans="2:3" x14ac:dyDescent="0.25">
      <c r="B2399" s="16" t="s">
        <v>6717</v>
      </c>
      <c r="C2399" s="17" t="s">
        <v>4443</v>
      </c>
    </row>
    <row r="2400" spans="2:3" x14ac:dyDescent="0.25">
      <c r="B2400" s="16" t="s">
        <v>6718</v>
      </c>
      <c r="C2400" s="17" t="s">
        <v>4814</v>
      </c>
    </row>
    <row r="2401" spans="2:3" x14ac:dyDescent="0.25">
      <c r="B2401" s="16" t="s">
        <v>6719</v>
      </c>
      <c r="C2401" s="17" t="s">
        <v>4330</v>
      </c>
    </row>
    <row r="2402" spans="2:3" x14ac:dyDescent="0.25">
      <c r="B2402" s="16" t="s">
        <v>6720</v>
      </c>
      <c r="C2402" s="17" t="s">
        <v>3211</v>
      </c>
    </row>
    <row r="2403" spans="2:3" x14ac:dyDescent="0.25">
      <c r="B2403" s="16" t="s">
        <v>6721</v>
      </c>
      <c r="C2403" s="17" t="s">
        <v>391</v>
      </c>
    </row>
    <row r="2404" spans="2:3" x14ac:dyDescent="0.25">
      <c r="B2404" s="16" t="s">
        <v>6722</v>
      </c>
      <c r="C2404" s="17" t="s">
        <v>6723</v>
      </c>
    </row>
    <row r="2405" spans="2:3" x14ac:dyDescent="0.25">
      <c r="B2405" s="16" t="s">
        <v>6724</v>
      </c>
      <c r="C2405" s="17" t="s">
        <v>5316</v>
      </c>
    </row>
    <row r="2406" spans="2:3" x14ac:dyDescent="0.25">
      <c r="B2406" s="16" t="s">
        <v>6725</v>
      </c>
      <c r="C2406" s="17" t="s">
        <v>4540</v>
      </c>
    </row>
    <row r="2407" spans="2:3" x14ac:dyDescent="0.25">
      <c r="B2407" s="16" t="s">
        <v>6726</v>
      </c>
      <c r="C2407" s="17" t="s">
        <v>5270</v>
      </c>
    </row>
    <row r="2408" spans="2:3" x14ac:dyDescent="0.25">
      <c r="B2408" s="16" t="s">
        <v>6727</v>
      </c>
      <c r="C2408" s="17" t="s">
        <v>4431</v>
      </c>
    </row>
    <row r="2409" spans="2:3" x14ac:dyDescent="0.25">
      <c r="B2409" s="16" t="s">
        <v>6728</v>
      </c>
      <c r="C2409" s="17" t="s">
        <v>4345</v>
      </c>
    </row>
    <row r="2410" spans="2:3" x14ac:dyDescent="0.25">
      <c r="B2410" s="16" t="s">
        <v>6729</v>
      </c>
      <c r="C2410" s="17" t="s">
        <v>4472</v>
      </c>
    </row>
    <row r="2411" spans="2:3" x14ac:dyDescent="0.25">
      <c r="B2411" s="16" t="s">
        <v>6730</v>
      </c>
      <c r="C2411" s="17" t="s">
        <v>6731</v>
      </c>
    </row>
    <row r="2412" spans="2:3" x14ac:dyDescent="0.25">
      <c r="B2412" s="16" t="s">
        <v>6732</v>
      </c>
      <c r="C2412" s="17" t="s">
        <v>4477</v>
      </c>
    </row>
    <row r="2413" spans="2:3" x14ac:dyDescent="0.25">
      <c r="B2413" s="16" t="s">
        <v>6733</v>
      </c>
      <c r="C2413" s="17" t="s">
        <v>1937</v>
      </c>
    </row>
    <row r="2414" spans="2:3" x14ac:dyDescent="0.25">
      <c r="B2414" s="16" t="s">
        <v>6734</v>
      </c>
      <c r="C2414" s="17" t="s">
        <v>4938</v>
      </c>
    </row>
    <row r="2415" spans="2:3" x14ac:dyDescent="0.25">
      <c r="B2415" s="16" t="s">
        <v>6735</v>
      </c>
      <c r="C2415" s="17" t="s">
        <v>4479</v>
      </c>
    </row>
    <row r="2416" spans="2:3" x14ac:dyDescent="0.25">
      <c r="B2416" s="16" t="s">
        <v>6736</v>
      </c>
      <c r="C2416" s="17" t="s">
        <v>6737</v>
      </c>
    </row>
    <row r="2417" spans="2:3" x14ac:dyDescent="0.25">
      <c r="B2417" s="16" t="s">
        <v>6738</v>
      </c>
      <c r="C2417" s="17" t="s">
        <v>1301</v>
      </c>
    </row>
    <row r="2418" spans="2:3" x14ac:dyDescent="0.25">
      <c r="B2418" s="16" t="s">
        <v>6739</v>
      </c>
      <c r="C2418" s="17" t="s">
        <v>5088</v>
      </c>
    </row>
    <row r="2419" spans="2:3" x14ac:dyDescent="0.25">
      <c r="B2419" s="16" t="s">
        <v>6740</v>
      </c>
      <c r="C2419" s="17" t="s">
        <v>4565</v>
      </c>
    </row>
    <row r="2420" spans="2:3" x14ac:dyDescent="0.25">
      <c r="B2420" s="16" t="s">
        <v>6741</v>
      </c>
      <c r="C2420" s="17" t="s">
        <v>4800</v>
      </c>
    </row>
    <row r="2421" spans="2:3" x14ac:dyDescent="0.25">
      <c r="B2421" s="16" t="s">
        <v>6742</v>
      </c>
      <c r="C2421" s="17" t="s">
        <v>5792</v>
      </c>
    </row>
    <row r="2422" spans="2:3" x14ac:dyDescent="0.25">
      <c r="B2422" s="16" t="s">
        <v>6743</v>
      </c>
      <c r="C2422" s="17" t="s">
        <v>4837</v>
      </c>
    </row>
    <row r="2423" spans="2:3" x14ac:dyDescent="0.25">
      <c r="B2423" s="16" t="s">
        <v>6744</v>
      </c>
      <c r="C2423" s="17" t="s">
        <v>4855</v>
      </c>
    </row>
    <row r="2424" spans="2:3" x14ac:dyDescent="0.25">
      <c r="B2424" s="16" t="s">
        <v>6745</v>
      </c>
      <c r="C2424" s="17" t="s">
        <v>4440</v>
      </c>
    </row>
    <row r="2425" spans="2:3" x14ac:dyDescent="0.25">
      <c r="B2425" s="16" t="s">
        <v>6746</v>
      </c>
      <c r="C2425" s="17" t="s">
        <v>4358</v>
      </c>
    </row>
    <row r="2426" spans="2:3" x14ac:dyDescent="0.25">
      <c r="B2426" s="16" t="s">
        <v>6747</v>
      </c>
      <c r="C2426" s="17" t="s">
        <v>5374</v>
      </c>
    </row>
    <row r="2427" spans="2:3" x14ac:dyDescent="0.25">
      <c r="B2427" s="16" t="s">
        <v>6748</v>
      </c>
      <c r="C2427" s="17" t="s">
        <v>5008</v>
      </c>
    </row>
    <row r="2428" spans="2:3" x14ac:dyDescent="0.25">
      <c r="B2428" s="16" t="s">
        <v>6749</v>
      </c>
      <c r="C2428" s="17" t="s">
        <v>3284</v>
      </c>
    </row>
    <row r="2429" spans="2:3" x14ac:dyDescent="0.25">
      <c r="B2429" s="16" t="s">
        <v>6750</v>
      </c>
      <c r="C2429" s="17" t="s">
        <v>4565</v>
      </c>
    </row>
    <row r="2430" spans="2:3" x14ac:dyDescent="0.25">
      <c r="B2430" s="16" t="s">
        <v>6751</v>
      </c>
      <c r="C2430" s="17" t="s">
        <v>5152</v>
      </c>
    </row>
    <row r="2431" spans="2:3" x14ac:dyDescent="0.25">
      <c r="B2431" s="16" t="s">
        <v>6752</v>
      </c>
      <c r="C2431" s="17" t="s">
        <v>4674</v>
      </c>
    </row>
    <row r="2432" spans="2:3" x14ac:dyDescent="0.25">
      <c r="B2432" s="16" t="s">
        <v>6753</v>
      </c>
      <c r="C2432" s="17" t="s">
        <v>4575</v>
      </c>
    </row>
    <row r="2433" spans="2:3" x14ac:dyDescent="0.25">
      <c r="B2433" s="16" t="s">
        <v>6754</v>
      </c>
      <c r="C2433" s="17" t="s">
        <v>5391</v>
      </c>
    </row>
    <row r="2434" spans="2:3" x14ac:dyDescent="0.25">
      <c r="B2434" s="16" t="s">
        <v>6755</v>
      </c>
      <c r="C2434" s="17" t="s">
        <v>4922</v>
      </c>
    </row>
    <row r="2435" spans="2:3" x14ac:dyDescent="0.25">
      <c r="B2435" s="16" t="s">
        <v>6756</v>
      </c>
      <c r="C2435" s="17" t="s">
        <v>5094</v>
      </c>
    </row>
    <row r="2436" spans="2:3" x14ac:dyDescent="0.25">
      <c r="B2436" s="16" t="s">
        <v>6757</v>
      </c>
      <c r="C2436" s="17" t="s">
        <v>4410</v>
      </c>
    </row>
    <row r="2437" spans="2:3" x14ac:dyDescent="0.25">
      <c r="B2437" s="16" t="s">
        <v>3641</v>
      </c>
      <c r="C2437" s="17" t="s">
        <v>4602</v>
      </c>
    </row>
    <row r="2438" spans="2:3" x14ac:dyDescent="0.25">
      <c r="B2438" s="16" t="s">
        <v>6758</v>
      </c>
      <c r="C2438" s="17" t="s">
        <v>4654</v>
      </c>
    </row>
    <row r="2439" spans="2:3" x14ac:dyDescent="0.25">
      <c r="B2439" s="16" t="s">
        <v>6759</v>
      </c>
      <c r="C2439" s="17" t="s">
        <v>4674</v>
      </c>
    </row>
    <row r="2440" spans="2:3" x14ac:dyDescent="0.25">
      <c r="B2440" s="16" t="s">
        <v>6760</v>
      </c>
      <c r="C2440" s="17" t="s">
        <v>4863</v>
      </c>
    </row>
    <row r="2441" spans="2:3" x14ac:dyDescent="0.25">
      <c r="B2441" s="16" t="s">
        <v>6761</v>
      </c>
      <c r="C2441" s="17" t="s">
        <v>5406</v>
      </c>
    </row>
    <row r="2442" spans="2:3" x14ac:dyDescent="0.25">
      <c r="B2442" s="16" t="s">
        <v>6762</v>
      </c>
      <c r="C2442" s="17" t="s">
        <v>4773</v>
      </c>
    </row>
    <row r="2443" spans="2:3" x14ac:dyDescent="0.25">
      <c r="B2443" s="16" t="s">
        <v>6763</v>
      </c>
      <c r="C2443" s="17" t="s">
        <v>4788</v>
      </c>
    </row>
    <row r="2444" spans="2:3" x14ac:dyDescent="0.25">
      <c r="B2444" s="16" t="s">
        <v>6764</v>
      </c>
      <c r="C2444" s="17" t="s">
        <v>4624</v>
      </c>
    </row>
    <row r="2445" spans="2:3" x14ac:dyDescent="0.25">
      <c r="B2445" s="16" t="s">
        <v>6063</v>
      </c>
      <c r="C2445" s="17" t="s">
        <v>6063</v>
      </c>
    </row>
    <row r="2446" spans="2:3" x14ac:dyDescent="0.25">
      <c r="B2446" s="16" t="s">
        <v>6765</v>
      </c>
      <c r="C2446" s="17" t="s">
        <v>5165</v>
      </c>
    </row>
    <row r="2447" spans="2:3" x14ac:dyDescent="0.25">
      <c r="B2447" s="16" t="s">
        <v>6766</v>
      </c>
      <c r="C2447" s="17" t="s">
        <v>6767</v>
      </c>
    </row>
    <row r="2448" spans="2:3" x14ac:dyDescent="0.25">
      <c r="B2448" s="16" t="s">
        <v>6768</v>
      </c>
      <c r="C2448" s="17" t="s">
        <v>4728</v>
      </c>
    </row>
    <row r="2449" spans="2:3" x14ac:dyDescent="0.25">
      <c r="B2449" s="16" t="s">
        <v>6769</v>
      </c>
      <c r="C2449" s="17" t="s">
        <v>4797</v>
      </c>
    </row>
    <row r="2450" spans="2:3" x14ac:dyDescent="0.25">
      <c r="B2450" s="16" t="s">
        <v>6770</v>
      </c>
      <c r="C2450" s="17" t="s">
        <v>6771</v>
      </c>
    </row>
    <row r="2451" spans="2:3" x14ac:dyDescent="0.25">
      <c r="B2451" s="16" t="s">
        <v>6772</v>
      </c>
      <c r="C2451" s="17" t="s">
        <v>4845</v>
      </c>
    </row>
    <row r="2452" spans="2:3" x14ac:dyDescent="0.25">
      <c r="B2452" s="16" t="s">
        <v>6773</v>
      </c>
      <c r="C2452" s="17" t="s">
        <v>4593</v>
      </c>
    </row>
    <row r="2453" spans="2:3" x14ac:dyDescent="0.25">
      <c r="B2453" s="16" t="s">
        <v>6774</v>
      </c>
      <c r="C2453" s="17" t="s">
        <v>4757</v>
      </c>
    </row>
    <row r="2454" spans="2:3" x14ac:dyDescent="0.25">
      <c r="B2454" s="16" t="s">
        <v>6775</v>
      </c>
      <c r="C2454" s="17" t="s">
        <v>1120</v>
      </c>
    </row>
    <row r="2455" spans="2:3" x14ac:dyDescent="0.25">
      <c r="B2455" s="16" t="s">
        <v>6776</v>
      </c>
      <c r="C2455" s="17" t="s">
        <v>4581</v>
      </c>
    </row>
    <row r="2456" spans="2:3" x14ac:dyDescent="0.25">
      <c r="B2456" s="16" t="s">
        <v>6777</v>
      </c>
      <c r="C2456" s="17" t="s">
        <v>6472</v>
      </c>
    </row>
    <row r="2457" spans="2:3" x14ac:dyDescent="0.25">
      <c r="B2457" s="16" t="s">
        <v>6778</v>
      </c>
      <c r="C2457" s="17" t="s">
        <v>4575</v>
      </c>
    </row>
    <row r="2458" spans="2:3" x14ac:dyDescent="0.25">
      <c r="B2458" s="16" t="s">
        <v>6779</v>
      </c>
      <c r="C2458" s="17" t="s">
        <v>4710</v>
      </c>
    </row>
    <row r="2459" spans="2:3" x14ac:dyDescent="0.25">
      <c r="B2459" s="16" t="s">
        <v>6780</v>
      </c>
      <c r="C2459" s="17" t="s">
        <v>4700</v>
      </c>
    </row>
    <row r="2460" spans="2:3" x14ac:dyDescent="0.25">
      <c r="B2460" s="16" t="s">
        <v>6781</v>
      </c>
      <c r="C2460" s="17" t="s">
        <v>4583</v>
      </c>
    </row>
    <row r="2461" spans="2:3" x14ac:dyDescent="0.25">
      <c r="B2461" s="16" t="s">
        <v>6782</v>
      </c>
      <c r="C2461" s="17" t="s">
        <v>4603</v>
      </c>
    </row>
    <row r="2462" spans="2:3" x14ac:dyDescent="0.25">
      <c r="B2462" s="16" t="s">
        <v>6783</v>
      </c>
      <c r="C2462" s="17" t="s">
        <v>4837</v>
      </c>
    </row>
    <row r="2463" spans="2:3" x14ac:dyDescent="0.25">
      <c r="B2463" s="16" t="s">
        <v>6784</v>
      </c>
      <c r="C2463" s="17" t="s">
        <v>4577</v>
      </c>
    </row>
    <row r="2464" spans="2:3" x14ac:dyDescent="0.25">
      <c r="B2464" s="16" t="s">
        <v>6785</v>
      </c>
      <c r="C2464" s="17" t="s">
        <v>5256</v>
      </c>
    </row>
    <row r="2465" spans="2:3" x14ac:dyDescent="0.25">
      <c r="B2465" s="16" t="s">
        <v>6786</v>
      </c>
      <c r="C2465" s="17" t="s">
        <v>4418</v>
      </c>
    </row>
    <row r="2466" spans="2:3" x14ac:dyDescent="0.25">
      <c r="B2466" s="16" t="s">
        <v>6787</v>
      </c>
      <c r="C2466" s="17" t="s">
        <v>4472</v>
      </c>
    </row>
    <row r="2467" spans="2:3" x14ac:dyDescent="0.25">
      <c r="B2467" s="16" t="s">
        <v>5287</v>
      </c>
      <c r="C2467" s="17" t="s">
        <v>5287</v>
      </c>
    </row>
    <row r="2468" spans="2:3" x14ac:dyDescent="0.25">
      <c r="B2468" s="16" t="s">
        <v>6788</v>
      </c>
      <c r="C2468" s="17" t="s">
        <v>4843</v>
      </c>
    </row>
    <row r="2469" spans="2:3" x14ac:dyDescent="0.25">
      <c r="B2469" s="16" t="s">
        <v>6789</v>
      </c>
      <c r="C2469" s="17" t="s">
        <v>6497</v>
      </c>
    </row>
    <row r="2470" spans="2:3" x14ac:dyDescent="0.25">
      <c r="B2470" s="16" t="s">
        <v>6790</v>
      </c>
      <c r="C2470" s="17" t="s">
        <v>4545</v>
      </c>
    </row>
    <row r="2471" spans="2:3" x14ac:dyDescent="0.25">
      <c r="B2471" s="16" t="s">
        <v>6791</v>
      </c>
      <c r="C2471" s="17" t="s">
        <v>4556</v>
      </c>
    </row>
    <row r="2472" spans="2:3" x14ac:dyDescent="0.25">
      <c r="B2472" s="16" t="s">
        <v>6792</v>
      </c>
      <c r="C2472" s="17" t="s">
        <v>4543</v>
      </c>
    </row>
    <row r="2473" spans="2:3" x14ac:dyDescent="0.25">
      <c r="B2473" s="16" t="s">
        <v>6793</v>
      </c>
      <c r="C2473" s="17" t="s">
        <v>3284</v>
      </c>
    </row>
    <row r="2474" spans="2:3" x14ac:dyDescent="0.25">
      <c r="B2474" s="16" t="s">
        <v>6794</v>
      </c>
      <c r="C2474" s="17" t="s">
        <v>4726</v>
      </c>
    </row>
    <row r="2475" spans="2:3" x14ac:dyDescent="0.25">
      <c r="B2475" s="16" t="s">
        <v>6795</v>
      </c>
      <c r="C2475" s="17" t="s">
        <v>3215</v>
      </c>
    </row>
    <row r="2476" spans="2:3" x14ac:dyDescent="0.25">
      <c r="B2476" s="16" t="s">
        <v>6796</v>
      </c>
      <c r="C2476" s="17" t="s">
        <v>4649</v>
      </c>
    </row>
    <row r="2477" spans="2:3" x14ac:dyDescent="0.25">
      <c r="B2477" s="16" t="s">
        <v>6797</v>
      </c>
      <c r="C2477" s="17" t="s">
        <v>4406</v>
      </c>
    </row>
    <row r="2478" spans="2:3" x14ac:dyDescent="0.25">
      <c r="B2478" s="16" t="s">
        <v>6798</v>
      </c>
      <c r="C2478" s="17" t="s">
        <v>5285</v>
      </c>
    </row>
    <row r="2479" spans="2:3" x14ac:dyDescent="0.25">
      <c r="B2479" s="16" t="s">
        <v>6799</v>
      </c>
      <c r="C2479" s="17" t="s">
        <v>4787</v>
      </c>
    </row>
    <row r="2480" spans="2:3" x14ac:dyDescent="0.25">
      <c r="B2480" s="16" t="s">
        <v>6800</v>
      </c>
      <c r="C2480" s="17" t="s">
        <v>4607</v>
      </c>
    </row>
    <row r="2481" spans="2:3" x14ac:dyDescent="0.25">
      <c r="B2481" s="16" t="s">
        <v>6801</v>
      </c>
      <c r="C2481" s="17" t="s">
        <v>4519</v>
      </c>
    </row>
    <row r="2482" spans="2:3" x14ac:dyDescent="0.25">
      <c r="B2482" s="16" t="s">
        <v>6802</v>
      </c>
      <c r="C2482" s="17" t="s">
        <v>5199</v>
      </c>
    </row>
    <row r="2483" spans="2:3" x14ac:dyDescent="0.25">
      <c r="B2483" s="16" t="s">
        <v>6803</v>
      </c>
      <c r="C2483" s="17" t="s">
        <v>4858</v>
      </c>
    </row>
    <row r="2484" spans="2:3" x14ac:dyDescent="0.25">
      <c r="B2484" s="16" t="s">
        <v>6804</v>
      </c>
      <c r="C2484" s="17" t="s">
        <v>5339</v>
      </c>
    </row>
    <row r="2485" spans="2:3" x14ac:dyDescent="0.25">
      <c r="B2485" s="16" t="s">
        <v>6805</v>
      </c>
      <c r="C2485" s="17" t="s">
        <v>4914</v>
      </c>
    </row>
    <row r="2486" spans="2:3" x14ac:dyDescent="0.25">
      <c r="B2486" s="16" t="s">
        <v>6806</v>
      </c>
      <c r="C2486" s="17" t="s">
        <v>4629</v>
      </c>
    </row>
    <row r="2487" spans="2:3" x14ac:dyDescent="0.25">
      <c r="B2487" s="16" t="s">
        <v>6807</v>
      </c>
      <c r="C2487" s="17" t="s">
        <v>4304</v>
      </c>
    </row>
    <row r="2488" spans="2:3" x14ac:dyDescent="0.25">
      <c r="B2488" s="16" t="s">
        <v>6808</v>
      </c>
      <c r="C2488" s="17" t="s">
        <v>4345</v>
      </c>
    </row>
    <row r="2489" spans="2:3" x14ac:dyDescent="0.25">
      <c r="B2489" s="16" t="s">
        <v>6809</v>
      </c>
      <c r="C2489" s="17" t="s">
        <v>4529</v>
      </c>
    </row>
    <row r="2490" spans="2:3" x14ac:dyDescent="0.25">
      <c r="B2490" s="16" t="s">
        <v>6810</v>
      </c>
      <c r="C2490" s="17" t="s">
        <v>5195</v>
      </c>
    </row>
    <row r="2491" spans="2:3" x14ac:dyDescent="0.25">
      <c r="B2491" s="16" t="s">
        <v>6811</v>
      </c>
      <c r="C2491" s="17" t="s">
        <v>6812</v>
      </c>
    </row>
    <row r="2492" spans="2:3" x14ac:dyDescent="0.25">
      <c r="B2492" s="16" t="s">
        <v>6813</v>
      </c>
      <c r="C2492" s="17" t="s">
        <v>6158</v>
      </c>
    </row>
    <row r="2493" spans="2:3" x14ac:dyDescent="0.25">
      <c r="B2493" s="16" t="s">
        <v>6814</v>
      </c>
      <c r="C2493" s="17" t="s">
        <v>970</v>
      </c>
    </row>
    <row r="2494" spans="2:3" x14ac:dyDescent="0.25">
      <c r="B2494" s="16" t="s">
        <v>6815</v>
      </c>
      <c r="C2494" s="17" t="s">
        <v>4461</v>
      </c>
    </row>
    <row r="2495" spans="2:3" x14ac:dyDescent="0.25">
      <c r="B2495" s="16" t="s">
        <v>6816</v>
      </c>
      <c r="C2495" s="17" t="s">
        <v>5664</v>
      </c>
    </row>
    <row r="2496" spans="2:3" x14ac:dyDescent="0.25">
      <c r="B2496" s="16" t="s">
        <v>6817</v>
      </c>
      <c r="C2496" s="17" t="s">
        <v>4556</v>
      </c>
    </row>
    <row r="2497" spans="2:3" x14ac:dyDescent="0.25">
      <c r="B2497" s="16" t="s">
        <v>6818</v>
      </c>
      <c r="C2497" s="17" t="s">
        <v>6819</v>
      </c>
    </row>
    <row r="2498" spans="2:3" x14ac:dyDescent="0.25">
      <c r="B2498" s="16" t="s">
        <v>6820</v>
      </c>
      <c r="C2498" s="17" t="s">
        <v>4467</v>
      </c>
    </row>
    <row r="2499" spans="2:3" x14ac:dyDescent="0.25">
      <c r="B2499" s="16" t="s">
        <v>6821</v>
      </c>
      <c r="C2499" s="17" t="s">
        <v>3083</v>
      </c>
    </row>
    <row r="2500" spans="2:3" x14ac:dyDescent="0.25">
      <c r="B2500" s="16" t="s">
        <v>6822</v>
      </c>
      <c r="C2500" s="17" t="s">
        <v>4674</v>
      </c>
    </row>
    <row r="2501" spans="2:3" x14ac:dyDescent="0.25">
      <c r="B2501" s="16" t="s">
        <v>6823</v>
      </c>
      <c r="C2501" s="17" t="s">
        <v>5296</v>
      </c>
    </row>
    <row r="2502" spans="2:3" x14ac:dyDescent="0.25">
      <c r="B2502" s="16" t="s">
        <v>6824</v>
      </c>
      <c r="C2502" s="17" t="s">
        <v>6825</v>
      </c>
    </row>
    <row r="2503" spans="2:3" x14ac:dyDescent="0.25">
      <c r="B2503" s="16" t="s">
        <v>6826</v>
      </c>
      <c r="C2503" s="17" t="s">
        <v>6826</v>
      </c>
    </row>
    <row r="2504" spans="2:3" x14ac:dyDescent="0.25">
      <c r="B2504" s="16" t="s">
        <v>6827</v>
      </c>
      <c r="C2504" s="17" t="s">
        <v>4406</v>
      </c>
    </row>
    <row r="2505" spans="2:3" x14ac:dyDescent="0.25">
      <c r="B2505" s="16" t="s">
        <v>6828</v>
      </c>
      <c r="C2505" s="17" t="s">
        <v>4406</v>
      </c>
    </row>
    <row r="2506" spans="2:3" x14ac:dyDescent="0.25">
      <c r="B2506" s="16" t="s">
        <v>6829</v>
      </c>
      <c r="C2506" s="17" t="s">
        <v>4710</v>
      </c>
    </row>
    <row r="2507" spans="2:3" x14ac:dyDescent="0.25">
      <c r="B2507" s="16" t="s">
        <v>6830</v>
      </c>
      <c r="C2507" s="17" t="s">
        <v>4406</v>
      </c>
    </row>
    <row r="2508" spans="2:3" x14ac:dyDescent="0.25">
      <c r="B2508" s="16" t="s">
        <v>6607</v>
      </c>
      <c r="C2508" s="17" t="s">
        <v>6607</v>
      </c>
    </row>
    <row r="2509" spans="2:3" x14ac:dyDescent="0.25">
      <c r="B2509" s="16" t="s">
        <v>6831</v>
      </c>
      <c r="C2509" s="17" t="s">
        <v>5094</v>
      </c>
    </row>
    <row r="2510" spans="2:3" x14ac:dyDescent="0.25">
      <c r="B2510" s="16" t="s">
        <v>6832</v>
      </c>
      <c r="C2510" s="17" t="s">
        <v>4539</v>
      </c>
    </row>
    <row r="2511" spans="2:3" x14ac:dyDescent="0.25">
      <c r="B2511" s="16" t="s">
        <v>6833</v>
      </c>
      <c r="C2511" s="17" t="s">
        <v>4406</v>
      </c>
    </row>
    <row r="2512" spans="2:3" x14ac:dyDescent="0.25">
      <c r="B2512" s="16" t="s">
        <v>6834</v>
      </c>
      <c r="C2512" s="17" t="s">
        <v>5021</v>
      </c>
    </row>
    <row r="2513" spans="2:3" x14ac:dyDescent="0.25">
      <c r="B2513" s="16" t="s">
        <v>6835</v>
      </c>
      <c r="C2513" s="17" t="s">
        <v>5175</v>
      </c>
    </row>
    <row r="2514" spans="2:3" x14ac:dyDescent="0.25">
      <c r="B2514" s="16" t="s">
        <v>6836</v>
      </c>
      <c r="C2514" s="17" t="s">
        <v>4406</v>
      </c>
    </row>
    <row r="2515" spans="2:3" x14ac:dyDescent="0.25">
      <c r="B2515" s="16" t="s">
        <v>6837</v>
      </c>
      <c r="C2515" s="17" t="s">
        <v>4406</v>
      </c>
    </row>
    <row r="2516" spans="2:3" x14ac:dyDescent="0.25">
      <c r="B2516" s="16" t="s">
        <v>6838</v>
      </c>
      <c r="C2516" s="17" t="s">
        <v>4406</v>
      </c>
    </row>
    <row r="2517" spans="2:3" x14ac:dyDescent="0.25">
      <c r="B2517" s="16" t="s">
        <v>6839</v>
      </c>
      <c r="C2517" s="17" t="s">
        <v>4866</v>
      </c>
    </row>
    <row r="2518" spans="2:3" x14ac:dyDescent="0.25">
      <c r="B2518" s="16" t="s">
        <v>6840</v>
      </c>
      <c r="C2518" s="17" t="s">
        <v>4406</v>
      </c>
    </row>
    <row r="2519" spans="2:3" x14ac:dyDescent="0.25">
      <c r="B2519" s="16" t="s">
        <v>6841</v>
      </c>
      <c r="C2519" s="17" t="s">
        <v>4970</v>
      </c>
    </row>
    <row r="2520" spans="2:3" x14ac:dyDescent="0.25">
      <c r="B2520" s="16" t="s">
        <v>6842</v>
      </c>
      <c r="C2520" s="17" t="s">
        <v>4602</v>
      </c>
    </row>
    <row r="2521" spans="2:3" x14ac:dyDescent="0.25">
      <c r="B2521" s="16" t="s">
        <v>6843</v>
      </c>
      <c r="C2521" s="17" t="s">
        <v>6844</v>
      </c>
    </row>
    <row r="2522" spans="2:3" x14ac:dyDescent="0.25">
      <c r="B2522" s="16" t="s">
        <v>5213</v>
      </c>
      <c r="C2522" s="17" t="s">
        <v>5213</v>
      </c>
    </row>
    <row r="2523" spans="2:3" x14ac:dyDescent="0.25">
      <c r="B2523" s="16" t="s">
        <v>6845</v>
      </c>
      <c r="C2523" s="17" t="s">
        <v>6845</v>
      </c>
    </row>
    <row r="2524" spans="2:3" x14ac:dyDescent="0.25">
      <c r="B2524" s="16" t="s">
        <v>6846</v>
      </c>
      <c r="C2524" s="17" t="s">
        <v>4406</v>
      </c>
    </row>
    <row r="2525" spans="2:3" x14ac:dyDescent="0.25">
      <c r="B2525" s="16" t="s">
        <v>6847</v>
      </c>
      <c r="C2525" s="17" t="s">
        <v>4420</v>
      </c>
    </row>
    <row r="2526" spans="2:3" x14ac:dyDescent="0.25">
      <c r="B2526" s="16" t="s">
        <v>6848</v>
      </c>
      <c r="C2526" s="17" t="s">
        <v>4406</v>
      </c>
    </row>
    <row r="2527" spans="2:3" x14ac:dyDescent="0.25">
      <c r="B2527" s="16" t="s">
        <v>6849</v>
      </c>
      <c r="C2527" s="17" t="s">
        <v>4406</v>
      </c>
    </row>
    <row r="2528" spans="2:3" x14ac:dyDescent="0.25">
      <c r="B2528" s="16" t="s">
        <v>6850</v>
      </c>
      <c r="C2528" s="17" t="s">
        <v>4634</v>
      </c>
    </row>
    <row r="2529" spans="2:3" x14ac:dyDescent="0.25">
      <c r="B2529" s="16" t="s">
        <v>6851</v>
      </c>
      <c r="C2529" s="17" t="s">
        <v>6851</v>
      </c>
    </row>
    <row r="2530" spans="2:3" x14ac:dyDescent="0.25">
      <c r="B2530" s="16" t="s">
        <v>6852</v>
      </c>
      <c r="C2530" s="17" t="s">
        <v>6852</v>
      </c>
    </row>
    <row r="2531" spans="2:3" x14ac:dyDescent="0.25">
      <c r="B2531" s="16" t="s">
        <v>6853</v>
      </c>
      <c r="C2531" s="17" t="s">
        <v>6853</v>
      </c>
    </row>
    <row r="2532" spans="2:3" x14ac:dyDescent="0.25">
      <c r="B2532" s="16" t="s">
        <v>6854</v>
      </c>
      <c r="C2532" s="17" t="s">
        <v>4629</v>
      </c>
    </row>
    <row r="2533" spans="2:3" x14ac:dyDescent="0.25">
      <c r="B2533" s="16" t="s">
        <v>6855</v>
      </c>
      <c r="C2533" s="17" t="s">
        <v>4406</v>
      </c>
    </row>
    <row r="2534" spans="2:3" x14ac:dyDescent="0.25">
      <c r="B2534" s="16" t="s">
        <v>6856</v>
      </c>
      <c r="C2534" s="17" t="s">
        <v>5043</v>
      </c>
    </row>
    <row r="2535" spans="2:3" x14ac:dyDescent="0.25">
      <c r="B2535" s="16" t="s">
        <v>6857</v>
      </c>
      <c r="C2535" s="17" t="s">
        <v>4406</v>
      </c>
    </row>
    <row r="2536" spans="2:3" x14ac:dyDescent="0.25">
      <c r="B2536" s="16" t="s">
        <v>4581</v>
      </c>
      <c r="C2536" s="17" t="s">
        <v>4581</v>
      </c>
    </row>
    <row r="2537" spans="2:3" x14ac:dyDescent="0.25">
      <c r="B2537" s="16" t="s">
        <v>6858</v>
      </c>
      <c r="C2537" s="17" t="s">
        <v>4406</v>
      </c>
    </row>
    <row r="2538" spans="2:3" x14ac:dyDescent="0.25">
      <c r="B2538" s="16" t="s">
        <v>6859</v>
      </c>
      <c r="C2538" s="17" t="s">
        <v>6859</v>
      </c>
    </row>
    <row r="2539" spans="2:3" x14ac:dyDescent="0.25">
      <c r="B2539" s="16" t="s">
        <v>6860</v>
      </c>
      <c r="C2539" s="17" t="s">
        <v>4406</v>
      </c>
    </row>
    <row r="2540" spans="2:3" x14ac:dyDescent="0.25">
      <c r="B2540" s="16" t="s">
        <v>6861</v>
      </c>
      <c r="C2540" s="17" t="s">
        <v>5290</v>
      </c>
    </row>
    <row r="2541" spans="2:3" x14ac:dyDescent="0.25">
      <c r="B2541" s="16" t="s">
        <v>6862</v>
      </c>
      <c r="C2541" s="17" t="s">
        <v>4406</v>
      </c>
    </row>
    <row r="2542" spans="2:3" x14ac:dyDescent="0.25">
      <c r="B2542" s="16" t="s">
        <v>6863</v>
      </c>
      <c r="C2542" s="17" t="s">
        <v>5209</v>
      </c>
    </row>
    <row r="2543" spans="2:3" x14ac:dyDescent="0.25">
      <c r="B2543" s="16" t="s">
        <v>6864</v>
      </c>
      <c r="C2543" s="17" t="s">
        <v>4406</v>
      </c>
    </row>
    <row r="2544" spans="2:3" x14ac:dyDescent="0.25">
      <c r="B2544" s="16" t="s">
        <v>6865</v>
      </c>
      <c r="C2544" s="17" t="s">
        <v>5157</v>
      </c>
    </row>
    <row r="2545" spans="2:3" x14ac:dyDescent="0.25">
      <c r="B2545" s="16" t="s">
        <v>6866</v>
      </c>
      <c r="C2545" s="17" t="s">
        <v>4406</v>
      </c>
    </row>
    <row r="2546" spans="2:3" x14ac:dyDescent="0.25">
      <c r="B2546" s="16" t="s">
        <v>6867</v>
      </c>
      <c r="C2546" s="17" t="s">
        <v>5208</v>
      </c>
    </row>
    <row r="2547" spans="2:3" x14ac:dyDescent="0.25">
      <c r="B2547" s="16" t="s">
        <v>6868</v>
      </c>
      <c r="C2547" s="17" t="s">
        <v>4467</v>
      </c>
    </row>
    <row r="2548" spans="2:3" x14ac:dyDescent="0.25">
      <c r="B2548" s="16" t="s">
        <v>6869</v>
      </c>
      <c r="C2548" s="17" t="s">
        <v>5096</v>
      </c>
    </row>
    <row r="2549" spans="2:3" x14ac:dyDescent="0.25">
      <c r="B2549" s="16" t="s">
        <v>6870</v>
      </c>
      <c r="C2549" s="17" t="s">
        <v>6871</v>
      </c>
    </row>
    <row r="2550" spans="2:3" x14ac:dyDescent="0.25">
      <c r="B2550" s="16" t="s">
        <v>6872</v>
      </c>
      <c r="C2550" s="17" t="s">
        <v>4406</v>
      </c>
    </row>
    <row r="2551" spans="2:3" x14ac:dyDescent="0.25">
      <c r="B2551" s="16" t="s">
        <v>6873</v>
      </c>
      <c r="C2551" s="17" t="s">
        <v>4406</v>
      </c>
    </row>
    <row r="2552" spans="2:3" x14ac:dyDescent="0.25">
      <c r="B2552" s="16" t="s">
        <v>6874</v>
      </c>
      <c r="C2552" s="17" t="s">
        <v>4431</v>
      </c>
    </row>
    <row r="2553" spans="2:3" x14ac:dyDescent="0.25">
      <c r="B2553" s="16" t="s">
        <v>6875</v>
      </c>
      <c r="C2553" s="17" t="s">
        <v>5317</v>
      </c>
    </row>
    <row r="2554" spans="2:3" x14ac:dyDescent="0.25">
      <c r="B2554" s="16" t="s">
        <v>6876</v>
      </c>
      <c r="C2554" s="17" t="s">
        <v>5288</v>
      </c>
    </row>
    <row r="2555" spans="2:3" x14ac:dyDescent="0.25">
      <c r="B2555" s="16" t="s">
        <v>6877</v>
      </c>
      <c r="C2555" s="17" t="s">
        <v>4406</v>
      </c>
    </row>
    <row r="2556" spans="2:3" x14ac:dyDescent="0.25">
      <c r="B2556" s="16" t="s">
        <v>6878</v>
      </c>
      <c r="C2556" s="17" t="s">
        <v>3083</v>
      </c>
    </row>
    <row r="2557" spans="2:3" x14ac:dyDescent="0.25">
      <c r="B2557" s="16" t="s">
        <v>6879</v>
      </c>
      <c r="C2557" s="17" t="s">
        <v>6879</v>
      </c>
    </row>
    <row r="2558" spans="2:3" x14ac:dyDescent="0.25">
      <c r="B2558" s="16" t="s">
        <v>6880</v>
      </c>
      <c r="C2558" s="17" t="s">
        <v>4567</v>
      </c>
    </row>
    <row r="2559" spans="2:3" x14ac:dyDescent="0.25">
      <c r="B2559" s="16" t="s">
        <v>6466</v>
      </c>
      <c r="C2559" s="17" t="s">
        <v>6466</v>
      </c>
    </row>
    <row r="2560" spans="2:3" x14ac:dyDescent="0.25">
      <c r="B2560" s="16" t="s">
        <v>6881</v>
      </c>
      <c r="C2560" s="17" t="s">
        <v>6881</v>
      </c>
    </row>
    <row r="2561" spans="2:3" x14ac:dyDescent="0.25">
      <c r="B2561" s="16" t="s">
        <v>6882</v>
      </c>
      <c r="C2561" s="17" t="s">
        <v>4406</v>
      </c>
    </row>
    <row r="2562" spans="2:3" x14ac:dyDescent="0.25">
      <c r="B2562" s="16" t="s">
        <v>6883</v>
      </c>
      <c r="C2562" s="17" t="s">
        <v>4406</v>
      </c>
    </row>
    <row r="2563" spans="2:3" x14ac:dyDescent="0.25">
      <c r="B2563" s="16" t="s">
        <v>6884</v>
      </c>
      <c r="C2563" s="17" t="s">
        <v>4406</v>
      </c>
    </row>
    <row r="2564" spans="2:3" x14ac:dyDescent="0.25">
      <c r="B2564" s="16" t="s">
        <v>6885</v>
      </c>
      <c r="C2564" s="17" t="s">
        <v>4406</v>
      </c>
    </row>
    <row r="2565" spans="2:3" x14ac:dyDescent="0.25">
      <c r="B2565" s="16" t="s">
        <v>6886</v>
      </c>
      <c r="C2565" s="17" t="s">
        <v>4756</v>
      </c>
    </row>
    <row r="2566" spans="2:3" x14ac:dyDescent="0.25">
      <c r="B2566" s="16" t="s">
        <v>6887</v>
      </c>
      <c r="C2566" s="17" t="s">
        <v>4406</v>
      </c>
    </row>
    <row r="2567" spans="2:3" x14ac:dyDescent="0.25">
      <c r="B2567" s="16" t="s">
        <v>6888</v>
      </c>
      <c r="C2567" s="17" t="s">
        <v>5290</v>
      </c>
    </row>
    <row r="2568" spans="2:3" x14ac:dyDescent="0.25">
      <c r="B2568" s="16" t="s">
        <v>6889</v>
      </c>
      <c r="C2568" s="17" t="s">
        <v>4406</v>
      </c>
    </row>
    <row r="2569" spans="2:3" x14ac:dyDescent="0.25">
      <c r="B2569" s="16" t="s">
        <v>6890</v>
      </c>
      <c r="C2569" s="17" t="s">
        <v>4676</v>
      </c>
    </row>
    <row r="2570" spans="2:3" x14ac:dyDescent="0.25">
      <c r="B2570" s="16" t="s">
        <v>6891</v>
      </c>
      <c r="C2570" s="17" t="s">
        <v>4406</v>
      </c>
    </row>
    <row r="2571" spans="2:3" x14ac:dyDescent="0.25">
      <c r="B2571" s="16" t="s">
        <v>6892</v>
      </c>
      <c r="C2571" s="17" t="s">
        <v>5288</v>
      </c>
    </row>
    <row r="2572" spans="2:3" x14ac:dyDescent="0.25">
      <c r="B2572" s="16" t="s">
        <v>6893</v>
      </c>
      <c r="C2572" s="17" t="s">
        <v>4406</v>
      </c>
    </row>
    <row r="2573" spans="2:3" x14ac:dyDescent="0.25">
      <c r="B2573" s="16" t="s">
        <v>6894</v>
      </c>
      <c r="C2573" s="17" t="s">
        <v>5587</v>
      </c>
    </row>
    <row r="2574" spans="2:3" x14ac:dyDescent="0.25">
      <c r="B2574" s="16" t="s">
        <v>6895</v>
      </c>
      <c r="C2574" s="17" t="s">
        <v>5209</v>
      </c>
    </row>
    <row r="2575" spans="2:3" x14ac:dyDescent="0.25">
      <c r="B2575" s="16" t="s">
        <v>6896</v>
      </c>
      <c r="C2575" s="17" t="s">
        <v>4406</v>
      </c>
    </row>
    <row r="2576" spans="2:3" x14ac:dyDescent="0.25">
      <c r="B2576" s="16" t="s">
        <v>6897</v>
      </c>
      <c r="C2576" s="17" t="s">
        <v>4932</v>
      </c>
    </row>
    <row r="2577" spans="2:3" x14ac:dyDescent="0.25">
      <c r="B2577" s="16" t="s">
        <v>6898</v>
      </c>
      <c r="C2577" s="17" t="s">
        <v>4406</v>
      </c>
    </row>
    <row r="2578" spans="2:3" x14ac:dyDescent="0.25">
      <c r="B2578" s="16" t="s">
        <v>6899</v>
      </c>
      <c r="C2578" s="17" t="s">
        <v>5199</v>
      </c>
    </row>
    <row r="2579" spans="2:3" x14ac:dyDescent="0.25">
      <c r="B2579" s="16" t="s">
        <v>6900</v>
      </c>
      <c r="C2579" s="17" t="s">
        <v>4567</v>
      </c>
    </row>
    <row r="2580" spans="2:3" x14ac:dyDescent="0.25">
      <c r="B2580" s="16" t="s">
        <v>6901</v>
      </c>
      <c r="C2580" s="17" t="s">
        <v>4406</v>
      </c>
    </row>
    <row r="2581" spans="2:3" x14ac:dyDescent="0.25">
      <c r="B2581" s="16" t="s">
        <v>6902</v>
      </c>
      <c r="C2581" s="17" t="s">
        <v>4406</v>
      </c>
    </row>
    <row r="2582" spans="2:3" x14ac:dyDescent="0.25">
      <c r="B2582" s="16" t="s">
        <v>6903</v>
      </c>
      <c r="C2582" s="17" t="s">
        <v>4406</v>
      </c>
    </row>
    <row r="2583" spans="2:3" x14ac:dyDescent="0.25">
      <c r="B2583" s="16" t="s">
        <v>6904</v>
      </c>
      <c r="C2583" s="17" t="s">
        <v>6905</v>
      </c>
    </row>
    <row r="2584" spans="2:3" x14ac:dyDescent="0.25">
      <c r="B2584" s="16" t="s">
        <v>6906</v>
      </c>
      <c r="C2584" s="17" t="s">
        <v>6906</v>
      </c>
    </row>
    <row r="2585" spans="2:3" x14ac:dyDescent="0.25">
      <c r="B2585" s="16" t="s">
        <v>6907</v>
      </c>
      <c r="C2585" s="17" t="s">
        <v>6907</v>
      </c>
    </row>
    <row r="2586" spans="2:3" x14ac:dyDescent="0.25">
      <c r="B2586" s="16" t="s">
        <v>6908</v>
      </c>
      <c r="C2586" s="17" t="s">
        <v>4406</v>
      </c>
    </row>
    <row r="2587" spans="2:3" x14ac:dyDescent="0.25">
      <c r="B2587" s="16" t="s">
        <v>6909</v>
      </c>
      <c r="C2587" s="17" t="s">
        <v>4406</v>
      </c>
    </row>
    <row r="2588" spans="2:3" x14ac:dyDescent="0.25">
      <c r="B2588" s="16" t="s">
        <v>6910</v>
      </c>
      <c r="C2588" s="17" t="s">
        <v>4406</v>
      </c>
    </row>
    <row r="2589" spans="2:3" x14ac:dyDescent="0.25">
      <c r="B2589" s="16" t="s">
        <v>6911</v>
      </c>
      <c r="C2589" s="17" t="s">
        <v>5089</v>
      </c>
    </row>
    <row r="2590" spans="2:3" x14ac:dyDescent="0.25">
      <c r="B2590" s="16" t="s">
        <v>6912</v>
      </c>
      <c r="C2590" s="17" t="s">
        <v>5208</v>
      </c>
    </row>
    <row r="2591" spans="2:3" x14ac:dyDescent="0.25">
      <c r="B2591" s="16" t="s">
        <v>6913</v>
      </c>
      <c r="C2591" s="17" t="s">
        <v>4406</v>
      </c>
    </row>
    <row r="2592" spans="2:3" x14ac:dyDescent="0.25">
      <c r="B2592" s="16" t="s">
        <v>6914</v>
      </c>
      <c r="C2592" s="17" t="s">
        <v>4406</v>
      </c>
    </row>
    <row r="2593" spans="2:3" x14ac:dyDescent="0.25">
      <c r="B2593" s="16" t="s">
        <v>6915</v>
      </c>
      <c r="C2593" s="17" t="s">
        <v>5284</v>
      </c>
    </row>
    <row r="2594" spans="2:3" x14ac:dyDescent="0.25">
      <c r="B2594" s="16" t="s">
        <v>6916</v>
      </c>
      <c r="C2594" s="17" t="s">
        <v>4406</v>
      </c>
    </row>
    <row r="2595" spans="2:3" x14ac:dyDescent="0.25">
      <c r="B2595" s="16" t="s">
        <v>6917</v>
      </c>
      <c r="C2595" s="17" t="s">
        <v>4406</v>
      </c>
    </row>
    <row r="2596" spans="2:3" x14ac:dyDescent="0.25">
      <c r="B2596" s="16" t="s">
        <v>6918</v>
      </c>
      <c r="C2596" s="17" t="s">
        <v>4406</v>
      </c>
    </row>
    <row r="2597" spans="2:3" x14ac:dyDescent="0.25">
      <c r="B2597" s="16" t="s">
        <v>6919</v>
      </c>
      <c r="C2597" s="17" t="s">
        <v>4406</v>
      </c>
    </row>
    <row r="2598" spans="2:3" x14ac:dyDescent="0.25">
      <c r="B2598" s="16" t="s">
        <v>6920</v>
      </c>
      <c r="C2598" s="17" t="s">
        <v>6920</v>
      </c>
    </row>
    <row r="2599" spans="2:3" x14ac:dyDescent="0.25">
      <c r="B2599" s="16" t="s">
        <v>6921</v>
      </c>
      <c r="C2599" s="17" t="s">
        <v>4406</v>
      </c>
    </row>
    <row r="2600" spans="2:3" x14ac:dyDescent="0.25">
      <c r="B2600" s="16" t="s">
        <v>6922</v>
      </c>
      <c r="C2600" s="17" t="s">
        <v>4406</v>
      </c>
    </row>
    <row r="2601" spans="2:3" x14ac:dyDescent="0.25">
      <c r="B2601" s="16" t="s">
        <v>4983</v>
      </c>
      <c r="C2601" s="17" t="s">
        <v>4983</v>
      </c>
    </row>
    <row r="2602" spans="2:3" x14ac:dyDescent="0.25">
      <c r="B2602" s="16" t="s">
        <v>6923</v>
      </c>
      <c r="C2602" s="17" t="s">
        <v>5080</v>
      </c>
    </row>
    <row r="2603" spans="2:3" x14ac:dyDescent="0.25">
      <c r="B2603" s="16" t="s">
        <v>6924</v>
      </c>
      <c r="C2603" s="17" t="s">
        <v>4406</v>
      </c>
    </row>
    <row r="2604" spans="2:3" x14ac:dyDescent="0.25">
      <c r="B2604" s="16" t="s">
        <v>6925</v>
      </c>
      <c r="C2604" s="17" t="s">
        <v>5017</v>
      </c>
    </row>
    <row r="2605" spans="2:3" x14ac:dyDescent="0.25">
      <c r="B2605" s="16" t="s">
        <v>6926</v>
      </c>
      <c r="C2605" s="17" t="s">
        <v>5203</v>
      </c>
    </row>
    <row r="2606" spans="2:3" x14ac:dyDescent="0.25">
      <c r="B2606" s="16" t="s">
        <v>6927</v>
      </c>
      <c r="C2606" s="17" t="s">
        <v>4406</v>
      </c>
    </row>
    <row r="2607" spans="2:3" x14ac:dyDescent="0.25">
      <c r="B2607" s="16" t="s">
        <v>6928</v>
      </c>
      <c r="C2607" s="17" t="s">
        <v>4406</v>
      </c>
    </row>
    <row r="2608" spans="2:3" x14ac:dyDescent="0.25">
      <c r="B2608" s="16" t="s">
        <v>6929</v>
      </c>
      <c r="C2608" s="17" t="s">
        <v>6929</v>
      </c>
    </row>
    <row r="2609" spans="2:3" x14ac:dyDescent="0.25">
      <c r="B2609" s="16" t="s">
        <v>6930</v>
      </c>
      <c r="C2609" s="17" t="s">
        <v>6930</v>
      </c>
    </row>
    <row r="2610" spans="2:3" x14ac:dyDescent="0.25">
      <c r="B2610" s="16" t="s">
        <v>6931</v>
      </c>
      <c r="C2610" s="17" t="s">
        <v>5315</v>
      </c>
    </row>
    <row r="2611" spans="2:3" x14ac:dyDescent="0.25">
      <c r="B2611" s="16" t="s">
        <v>6932</v>
      </c>
      <c r="C2611" s="17" t="s">
        <v>4406</v>
      </c>
    </row>
    <row r="2612" spans="2:3" x14ac:dyDescent="0.25">
      <c r="B2612" s="16" t="s">
        <v>6933</v>
      </c>
      <c r="C2612" s="17" t="s">
        <v>4406</v>
      </c>
    </row>
    <row r="2613" spans="2:3" x14ac:dyDescent="0.25">
      <c r="B2613" s="16" t="s">
        <v>6934</v>
      </c>
      <c r="C2613" s="17" t="s">
        <v>4406</v>
      </c>
    </row>
    <row r="2614" spans="2:3" x14ac:dyDescent="0.25">
      <c r="B2614" s="16" t="s">
        <v>6935</v>
      </c>
      <c r="C2614" s="17" t="s">
        <v>6935</v>
      </c>
    </row>
    <row r="2615" spans="2:3" x14ac:dyDescent="0.25">
      <c r="B2615" s="16" t="s">
        <v>6936</v>
      </c>
      <c r="C2615" s="17" t="s">
        <v>6936</v>
      </c>
    </row>
    <row r="2616" spans="2:3" x14ac:dyDescent="0.25">
      <c r="B2616" s="16" t="s">
        <v>6937</v>
      </c>
      <c r="C2616" s="17" t="s">
        <v>4684</v>
      </c>
    </row>
    <row r="2617" spans="2:3" x14ac:dyDescent="0.25">
      <c r="B2617" s="16" t="s">
        <v>6938</v>
      </c>
      <c r="C2617" s="17" t="s">
        <v>4581</v>
      </c>
    </row>
    <row r="2618" spans="2:3" x14ac:dyDescent="0.25">
      <c r="B2618" s="16" t="s">
        <v>6939</v>
      </c>
      <c r="C2618" s="17" t="s">
        <v>4483</v>
      </c>
    </row>
    <row r="2619" spans="2:3" x14ac:dyDescent="0.25">
      <c r="B2619" s="16" t="s">
        <v>6940</v>
      </c>
      <c r="C2619" s="17" t="s">
        <v>4406</v>
      </c>
    </row>
    <row r="2620" spans="2:3" x14ac:dyDescent="0.25">
      <c r="B2620" s="16" t="s">
        <v>6941</v>
      </c>
      <c r="C2620" s="17" t="s">
        <v>4406</v>
      </c>
    </row>
    <row r="2621" spans="2:3" x14ac:dyDescent="0.25">
      <c r="B2621" s="16" t="s">
        <v>6942</v>
      </c>
      <c r="C2621" s="17" t="s">
        <v>6826</v>
      </c>
    </row>
    <row r="2622" spans="2:3" x14ac:dyDescent="0.25">
      <c r="B2622" s="16" t="s">
        <v>6943</v>
      </c>
      <c r="C2622" s="17" t="s">
        <v>4406</v>
      </c>
    </row>
    <row r="2623" spans="2:3" x14ac:dyDescent="0.25">
      <c r="B2623" s="16" t="s">
        <v>6944</v>
      </c>
      <c r="C2623" s="17" t="s">
        <v>6944</v>
      </c>
    </row>
    <row r="2624" spans="2:3" x14ac:dyDescent="0.25">
      <c r="B2624" s="16" t="s">
        <v>6945</v>
      </c>
      <c r="C2624" s="17" t="s">
        <v>4406</v>
      </c>
    </row>
    <row r="2625" spans="2:3" x14ac:dyDescent="0.25">
      <c r="B2625" s="16" t="s">
        <v>6946</v>
      </c>
      <c r="C2625" s="17" t="s">
        <v>4688</v>
      </c>
    </row>
    <row r="2626" spans="2:3" x14ac:dyDescent="0.25">
      <c r="B2626" s="16" t="s">
        <v>6947</v>
      </c>
      <c r="C2626" s="17" t="s">
        <v>4465</v>
      </c>
    </row>
    <row r="2627" spans="2:3" x14ac:dyDescent="0.25">
      <c r="B2627" s="16" t="s">
        <v>6948</v>
      </c>
      <c r="C2627" s="17" t="s">
        <v>4406</v>
      </c>
    </row>
    <row r="2628" spans="2:3" x14ac:dyDescent="0.25">
      <c r="B2628" s="16" t="s">
        <v>6949</v>
      </c>
      <c r="C2628" s="17" t="s">
        <v>4418</v>
      </c>
    </row>
    <row r="2629" spans="2:3" x14ac:dyDescent="0.25">
      <c r="B2629" s="16" t="s">
        <v>6950</v>
      </c>
      <c r="C2629" s="17" t="s">
        <v>4406</v>
      </c>
    </row>
    <row r="2630" spans="2:3" x14ac:dyDescent="0.25">
      <c r="B2630" s="16" t="s">
        <v>6951</v>
      </c>
      <c r="C2630" s="17" t="s">
        <v>4406</v>
      </c>
    </row>
    <row r="2631" spans="2:3" x14ac:dyDescent="0.25">
      <c r="B2631" s="16" t="s">
        <v>6952</v>
      </c>
      <c r="C2631" s="17" t="s">
        <v>4406</v>
      </c>
    </row>
    <row r="2632" spans="2:3" x14ac:dyDescent="0.25">
      <c r="B2632" s="16" t="s">
        <v>6953</v>
      </c>
      <c r="C2632" s="17" t="s">
        <v>4406</v>
      </c>
    </row>
    <row r="2633" spans="2:3" x14ac:dyDescent="0.25">
      <c r="B2633" s="16" t="s">
        <v>6954</v>
      </c>
      <c r="C2633" s="17" t="s">
        <v>6955</v>
      </c>
    </row>
    <row r="2634" spans="2:3" x14ac:dyDescent="0.25">
      <c r="B2634" s="16" t="s">
        <v>6956</v>
      </c>
      <c r="C2634" s="17" t="s">
        <v>6956</v>
      </c>
    </row>
    <row r="2635" spans="2:3" x14ac:dyDescent="0.25">
      <c r="B2635" s="16" t="s">
        <v>4516</v>
      </c>
      <c r="C2635" s="17" t="s">
        <v>4516</v>
      </c>
    </row>
    <row r="2636" spans="2:3" x14ac:dyDescent="0.25">
      <c r="B2636" s="16" t="s">
        <v>4889</v>
      </c>
      <c r="C2636" s="17" t="s">
        <v>4889</v>
      </c>
    </row>
    <row r="2637" spans="2:3" x14ac:dyDescent="0.25">
      <c r="B2637" s="16" t="s">
        <v>6957</v>
      </c>
      <c r="C2637" s="17" t="s">
        <v>4483</v>
      </c>
    </row>
    <row r="2638" spans="2:3" x14ac:dyDescent="0.25">
      <c r="B2638" s="16" t="s">
        <v>5220</v>
      </c>
      <c r="C2638" s="17" t="s">
        <v>5220</v>
      </c>
    </row>
    <row r="2639" spans="2:3" x14ac:dyDescent="0.25">
      <c r="B2639" s="16" t="s">
        <v>6958</v>
      </c>
      <c r="C2639" s="17" t="s">
        <v>4406</v>
      </c>
    </row>
    <row r="2640" spans="2:3" x14ac:dyDescent="0.25">
      <c r="B2640" s="16" t="s">
        <v>6959</v>
      </c>
      <c r="C2640" s="17" t="s">
        <v>4433</v>
      </c>
    </row>
    <row r="2641" spans="2:3" x14ac:dyDescent="0.25">
      <c r="B2641" s="16" t="s">
        <v>6960</v>
      </c>
      <c r="C2641" s="17" t="s">
        <v>4406</v>
      </c>
    </row>
    <row r="2642" spans="2:3" x14ac:dyDescent="0.25">
      <c r="B2642" s="16" t="s">
        <v>6961</v>
      </c>
      <c r="C2642" s="17" t="s">
        <v>5094</v>
      </c>
    </row>
    <row r="2643" spans="2:3" x14ac:dyDescent="0.25">
      <c r="B2643" s="16" t="s">
        <v>6962</v>
      </c>
      <c r="C2643" s="17" t="s">
        <v>4406</v>
      </c>
    </row>
    <row r="2644" spans="2:3" x14ac:dyDescent="0.25">
      <c r="B2644" s="16" t="s">
        <v>6963</v>
      </c>
      <c r="C2644" s="17" t="s">
        <v>4406</v>
      </c>
    </row>
    <row r="2645" spans="2:3" x14ac:dyDescent="0.25">
      <c r="B2645" s="16" t="s">
        <v>5306</v>
      </c>
      <c r="C2645" s="17" t="s">
        <v>5306</v>
      </c>
    </row>
    <row r="2646" spans="2:3" x14ac:dyDescent="0.25">
      <c r="B2646" s="16" t="s">
        <v>6964</v>
      </c>
      <c r="C2646" s="17" t="s">
        <v>4602</v>
      </c>
    </row>
    <row r="2647" spans="2:3" x14ac:dyDescent="0.25">
      <c r="B2647" s="16" t="s">
        <v>6965</v>
      </c>
      <c r="C2647" s="17" t="s">
        <v>4406</v>
      </c>
    </row>
    <row r="2648" spans="2:3" x14ac:dyDescent="0.25">
      <c r="B2648" s="16" t="s">
        <v>6966</v>
      </c>
      <c r="C2648" s="17" t="s">
        <v>4406</v>
      </c>
    </row>
    <row r="2649" spans="2:3" x14ac:dyDescent="0.25">
      <c r="B2649" s="16" t="s">
        <v>4615</v>
      </c>
      <c r="C2649" s="17" t="s">
        <v>4615</v>
      </c>
    </row>
    <row r="2650" spans="2:3" x14ac:dyDescent="0.25">
      <c r="B2650" s="16" t="s">
        <v>6967</v>
      </c>
      <c r="C2650" s="17" t="s">
        <v>4406</v>
      </c>
    </row>
    <row r="2651" spans="2:3" x14ac:dyDescent="0.25">
      <c r="B2651" s="16" t="s">
        <v>4927</v>
      </c>
      <c r="C2651" s="17" t="s">
        <v>4927</v>
      </c>
    </row>
    <row r="2652" spans="2:3" x14ac:dyDescent="0.25">
      <c r="B2652" s="16" t="s">
        <v>6968</v>
      </c>
      <c r="C2652" s="17" t="s">
        <v>4406</v>
      </c>
    </row>
    <row r="2653" spans="2:3" x14ac:dyDescent="0.25">
      <c r="B2653" s="16" t="s">
        <v>6969</v>
      </c>
      <c r="C2653" s="17" t="s">
        <v>4543</v>
      </c>
    </row>
    <row r="2654" spans="2:3" x14ac:dyDescent="0.25">
      <c r="B2654" s="16" t="s">
        <v>6970</v>
      </c>
      <c r="C2654" s="17" t="s">
        <v>4600</v>
      </c>
    </row>
    <row r="2655" spans="2:3" x14ac:dyDescent="0.25">
      <c r="B2655" s="16" t="s">
        <v>6971</v>
      </c>
      <c r="C2655" s="17" t="s">
        <v>4406</v>
      </c>
    </row>
    <row r="2656" spans="2:3" x14ac:dyDescent="0.25">
      <c r="B2656" s="16" t="s">
        <v>6972</v>
      </c>
      <c r="C2656" s="17" t="s">
        <v>5120</v>
      </c>
    </row>
    <row r="2657" spans="2:3" x14ac:dyDescent="0.25">
      <c r="B2657" s="16" t="s">
        <v>6973</v>
      </c>
      <c r="C2657" s="17" t="s">
        <v>4406</v>
      </c>
    </row>
    <row r="2658" spans="2:3" x14ac:dyDescent="0.25">
      <c r="B2658" s="16" t="s">
        <v>6974</v>
      </c>
      <c r="C2658" s="17" t="s">
        <v>4418</v>
      </c>
    </row>
    <row r="2659" spans="2:3" x14ac:dyDescent="0.25">
      <c r="B2659" s="16" t="s">
        <v>6975</v>
      </c>
      <c r="C2659" s="17" t="s">
        <v>4406</v>
      </c>
    </row>
    <row r="2660" spans="2:3" x14ac:dyDescent="0.25">
      <c r="B2660" s="16" t="s">
        <v>6976</v>
      </c>
      <c r="C2660" s="17" t="s">
        <v>4330</v>
      </c>
    </row>
    <row r="2661" spans="2:3" x14ac:dyDescent="0.25">
      <c r="B2661" s="16" t="s">
        <v>6737</v>
      </c>
      <c r="C2661" s="17" t="s">
        <v>6737</v>
      </c>
    </row>
    <row r="2662" spans="2:3" x14ac:dyDescent="0.25">
      <c r="B2662" s="16" t="s">
        <v>6977</v>
      </c>
      <c r="C2662" s="17" t="s">
        <v>5094</v>
      </c>
    </row>
    <row r="2663" spans="2:3" x14ac:dyDescent="0.25">
      <c r="B2663" s="16" t="s">
        <v>6978</v>
      </c>
      <c r="C2663" s="17" t="s">
        <v>4406</v>
      </c>
    </row>
    <row r="2664" spans="2:3" x14ac:dyDescent="0.25">
      <c r="B2664" s="16" t="s">
        <v>6979</v>
      </c>
      <c r="C2664" s="17" t="s">
        <v>4406</v>
      </c>
    </row>
    <row r="2665" spans="2:3" x14ac:dyDescent="0.25">
      <c r="B2665" s="16" t="s">
        <v>6980</v>
      </c>
      <c r="C2665" s="17" t="s">
        <v>4406</v>
      </c>
    </row>
    <row r="2666" spans="2:3" x14ac:dyDescent="0.25">
      <c r="B2666" s="16" t="s">
        <v>6981</v>
      </c>
      <c r="C2666" s="17" t="s">
        <v>4519</v>
      </c>
    </row>
    <row r="2667" spans="2:3" x14ac:dyDescent="0.25">
      <c r="B2667" s="16" t="s">
        <v>6982</v>
      </c>
      <c r="C2667" s="17" t="s">
        <v>4406</v>
      </c>
    </row>
    <row r="2668" spans="2:3" x14ac:dyDescent="0.25">
      <c r="B2668" s="16" t="s">
        <v>6983</v>
      </c>
      <c r="C2668" s="17" t="s">
        <v>4406</v>
      </c>
    </row>
    <row r="2669" spans="2:3" x14ac:dyDescent="0.25">
      <c r="B2669" s="16" t="s">
        <v>6984</v>
      </c>
      <c r="C2669" s="17" t="s">
        <v>5391</v>
      </c>
    </row>
    <row r="2670" spans="2:3" x14ac:dyDescent="0.25">
      <c r="B2670" s="16" t="s">
        <v>6985</v>
      </c>
      <c r="C2670" s="17" t="s">
        <v>4406</v>
      </c>
    </row>
    <row r="2671" spans="2:3" x14ac:dyDescent="0.25">
      <c r="B2671" s="16" t="s">
        <v>6986</v>
      </c>
      <c r="C2671" s="17" t="s">
        <v>4927</v>
      </c>
    </row>
    <row r="2672" spans="2:3" x14ac:dyDescent="0.25">
      <c r="B2672" s="16" t="s">
        <v>6987</v>
      </c>
      <c r="C2672" s="17" t="s">
        <v>6988</v>
      </c>
    </row>
    <row r="2673" spans="2:3" x14ac:dyDescent="0.25">
      <c r="B2673" s="16" t="s">
        <v>6989</v>
      </c>
      <c r="C2673" s="17" t="s">
        <v>6442</v>
      </c>
    </row>
    <row r="2674" spans="2:3" x14ac:dyDescent="0.25">
      <c r="B2674" s="16" t="s">
        <v>6990</v>
      </c>
      <c r="C2674" s="17" t="s">
        <v>4450</v>
      </c>
    </row>
    <row r="2675" spans="2:3" x14ac:dyDescent="0.25">
      <c r="B2675" s="16" t="s">
        <v>6991</v>
      </c>
      <c r="C2675" s="17" t="s">
        <v>6992</v>
      </c>
    </row>
    <row r="2676" spans="2:3" x14ac:dyDescent="0.25">
      <c r="B2676" s="16" t="s">
        <v>6993</v>
      </c>
      <c r="C2676" s="17" t="s">
        <v>6993</v>
      </c>
    </row>
    <row r="2677" spans="2:3" x14ac:dyDescent="0.25">
      <c r="B2677" s="16" t="s">
        <v>6994</v>
      </c>
      <c r="C2677" s="17" t="s">
        <v>4662</v>
      </c>
    </row>
    <row r="2678" spans="2:3" x14ac:dyDescent="0.25">
      <c r="B2678" s="16" t="s">
        <v>6995</v>
      </c>
      <c r="C2678" s="17" t="s">
        <v>4654</v>
      </c>
    </row>
    <row r="2679" spans="2:3" x14ac:dyDescent="0.25">
      <c r="B2679" s="16" t="s">
        <v>6723</v>
      </c>
      <c r="C2679" s="17" t="s">
        <v>6723</v>
      </c>
    </row>
    <row r="2680" spans="2:3" x14ac:dyDescent="0.25">
      <c r="B2680" s="16" t="s">
        <v>5165</v>
      </c>
      <c r="C2680" s="17" t="s">
        <v>5165</v>
      </c>
    </row>
    <row r="2681" spans="2:3" x14ac:dyDescent="0.25">
      <c r="B2681" s="16" t="s">
        <v>6996</v>
      </c>
      <c r="C2681" s="17" t="s">
        <v>6237</v>
      </c>
    </row>
    <row r="2682" spans="2:3" x14ac:dyDescent="0.25">
      <c r="B2682" s="16" t="s">
        <v>6997</v>
      </c>
      <c r="C2682" s="17" t="s">
        <v>5348</v>
      </c>
    </row>
    <row r="2683" spans="2:3" x14ac:dyDescent="0.25">
      <c r="B2683" s="16" t="s">
        <v>6998</v>
      </c>
      <c r="C2683" s="17" t="s">
        <v>4406</v>
      </c>
    </row>
    <row r="2684" spans="2:3" x14ac:dyDescent="0.25">
      <c r="B2684" s="16" t="s">
        <v>6999</v>
      </c>
      <c r="C2684" s="17" t="s">
        <v>6999</v>
      </c>
    </row>
    <row r="2685" spans="2:3" x14ac:dyDescent="0.25">
      <c r="B2685" s="16" t="s">
        <v>7000</v>
      </c>
      <c r="C2685" s="17" t="s">
        <v>7001</v>
      </c>
    </row>
    <row r="2686" spans="2:3" x14ac:dyDescent="0.25">
      <c r="B2686" s="16" t="s">
        <v>7002</v>
      </c>
      <c r="C2686" s="17" t="s">
        <v>7002</v>
      </c>
    </row>
    <row r="2687" spans="2:3" x14ac:dyDescent="0.25">
      <c r="B2687" s="16" t="s">
        <v>7003</v>
      </c>
      <c r="C2687" s="17" t="s">
        <v>7003</v>
      </c>
    </row>
    <row r="2688" spans="2:3" x14ac:dyDescent="0.25">
      <c r="B2688" s="16" t="s">
        <v>7004</v>
      </c>
      <c r="C2688" s="17" t="s">
        <v>4406</v>
      </c>
    </row>
    <row r="2689" spans="2:3" x14ac:dyDescent="0.25">
      <c r="B2689" s="16" t="s">
        <v>7005</v>
      </c>
      <c r="C2689" s="17" t="s">
        <v>4642</v>
      </c>
    </row>
    <row r="2690" spans="2:3" x14ac:dyDescent="0.25">
      <c r="B2690" s="16" t="s">
        <v>7006</v>
      </c>
      <c r="C2690" s="17" t="s">
        <v>7006</v>
      </c>
    </row>
    <row r="2691" spans="2:3" x14ac:dyDescent="0.25">
      <c r="B2691" s="16" t="s">
        <v>7007</v>
      </c>
      <c r="C2691" s="17" t="s">
        <v>5007</v>
      </c>
    </row>
    <row r="2692" spans="2:3" x14ac:dyDescent="0.25">
      <c r="B2692" s="16" t="s">
        <v>7008</v>
      </c>
      <c r="C2692" s="17" t="s">
        <v>4726</v>
      </c>
    </row>
    <row r="2693" spans="2:3" x14ac:dyDescent="0.25">
      <c r="B2693" s="16" t="s">
        <v>5763</v>
      </c>
      <c r="C2693" s="17" t="s">
        <v>5763</v>
      </c>
    </row>
    <row r="2694" spans="2:3" x14ac:dyDescent="0.25">
      <c r="B2694" s="16" t="s">
        <v>7009</v>
      </c>
      <c r="C2694" s="17" t="s">
        <v>7009</v>
      </c>
    </row>
    <row r="2695" spans="2:3" x14ac:dyDescent="0.25">
      <c r="B2695" s="16" t="s">
        <v>7010</v>
      </c>
      <c r="C2695" s="17" t="s">
        <v>5507</v>
      </c>
    </row>
    <row r="2696" spans="2:3" x14ac:dyDescent="0.25">
      <c r="B2696" s="16" t="s">
        <v>7011</v>
      </c>
      <c r="C2696" s="17" t="s">
        <v>5099</v>
      </c>
    </row>
    <row r="2697" spans="2:3" x14ac:dyDescent="0.25">
      <c r="B2697" s="16" t="s">
        <v>7012</v>
      </c>
      <c r="C2697" s="19" t="s">
        <v>4609</v>
      </c>
    </row>
    <row r="2698" spans="2:3" x14ac:dyDescent="0.25">
      <c r="B2698" s="16" t="s">
        <v>7013</v>
      </c>
      <c r="C2698" s="17" t="s">
        <v>6115</v>
      </c>
    </row>
    <row r="2699" spans="2:3" x14ac:dyDescent="0.25">
      <c r="B2699" s="16" t="s">
        <v>7014</v>
      </c>
      <c r="C2699" s="17" t="s">
        <v>4970</v>
      </c>
    </row>
    <row r="2700" spans="2:3" x14ac:dyDescent="0.25">
      <c r="B2700" s="16" t="s">
        <v>7015</v>
      </c>
      <c r="C2700" s="17" t="s">
        <v>5040</v>
      </c>
    </row>
    <row r="2701" spans="2:3" x14ac:dyDescent="0.25">
      <c r="B2701" s="16" t="s">
        <v>7016</v>
      </c>
      <c r="C2701" s="17" t="s">
        <v>7017</v>
      </c>
    </row>
    <row r="2702" spans="2:3" x14ac:dyDescent="0.25">
      <c r="B2702" s="16" t="s">
        <v>7018</v>
      </c>
      <c r="C2702" s="17" t="s">
        <v>7018</v>
      </c>
    </row>
    <row r="2703" spans="2:3" x14ac:dyDescent="0.25">
      <c r="B2703" s="16" t="s">
        <v>7019</v>
      </c>
      <c r="C2703" s="17" t="s">
        <v>4847</v>
      </c>
    </row>
    <row r="2704" spans="2:3" x14ac:dyDescent="0.25">
      <c r="B2704" s="16" t="s">
        <v>7020</v>
      </c>
      <c r="C2704" s="17" t="s">
        <v>4830</v>
      </c>
    </row>
    <row r="2705" spans="2:3" x14ac:dyDescent="0.25">
      <c r="B2705" s="16" t="s">
        <v>7021</v>
      </c>
      <c r="C2705" s="17" t="s">
        <v>4612</v>
      </c>
    </row>
    <row r="2706" spans="2:3" x14ac:dyDescent="0.25">
      <c r="B2706" s="16" t="s">
        <v>7022</v>
      </c>
      <c r="C2706" s="17" t="s">
        <v>7023</v>
      </c>
    </row>
    <row r="2707" spans="2:3" x14ac:dyDescent="0.25">
      <c r="B2707" s="16" t="s">
        <v>7024</v>
      </c>
      <c r="C2707" s="17" t="s">
        <v>7024</v>
      </c>
    </row>
    <row r="2708" spans="2:3" x14ac:dyDescent="0.25">
      <c r="B2708" s="16" t="s">
        <v>7025</v>
      </c>
      <c r="C2708" s="17" t="s">
        <v>6355</v>
      </c>
    </row>
    <row r="2709" spans="2:3" x14ac:dyDescent="0.25">
      <c r="B2709" s="16" t="s">
        <v>7026</v>
      </c>
      <c r="C2709" s="17" t="s">
        <v>7026</v>
      </c>
    </row>
    <row r="2710" spans="2:3" x14ac:dyDescent="0.25">
      <c r="B2710" s="16" t="s">
        <v>7027</v>
      </c>
      <c r="C2710" s="17" t="s">
        <v>5203</v>
      </c>
    </row>
    <row r="2711" spans="2:3" x14ac:dyDescent="0.25">
      <c r="B2711" s="16" t="s">
        <v>7028</v>
      </c>
      <c r="C2711" s="17" t="s">
        <v>5070</v>
      </c>
    </row>
    <row r="2712" spans="2:3" x14ac:dyDescent="0.25">
      <c r="B2712" s="16" t="s">
        <v>7029</v>
      </c>
      <c r="C2712" s="17" t="s">
        <v>5081</v>
      </c>
    </row>
    <row r="2713" spans="2:3" x14ac:dyDescent="0.25">
      <c r="B2713" s="16" t="s">
        <v>7030</v>
      </c>
      <c r="C2713" s="17" t="s">
        <v>7030</v>
      </c>
    </row>
    <row r="2714" spans="2:3" x14ac:dyDescent="0.25">
      <c r="B2714" s="16" t="s">
        <v>7031</v>
      </c>
      <c r="C2714" s="17" t="s">
        <v>4406</v>
      </c>
    </row>
    <row r="2715" spans="2:3" x14ac:dyDescent="0.25">
      <c r="B2715" s="16" t="s">
        <v>7032</v>
      </c>
      <c r="C2715" s="17" t="s">
        <v>6535</v>
      </c>
    </row>
    <row r="2716" spans="2:3" x14ac:dyDescent="0.25">
      <c r="B2716" s="16" t="s">
        <v>7033</v>
      </c>
      <c r="C2716" s="17" t="s">
        <v>5748</v>
      </c>
    </row>
    <row r="2717" spans="2:3" x14ac:dyDescent="0.25">
      <c r="B2717" s="16" t="s">
        <v>7034</v>
      </c>
      <c r="C2717" s="17" t="s">
        <v>4908</v>
      </c>
    </row>
    <row r="2718" spans="2:3" x14ac:dyDescent="0.25">
      <c r="B2718" s="16" t="s">
        <v>7035</v>
      </c>
      <c r="C2718" s="17" t="s">
        <v>4852</v>
      </c>
    </row>
    <row r="2719" spans="2:3" x14ac:dyDescent="0.25">
      <c r="B2719" s="16" t="s">
        <v>7036</v>
      </c>
      <c r="C2719" s="17" t="s">
        <v>7036</v>
      </c>
    </row>
    <row r="2720" spans="2:3" x14ac:dyDescent="0.25">
      <c r="B2720" s="16" t="s">
        <v>7037</v>
      </c>
      <c r="C2720" s="17" t="s">
        <v>7037</v>
      </c>
    </row>
    <row r="2721" spans="2:3" x14ac:dyDescent="0.25">
      <c r="B2721" s="16" t="s">
        <v>7038</v>
      </c>
      <c r="C2721" s="17" t="s">
        <v>4571</v>
      </c>
    </row>
    <row r="2722" spans="2:3" x14ac:dyDescent="0.25">
      <c r="B2722" s="16" t="s">
        <v>7039</v>
      </c>
      <c r="C2722" s="17" t="s">
        <v>5603</v>
      </c>
    </row>
    <row r="2723" spans="2:3" x14ac:dyDescent="0.25">
      <c r="B2723" s="16" t="s">
        <v>7040</v>
      </c>
      <c r="C2723" s="17" t="s">
        <v>5837</v>
      </c>
    </row>
    <row r="2724" spans="2:3" x14ac:dyDescent="0.25">
      <c r="B2724" s="16" t="s">
        <v>7041</v>
      </c>
      <c r="C2724" s="17" t="s">
        <v>5412</v>
      </c>
    </row>
    <row r="2725" spans="2:3" x14ac:dyDescent="0.25">
      <c r="B2725" s="16" t="s">
        <v>7042</v>
      </c>
      <c r="C2725" s="17" t="s">
        <v>4406</v>
      </c>
    </row>
    <row r="2726" spans="2:3" x14ac:dyDescent="0.25">
      <c r="B2726" s="16" t="s">
        <v>7043</v>
      </c>
      <c r="C2726" s="17" t="s">
        <v>4406</v>
      </c>
    </row>
    <row r="2727" spans="2:3" x14ac:dyDescent="0.25">
      <c r="B2727" s="16" t="s">
        <v>7044</v>
      </c>
      <c r="C2727" s="17" t="s">
        <v>6218</v>
      </c>
    </row>
    <row r="2728" spans="2:3" x14ac:dyDescent="0.25">
      <c r="B2728" s="16" t="s">
        <v>7045</v>
      </c>
      <c r="C2728" s="17" t="s">
        <v>7045</v>
      </c>
    </row>
    <row r="2729" spans="2:3" x14ac:dyDescent="0.25">
      <c r="B2729" s="16" t="s">
        <v>4731</v>
      </c>
      <c r="C2729" s="17" t="s">
        <v>4731</v>
      </c>
    </row>
    <row r="2730" spans="2:3" x14ac:dyDescent="0.25">
      <c r="B2730" s="16" t="s">
        <v>7046</v>
      </c>
      <c r="C2730" s="17" t="s">
        <v>5943</v>
      </c>
    </row>
    <row r="2731" spans="2:3" x14ac:dyDescent="0.25">
      <c r="B2731" s="16" t="s">
        <v>7047</v>
      </c>
      <c r="C2731" s="17" t="s">
        <v>6935</v>
      </c>
    </row>
    <row r="2732" spans="2:3" x14ac:dyDescent="0.25">
      <c r="B2732" s="16" t="s">
        <v>7048</v>
      </c>
      <c r="C2732" s="17" t="s">
        <v>5125</v>
      </c>
    </row>
    <row r="2733" spans="2:3" x14ac:dyDescent="0.25">
      <c r="B2733" s="16" t="s">
        <v>7049</v>
      </c>
      <c r="C2733" s="17" t="s">
        <v>7050</v>
      </c>
    </row>
    <row r="2734" spans="2:3" x14ac:dyDescent="0.25">
      <c r="B2734" s="16" t="s">
        <v>7051</v>
      </c>
      <c r="C2734" s="17" t="s">
        <v>4406</v>
      </c>
    </row>
    <row r="2735" spans="2:3" x14ac:dyDescent="0.25">
      <c r="B2735" s="16" t="s">
        <v>7052</v>
      </c>
      <c r="C2735" s="17" t="s">
        <v>7053</v>
      </c>
    </row>
    <row r="2736" spans="2:3" x14ac:dyDescent="0.25">
      <c r="B2736" s="16" t="s">
        <v>7054</v>
      </c>
      <c r="C2736" s="17" t="s">
        <v>5555</v>
      </c>
    </row>
    <row r="2737" spans="2:3" x14ac:dyDescent="0.25">
      <c r="B2737" s="16" t="s">
        <v>7055</v>
      </c>
      <c r="C2737" s="17" t="s">
        <v>4406</v>
      </c>
    </row>
    <row r="2738" spans="2:3" x14ac:dyDescent="0.25">
      <c r="B2738" s="16" t="s">
        <v>7056</v>
      </c>
      <c r="C2738" s="17" t="s">
        <v>4406</v>
      </c>
    </row>
    <row r="2739" spans="2:3" x14ac:dyDescent="0.25">
      <c r="B2739" s="16" t="s">
        <v>7057</v>
      </c>
      <c r="C2739" s="17" t="s">
        <v>5587</v>
      </c>
    </row>
    <row r="2740" spans="2:3" x14ac:dyDescent="0.25">
      <c r="B2740" s="16" t="s">
        <v>7058</v>
      </c>
      <c r="C2740" s="17" t="s">
        <v>4406</v>
      </c>
    </row>
    <row r="2741" spans="2:3" x14ac:dyDescent="0.25">
      <c r="B2741" s="16" t="s">
        <v>7059</v>
      </c>
      <c r="C2741" s="17" t="s">
        <v>4406</v>
      </c>
    </row>
    <row r="2742" spans="2:3" x14ac:dyDescent="0.25">
      <c r="B2742" s="16" t="s">
        <v>7060</v>
      </c>
      <c r="C2742" s="17" t="s">
        <v>7061</v>
      </c>
    </row>
    <row r="2743" spans="2:3" x14ac:dyDescent="0.25">
      <c r="B2743" s="16" t="s">
        <v>7062</v>
      </c>
      <c r="C2743" s="17" t="s">
        <v>4406</v>
      </c>
    </row>
    <row r="2744" spans="2:3" x14ac:dyDescent="0.25">
      <c r="B2744" s="16" t="s">
        <v>7063</v>
      </c>
      <c r="C2744" s="17" t="s">
        <v>4406</v>
      </c>
    </row>
    <row r="2745" spans="2:3" x14ac:dyDescent="0.25">
      <c r="B2745" s="16" t="s">
        <v>7064</v>
      </c>
      <c r="C2745" s="17" t="s">
        <v>4406</v>
      </c>
    </row>
    <row r="2746" spans="2:3" x14ac:dyDescent="0.25">
      <c r="B2746" s="16" t="s">
        <v>7065</v>
      </c>
      <c r="C2746" s="17" t="s">
        <v>7066</v>
      </c>
    </row>
    <row r="2747" spans="2:3" x14ac:dyDescent="0.25">
      <c r="B2747" s="16" t="s">
        <v>7067</v>
      </c>
      <c r="C2747" s="17" t="s">
        <v>4406</v>
      </c>
    </row>
    <row r="2748" spans="2:3" x14ac:dyDescent="0.25">
      <c r="B2748" s="16" t="s">
        <v>7068</v>
      </c>
      <c r="C2748" s="17" t="s">
        <v>4406</v>
      </c>
    </row>
    <row r="2749" spans="2:3" x14ac:dyDescent="0.25">
      <c r="B2749" s="16" t="s">
        <v>7069</v>
      </c>
      <c r="C2749" s="17" t="s">
        <v>5739</v>
      </c>
    </row>
    <row r="2750" spans="2:3" x14ac:dyDescent="0.25">
      <c r="B2750" s="16" t="s">
        <v>7070</v>
      </c>
      <c r="C2750" s="17" t="s">
        <v>4406</v>
      </c>
    </row>
    <row r="2751" spans="2:3" x14ac:dyDescent="0.25">
      <c r="B2751" s="16" t="s">
        <v>7071</v>
      </c>
      <c r="C2751" s="17" t="s">
        <v>4406</v>
      </c>
    </row>
    <row r="2752" spans="2:3" x14ac:dyDescent="0.25">
      <c r="B2752" s="16" t="s">
        <v>7072</v>
      </c>
      <c r="C2752" s="17" t="s">
        <v>4406</v>
      </c>
    </row>
    <row r="2753" spans="2:3" x14ac:dyDescent="0.25">
      <c r="B2753" s="16" t="s">
        <v>7073</v>
      </c>
      <c r="C2753" s="17" t="s">
        <v>4406</v>
      </c>
    </row>
    <row r="2754" spans="2:3" x14ac:dyDescent="0.25">
      <c r="B2754" s="16" t="s">
        <v>7074</v>
      </c>
      <c r="C2754" s="17" t="s">
        <v>4406</v>
      </c>
    </row>
    <row r="2755" spans="2:3" x14ac:dyDescent="0.25">
      <c r="B2755" s="16" t="s">
        <v>7075</v>
      </c>
      <c r="C2755" s="17" t="s">
        <v>7075</v>
      </c>
    </row>
    <row r="2756" spans="2:3" x14ac:dyDescent="0.25">
      <c r="B2756" s="16" t="s">
        <v>7076</v>
      </c>
      <c r="C2756" s="17" t="s">
        <v>7076</v>
      </c>
    </row>
    <row r="2757" spans="2:3" x14ac:dyDescent="0.25">
      <c r="B2757" s="16" t="s">
        <v>7077</v>
      </c>
      <c r="C2757" s="17" t="s">
        <v>4406</v>
      </c>
    </row>
    <row r="2758" spans="2:3" x14ac:dyDescent="0.25">
      <c r="B2758" s="16" t="s">
        <v>7078</v>
      </c>
      <c r="C2758" s="17" t="s">
        <v>5008</v>
      </c>
    </row>
    <row r="2759" spans="2:3" x14ac:dyDescent="0.25">
      <c r="B2759" s="16" t="s">
        <v>7079</v>
      </c>
      <c r="C2759" s="17" t="s">
        <v>4649</v>
      </c>
    </row>
    <row r="2760" spans="2:3" x14ac:dyDescent="0.25">
      <c r="B2760" s="16" t="s">
        <v>5152</v>
      </c>
      <c r="C2760" s="17" t="s">
        <v>5152</v>
      </c>
    </row>
    <row r="2761" spans="2:3" x14ac:dyDescent="0.25">
      <c r="B2761" s="16" t="s">
        <v>7080</v>
      </c>
      <c r="C2761" s="17" t="s">
        <v>4406</v>
      </c>
    </row>
    <row r="2762" spans="2:3" x14ac:dyDescent="0.25">
      <c r="B2762" s="16" t="s">
        <v>7081</v>
      </c>
      <c r="C2762" s="17" t="s">
        <v>7081</v>
      </c>
    </row>
    <row r="2763" spans="2:3" x14ac:dyDescent="0.25">
      <c r="B2763" s="16" t="s">
        <v>7082</v>
      </c>
      <c r="C2763" s="17" t="s">
        <v>6428</v>
      </c>
    </row>
    <row r="2764" spans="2:3" x14ac:dyDescent="0.25">
      <c r="B2764" s="16" t="s">
        <v>7083</v>
      </c>
      <c r="C2764" s="17" t="s">
        <v>4406</v>
      </c>
    </row>
    <row r="2765" spans="2:3" x14ac:dyDescent="0.25">
      <c r="B2765" s="16" t="s">
        <v>7084</v>
      </c>
      <c r="C2765" s="17" t="s">
        <v>4406</v>
      </c>
    </row>
    <row r="2766" spans="2:3" x14ac:dyDescent="0.25">
      <c r="B2766" s="16" t="s">
        <v>7085</v>
      </c>
      <c r="C2766" s="17" t="s">
        <v>4406</v>
      </c>
    </row>
    <row r="2767" spans="2:3" x14ac:dyDescent="0.25">
      <c r="B2767" s="16" t="s">
        <v>7086</v>
      </c>
      <c r="C2767" s="17" t="s">
        <v>4406</v>
      </c>
    </row>
    <row r="2768" spans="2:3" x14ac:dyDescent="0.25">
      <c r="B2768" s="16" t="s">
        <v>7087</v>
      </c>
      <c r="C2768" s="17" t="s">
        <v>4406</v>
      </c>
    </row>
    <row r="2769" spans="2:3" x14ac:dyDescent="0.25">
      <c r="B2769" s="16" t="s">
        <v>7088</v>
      </c>
      <c r="C2769" s="17" t="s">
        <v>4406</v>
      </c>
    </row>
    <row r="2770" spans="2:3" x14ac:dyDescent="0.25">
      <c r="B2770" s="16" t="s">
        <v>7089</v>
      </c>
      <c r="C2770" s="17" t="s">
        <v>4406</v>
      </c>
    </row>
    <row r="2771" spans="2:3" x14ac:dyDescent="0.25">
      <c r="B2771" s="16" t="s">
        <v>7090</v>
      </c>
      <c r="C2771" s="17" t="s">
        <v>4406</v>
      </c>
    </row>
    <row r="2772" spans="2:3" x14ac:dyDescent="0.25">
      <c r="B2772" s="16" t="s">
        <v>7091</v>
      </c>
      <c r="C2772" s="17" t="s">
        <v>4406</v>
      </c>
    </row>
    <row r="2773" spans="2:3" x14ac:dyDescent="0.25">
      <c r="B2773" s="16" t="s">
        <v>6191</v>
      </c>
      <c r="C2773" s="17" t="s">
        <v>6191</v>
      </c>
    </row>
    <row r="2774" spans="2:3" x14ac:dyDescent="0.25">
      <c r="B2774" s="16" t="s">
        <v>7092</v>
      </c>
      <c r="C2774" s="17" t="s">
        <v>7093</v>
      </c>
    </row>
    <row r="2775" spans="2:3" x14ac:dyDescent="0.25">
      <c r="B2775" s="16" t="s">
        <v>7094</v>
      </c>
      <c r="C2775" s="17" t="s">
        <v>7094</v>
      </c>
    </row>
    <row r="2776" spans="2:3" x14ac:dyDescent="0.25">
      <c r="B2776" s="16" t="s">
        <v>7095</v>
      </c>
      <c r="C2776" s="17" t="s">
        <v>4406</v>
      </c>
    </row>
    <row r="2777" spans="2:3" x14ac:dyDescent="0.25">
      <c r="B2777" s="16" t="s">
        <v>7096</v>
      </c>
      <c r="C2777" s="17" t="s">
        <v>4406</v>
      </c>
    </row>
    <row r="2778" spans="2:3" x14ac:dyDescent="0.25">
      <c r="B2778" s="16" t="s">
        <v>7097</v>
      </c>
      <c r="C2778" s="17" t="s">
        <v>4406</v>
      </c>
    </row>
    <row r="2779" spans="2:3" x14ac:dyDescent="0.25">
      <c r="B2779" s="16" t="s">
        <v>7098</v>
      </c>
      <c r="C2779" s="17" t="s">
        <v>6859</v>
      </c>
    </row>
    <row r="2780" spans="2:3" x14ac:dyDescent="0.25">
      <c r="B2780" s="16" t="s">
        <v>6700</v>
      </c>
      <c r="C2780" s="17" t="s">
        <v>6700</v>
      </c>
    </row>
    <row r="2781" spans="2:3" x14ac:dyDescent="0.25">
      <c r="B2781" s="16" t="s">
        <v>7099</v>
      </c>
      <c r="C2781" s="17" t="s">
        <v>7099</v>
      </c>
    </row>
    <row r="2782" spans="2:3" x14ac:dyDescent="0.25">
      <c r="B2782" s="16" t="s">
        <v>7100</v>
      </c>
      <c r="C2782" s="17" t="s">
        <v>5090</v>
      </c>
    </row>
    <row r="2783" spans="2:3" x14ac:dyDescent="0.25">
      <c r="B2783" s="16" t="s">
        <v>7101</v>
      </c>
      <c r="C2783" s="17" t="s">
        <v>5265</v>
      </c>
    </row>
    <row r="2784" spans="2:3" x14ac:dyDescent="0.25">
      <c r="B2784" s="16" t="s">
        <v>7102</v>
      </c>
      <c r="C2784" s="17" t="s">
        <v>4406</v>
      </c>
    </row>
    <row r="2785" spans="2:3" x14ac:dyDescent="0.25">
      <c r="B2785" s="16" t="s">
        <v>7103</v>
      </c>
      <c r="C2785" s="17" t="s">
        <v>4406</v>
      </c>
    </row>
    <row r="2786" spans="2:3" x14ac:dyDescent="0.25">
      <c r="B2786" s="16" t="s">
        <v>7104</v>
      </c>
      <c r="C2786" s="17" t="s">
        <v>4406</v>
      </c>
    </row>
    <row r="2787" spans="2:3" x14ac:dyDescent="0.25">
      <c r="B2787" s="16" t="s">
        <v>6026</v>
      </c>
      <c r="C2787" s="17" t="s">
        <v>6026</v>
      </c>
    </row>
    <row r="2788" spans="2:3" x14ac:dyDescent="0.25">
      <c r="B2788" s="16" t="s">
        <v>7105</v>
      </c>
      <c r="C2788" s="17" t="s">
        <v>4406</v>
      </c>
    </row>
    <row r="2789" spans="2:3" x14ac:dyDescent="0.25">
      <c r="B2789" s="16" t="s">
        <v>7106</v>
      </c>
      <c r="C2789" s="17" t="s">
        <v>4406</v>
      </c>
    </row>
    <row r="2790" spans="2:3" x14ac:dyDescent="0.25">
      <c r="B2790" s="16" t="s">
        <v>7107</v>
      </c>
      <c r="C2790" s="17" t="s">
        <v>4406</v>
      </c>
    </row>
    <row r="2791" spans="2:3" x14ac:dyDescent="0.25">
      <c r="B2791" s="16" t="s">
        <v>7108</v>
      </c>
      <c r="C2791" s="17" t="s">
        <v>4406</v>
      </c>
    </row>
    <row r="2792" spans="2:3" x14ac:dyDescent="0.25">
      <c r="B2792" s="16" t="s">
        <v>7109</v>
      </c>
      <c r="C2792" s="17" t="s">
        <v>4406</v>
      </c>
    </row>
    <row r="2793" spans="2:3" x14ac:dyDescent="0.25">
      <c r="B2793" s="16" t="s">
        <v>7110</v>
      </c>
      <c r="C2793" s="17" t="s">
        <v>7110</v>
      </c>
    </row>
    <row r="2794" spans="2:3" x14ac:dyDescent="0.25">
      <c r="B2794" s="16" t="s">
        <v>7111</v>
      </c>
      <c r="C2794" s="17" t="s">
        <v>4406</v>
      </c>
    </row>
    <row r="2795" spans="2:3" x14ac:dyDescent="0.25">
      <c r="B2795" s="16" t="s">
        <v>7112</v>
      </c>
      <c r="C2795" s="17" t="s">
        <v>4406</v>
      </c>
    </row>
    <row r="2796" spans="2:3" x14ac:dyDescent="0.25">
      <c r="B2796" s="16" t="s">
        <v>7113</v>
      </c>
      <c r="C2796" s="17" t="s">
        <v>4406</v>
      </c>
    </row>
    <row r="2797" spans="2:3" x14ac:dyDescent="0.25">
      <c r="B2797" s="16" t="s">
        <v>7114</v>
      </c>
      <c r="C2797" s="17" t="s">
        <v>4406</v>
      </c>
    </row>
    <row r="2798" spans="2:3" x14ac:dyDescent="0.25">
      <c r="B2798" s="16" t="s">
        <v>7115</v>
      </c>
      <c r="C2798" s="17" t="s">
        <v>4406</v>
      </c>
    </row>
    <row r="2799" spans="2:3" x14ac:dyDescent="0.25">
      <c r="B2799" s="16" t="s">
        <v>6819</v>
      </c>
      <c r="C2799" s="17" t="s">
        <v>6819</v>
      </c>
    </row>
    <row r="2800" spans="2:3" x14ac:dyDescent="0.25">
      <c r="B2800" s="16" t="s">
        <v>7116</v>
      </c>
      <c r="C2800" s="17" t="s">
        <v>4406</v>
      </c>
    </row>
    <row r="2801" spans="2:3" x14ac:dyDescent="0.25">
      <c r="B2801" s="16" t="s">
        <v>7117</v>
      </c>
      <c r="C2801" s="17" t="s">
        <v>4406</v>
      </c>
    </row>
    <row r="2802" spans="2:3" x14ac:dyDescent="0.25">
      <c r="B2802" s="16" t="s">
        <v>7118</v>
      </c>
      <c r="C2802" s="17" t="s">
        <v>4406</v>
      </c>
    </row>
    <row r="2803" spans="2:3" x14ac:dyDescent="0.25">
      <c r="B2803" s="16" t="s">
        <v>7119</v>
      </c>
      <c r="C2803" s="17" t="s">
        <v>4406</v>
      </c>
    </row>
    <row r="2804" spans="2:3" x14ac:dyDescent="0.25">
      <c r="B2804" s="16" t="s">
        <v>7120</v>
      </c>
      <c r="C2804" s="17" t="s">
        <v>4406</v>
      </c>
    </row>
    <row r="2805" spans="2:3" x14ac:dyDescent="0.25">
      <c r="B2805" s="16" t="s">
        <v>7121</v>
      </c>
      <c r="C2805" s="17" t="s">
        <v>4406</v>
      </c>
    </row>
    <row r="2806" spans="2:3" x14ac:dyDescent="0.25">
      <c r="B2806" s="16" t="s">
        <v>7122</v>
      </c>
      <c r="C2806" s="17" t="s">
        <v>4406</v>
      </c>
    </row>
    <row r="2807" spans="2:3" x14ac:dyDescent="0.25">
      <c r="B2807" s="16" t="s">
        <v>7123</v>
      </c>
      <c r="C2807" s="17" t="s">
        <v>4406</v>
      </c>
    </row>
    <row r="2808" spans="2:3" x14ac:dyDescent="0.25">
      <c r="B2808" s="16" t="s">
        <v>7124</v>
      </c>
      <c r="C2808" s="17" t="s">
        <v>4406</v>
      </c>
    </row>
    <row r="2809" spans="2:3" x14ac:dyDescent="0.25">
      <c r="B2809" s="16" t="s">
        <v>7125</v>
      </c>
      <c r="C2809" s="17" t="s">
        <v>4406</v>
      </c>
    </row>
    <row r="2810" spans="2:3" x14ac:dyDescent="0.25">
      <c r="B2810" s="16" t="s">
        <v>7126</v>
      </c>
      <c r="C2810" s="17" t="s">
        <v>4406</v>
      </c>
    </row>
    <row r="2811" spans="2:3" x14ac:dyDescent="0.25">
      <c r="B2811" s="16" t="s">
        <v>7127</v>
      </c>
      <c r="C2811" s="17" t="s">
        <v>4406</v>
      </c>
    </row>
    <row r="2812" spans="2:3" x14ac:dyDescent="0.25">
      <c r="B2812" s="16" t="s">
        <v>7128</v>
      </c>
      <c r="C2812" s="17" t="s">
        <v>4406</v>
      </c>
    </row>
    <row r="2813" spans="2:3" x14ac:dyDescent="0.25">
      <c r="B2813" s="16" t="s">
        <v>7129</v>
      </c>
      <c r="C2813" s="17" t="s">
        <v>7129</v>
      </c>
    </row>
    <row r="2814" spans="2:3" x14ac:dyDescent="0.25">
      <c r="B2814" s="16" t="s">
        <v>7130</v>
      </c>
      <c r="C2814" s="17" t="s">
        <v>4406</v>
      </c>
    </row>
    <row r="2815" spans="2:3" x14ac:dyDescent="0.25">
      <c r="B2815" s="16" t="s">
        <v>7131</v>
      </c>
      <c r="C2815" s="17" t="s">
        <v>4406</v>
      </c>
    </row>
    <row r="2816" spans="2:3" x14ac:dyDescent="0.25">
      <c r="B2816" s="16" t="s">
        <v>7132</v>
      </c>
      <c r="C2816" s="17" t="s">
        <v>4406</v>
      </c>
    </row>
    <row r="2817" spans="2:3" x14ac:dyDescent="0.25">
      <c r="B2817" s="16" t="s">
        <v>7133</v>
      </c>
      <c r="C2817" s="17" t="s">
        <v>4406</v>
      </c>
    </row>
    <row r="2818" spans="2:3" x14ac:dyDescent="0.25">
      <c r="B2818" s="16" t="s">
        <v>7134</v>
      </c>
      <c r="C2818" s="17" t="s">
        <v>4406</v>
      </c>
    </row>
    <row r="2819" spans="2:3" x14ac:dyDescent="0.25">
      <c r="B2819" s="16" t="s">
        <v>7135</v>
      </c>
      <c r="C2819" s="17" t="s">
        <v>4406</v>
      </c>
    </row>
    <row r="2820" spans="2:3" x14ac:dyDescent="0.25">
      <c r="B2820" s="16" t="s">
        <v>7136</v>
      </c>
      <c r="C2820" s="17" t="s">
        <v>5157</v>
      </c>
    </row>
    <row r="2821" spans="2:3" x14ac:dyDescent="0.25">
      <c r="B2821" s="16" t="s">
        <v>7137</v>
      </c>
      <c r="C2821" s="17" t="s">
        <v>7137</v>
      </c>
    </row>
    <row r="2822" spans="2:3" x14ac:dyDescent="0.25">
      <c r="B2822" s="16" t="s">
        <v>7138</v>
      </c>
      <c r="C2822" s="17" t="s">
        <v>7138</v>
      </c>
    </row>
    <row r="2823" spans="2:3" x14ac:dyDescent="0.25">
      <c r="B2823" s="16" t="s">
        <v>7139</v>
      </c>
      <c r="C2823" s="17" t="s">
        <v>4406</v>
      </c>
    </row>
    <row r="2824" spans="2:3" x14ac:dyDescent="0.25">
      <c r="B2824" s="16" t="s">
        <v>7140</v>
      </c>
      <c r="C2824" s="17" t="s">
        <v>7140</v>
      </c>
    </row>
    <row r="2825" spans="2:3" x14ac:dyDescent="0.25">
      <c r="B2825" s="16" t="s">
        <v>7141</v>
      </c>
      <c r="C2825" s="17" t="s">
        <v>4406</v>
      </c>
    </row>
    <row r="2826" spans="2:3" x14ac:dyDescent="0.25">
      <c r="B2826" s="16" t="s">
        <v>7142</v>
      </c>
      <c r="C2826" s="17" t="s">
        <v>4406</v>
      </c>
    </row>
    <row r="2827" spans="2:3" x14ac:dyDescent="0.25">
      <c r="B2827" s="16" t="s">
        <v>7143</v>
      </c>
      <c r="C2827" s="17" t="s">
        <v>4406</v>
      </c>
    </row>
    <row r="2828" spans="2:3" x14ac:dyDescent="0.25">
      <c r="B2828" s="16" t="s">
        <v>7144</v>
      </c>
      <c r="C2828" s="17" t="s">
        <v>4406</v>
      </c>
    </row>
    <row r="2829" spans="2:3" x14ac:dyDescent="0.25">
      <c r="B2829" s="16" t="s">
        <v>7145</v>
      </c>
      <c r="C2829" s="17" t="s">
        <v>4722</v>
      </c>
    </row>
    <row r="2830" spans="2:3" x14ac:dyDescent="0.25">
      <c r="B2830" s="16" t="s">
        <v>7146</v>
      </c>
      <c r="C2830" s="17" t="s">
        <v>4406</v>
      </c>
    </row>
    <row r="2831" spans="2:3" x14ac:dyDescent="0.25">
      <c r="B2831" s="16" t="s">
        <v>7147</v>
      </c>
      <c r="C2831" s="17" t="s">
        <v>4540</v>
      </c>
    </row>
    <row r="2832" spans="2:3" x14ac:dyDescent="0.25">
      <c r="B2832" s="16" t="s">
        <v>7148</v>
      </c>
      <c r="C2832" s="17" t="s">
        <v>4406</v>
      </c>
    </row>
    <row r="2833" spans="2:3" x14ac:dyDescent="0.25">
      <c r="B2833" s="16" t="s">
        <v>7149</v>
      </c>
      <c r="C2833" s="17" t="s">
        <v>4406</v>
      </c>
    </row>
    <row r="2834" spans="2:3" x14ac:dyDescent="0.25">
      <c r="B2834" s="16" t="s">
        <v>7150</v>
      </c>
      <c r="C2834" s="17" t="s">
        <v>4406</v>
      </c>
    </row>
    <row r="2835" spans="2:3" x14ac:dyDescent="0.25">
      <c r="B2835" s="16" t="s">
        <v>7151</v>
      </c>
      <c r="C2835" s="17" t="s">
        <v>4406</v>
      </c>
    </row>
    <row r="2836" spans="2:3" x14ac:dyDescent="0.25">
      <c r="B2836" s="16" t="s">
        <v>7152</v>
      </c>
      <c r="C2836" s="17" t="s">
        <v>4406</v>
      </c>
    </row>
    <row r="2837" spans="2:3" x14ac:dyDescent="0.25">
      <c r="B2837" s="16" t="s">
        <v>7153</v>
      </c>
      <c r="C2837" s="17" t="s">
        <v>4983</v>
      </c>
    </row>
    <row r="2838" spans="2:3" x14ac:dyDescent="0.25">
      <c r="B2838" s="16" t="s">
        <v>7154</v>
      </c>
      <c r="C2838" s="17" t="s">
        <v>4406</v>
      </c>
    </row>
    <row r="2839" spans="2:3" x14ac:dyDescent="0.25">
      <c r="B2839" s="16" t="s">
        <v>7155</v>
      </c>
      <c r="C2839" s="17" t="s">
        <v>4406</v>
      </c>
    </row>
    <row r="2840" spans="2:3" x14ac:dyDescent="0.25">
      <c r="B2840" s="16" t="s">
        <v>7156</v>
      </c>
      <c r="C2840" s="17" t="s">
        <v>4406</v>
      </c>
    </row>
    <row r="2841" spans="2:3" x14ac:dyDescent="0.25">
      <c r="B2841" s="16" t="s">
        <v>7157</v>
      </c>
      <c r="C2841" s="17" t="s">
        <v>4406</v>
      </c>
    </row>
    <row r="2842" spans="2:3" x14ac:dyDescent="0.25">
      <c r="B2842" s="16" t="s">
        <v>7158</v>
      </c>
      <c r="C2842" s="17" t="s">
        <v>4406</v>
      </c>
    </row>
    <row r="2843" spans="2:3" x14ac:dyDescent="0.25">
      <c r="B2843" s="16" t="s">
        <v>7159</v>
      </c>
      <c r="C2843" s="17" t="s">
        <v>4406</v>
      </c>
    </row>
    <row r="2844" spans="2:3" x14ac:dyDescent="0.25">
      <c r="B2844" s="16" t="s">
        <v>5208</v>
      </c>
      <c r="C2844" s="17" t="s">
        <v>5208</v>
      </c>
    </row>
    <row r="2845" spans="2:3" x14ac:dyDescent="0.25">
      <c r="B2845" s="16" t="s">
        <v>7160</v>
      </c>
      <c r="C2845" s="17" t="s">
        <v>4406</v>
      </c>
    </row>
    <row r="2846" spans="2:3" x14ac:dyDescent="0.25">
      <c r="B2846" s="16" t="s">
        <v>7161</v>
      </c>
      <c r="C2846" s="17" t="s">
        <v>4406</v>
      </c>
    </row>
    <row r="2847" spans="2:3" x14ac:dyDescent="0.25">
      <c r="B2847" s="16" t="s">
        <v>7162</v>
      </c>
      <c r="C2847" s="17" t="s">
        <v>4406</v>
      </c>
    </row>
    <row r="2848" spans="2:3" x14ac:dyDescent="0.25">
      <c r="B2848" s="16" t="s">
        <v>7163</v>
      </c>
      <c r="C2848" s="17" t="s">
        <v>4406</v>
      </c>
    </row>
    <row r="2849" spans="2:3" x14ac:dyDescent="0.25">
      <c r="B2849" s="16" t="s">
        <v>7164</v>
      </c>
      <c r="C2849" s="17" t="s">
        <v>7164</v>
      </c>
    </row>
    <row r="2850" spans="2:3" x14ac:dyDescent="0.25">
      <c r="B2850" s="16" t="s">
        <v>7165</v>
      </c>
      <c r="C2850" s="17" t="s">
        <v>4406</v>
      </c>
    </row>
    <row r="2851" spans="2:3" x14ac:dyDescent="0.25">
      <c r="B2851" s="16" t="s">
        <v>7166</v>
      </c>
      <c r="C2851" s="17" t="s">
        <v>7167</v>
      </c>
    </row>
    <row r="2852" spans="2:3" x14ac:dyDescent="0.25">
      <c r="B2852" s="16" t="s">
        <v>7168</v>
      </c>
      <c r="C2852" s="17" t="s">
        <v>7169</v>
      </c>
    </row>
    <row r="2853" spans="2:3" x14ac:dyDescent="0.25">
      <c r="B2853" s="16" t="s">
        <v>7170</v>
      </c>
      <c r="C2853" s="17" t="s">
        <v>4406</v>
      </c>
    </row>
    <row r="2854" spans="2:3" x14ac:dyDescent="0.25">
      <c r="B2854" s="16" t="s">
        <v>7171</v>
      </c>
      <c r="C2854" s="17" t="s">
        <v>7172</v>
      </c>
    </row>
    <row r="2855" spans="2:3" x14ac:dyDescent="0.25">
      <c r="B2855" s="16" t="s">
        <v>7173</v>
      </c>
      <c r="C2855" s="17" t="s">
        <v>4406</v>
      </c>
    </row>
    <row r="2856" spans="2:3" x14ac:dyDescent="0.25">
      <c r="B2856" s="16" t="s">
        <v>7174</v>
      </c>
      <c r="C2856" s="17" t="s">
        <v>4406</v>
      </c>
    </row>
    <row r="2857" spans="2:3" x14ac:dyDescent="0.25">
      <c r="B2857" s="16" t="s">
        <v>7175</v>
      </c>
      <c r="C2857" s="17" t="s">
        <v>4406</v>
      </c>
    </row>
    <row r="2858" spans="2:3" x14ac:dyDescent="0.25">
      <c r="B2858" s="16" t="s">
        <v>7176</v>
      </c>
      <c r="C2858" s="17" t="s">
        <v>7177</v>
      </c>
    </row>
    <row r="2859" spans="2:3" x14ac:dyDescent="0.25">
      <c r="B2859" s="16" t="s">
        <v>7178</v>
      </c>
      <c r="C2859" s="17" t="s">
        <v>4406</v>
      </c>
    </row>
    <row r="2860" spans="2:3" x14ac:dyDescent="0.25">
      <c r="B2860" s="16" t="s">
        <v>7179</v>
      </c>
      <c r="C2860" s="17" t="s">
        <v>4970</v>
      </c>
    </row>
    <row r="2861" spans="2:3" x14ac:dyDescent="0.25">
      <c r="B2861" s="16" t="s">
        <v>7180</v>
      </c>
      <c r="C2861" s="17" t="s">
        <v>5256</v>
      </c>
    </row>
    <row r="2862" spans="2:3" x14ac:dyDescent="0.25">
      <c r="B2862" s="16" t="s">
        <v>7181</v>
      </c>
      <c r="C2862" s="17" t="s">
        <v>7182</v>
      </c>
    </row>
    <row r="2863" spans="2:3" x14ac:dyDescent="0.25">
      <c r="B2863" s="16" t="s">
        <v>7183</v>
      </c>
      <c r="C2863" s="17" t="s">
        <v>4958</v>
      </c>
    </row>
    <row r="2864" spans="2:3" x14ac:dyDescent="0.25">
      <c r="B2864" s="16" t="s">
        <v>7184</v>
      </c>
      <c r="C2864" s="17" t="s">
        <v>5144</v>
      </c>
    </row>
    <row r="2865" spans="2:3" x14ac:dyDescent="0.25">
      <c r="B2865" s="16" t="s">
        <v>7185</v>
      </c>
      <c r="C2865" s="17" t="s">
        <v>4406</v>
      </c>
    </row>
    <row r="2866" spans="2:3" x14ac:dyDescent="0.25">
      <c r="B2866" s="16" t="s">
        <v>7186</v>
      </c>
      <c r="C2866" s="17" t="s">
        <v>7186</v>
      </c>
    </row>
    <row r="2867" spans="2:3" x14ac:dyDescent="0.25">
      <c r="B2867" s="16" t="s">
        <v>7187</v>
      </c>
      <c r="C2867" s="17" t="s">
        <v>4406</v>
      </c>
    </row>
    <row r="2868" spans="2:3" x14ac:dyDescent="0.25">
      <c r="B2868" s="16" t="s">
        <v>7188</v>
      </c>
      <c r="C2868" s="17" t="s">
        <v>7189</v>
      </c>
    </row>
    <row r="2869" spans="2:3" x14ac:dyDescent="0.25">
      <c r="B2869" s="16" t="s">
        <v>7190</v>
      </c>
      <c r="C2869" s="17" t="s">
        <v>4406</v>
      </c>
    </row>
    <row r="2870" spans="2:3" x14ac:dyDescent="0.25">
      <c r="B2870" s="16" t="s">
        <v>7191</v>
      </c>
      <c r="C2870" s="17" t="s">
        <v>4406</v>
      </c>
    </row>
    <row r="2871" spans="2:3" x14ac:dyDescent="0.25">
      <c r="B2871" s="16" t="s">
        <v>7192</v>
      </c>
      <c r="C2871" s="17" t="s">
        <v>4406</v>
      </c>
    </row>
    <row r="2872" spans="2:3" x14ac:dyDescent="0.25">
      <c r="B2872" s="16" t="s">
        <v>7193</v>
      </c>
      <c r="C2872" s="17" t="s">
        <v>4406</v>
      </c>
    </row>
    <row r="2873" spans="2:3" x14ac:dyDescent="0.25">
      <c r="B2873" s="16" t="s">
        <v>7194</v>
      </c>
      <c r="C2873" s="17" t="s">
        <v>5145</v>
      </c>
    </row>
    <row r="2874" spans="2:3" x14ac:dyDescent="0.25">
      <c r="B2874" s="16" t="s">
        <v>7195</v>
      </c>
      <c r="C2874" s="17" t="s">
        <v>4406</v>
      </c>
    </row>
    <row r="2875" spans="2:3" x14ac:dyDescent="0.25">
      <c r="B2875" s="16" t="s">
        <v>7196</v>
      </c>
      <c r="C2875" s="17" t="s">
        <v>4684</v>
      </c>
    </row>
    <row r="2876" spans="2:3" x14ac:dyDescent="0.25">
      <c r="B2876" s="16" t="s">
        <v>7197</v>
      </c>
      <c r="C2876" s="17" t="s">
        <v>4406</v>
      </c>
    </row>
    <row r="2877" spans="2:3" x14ac:dyDescent="0.25">
      <c r="B2877" s="16" t="s">
        <v>7198</v>
      </c>
      <c r="C2877" s="17" t="s">
        <v>4406</v>
      </c>
    </row>
    <row r="2878" spans="2:3" x14ac:dyDescent="0.25">
      <c r="B2878" s="16" t="s">
        <v>7199</v>
      </c>
      <c r="C2878" s="17" t="s">
        <v>4942</v>
      </c>
    </row>
    <row r="2879" spans="2:3" x14ac:dyDescent="0.25">
      <c r="B2879" s="16" t="s">
        <v>7200</v>
      </c>
      <c r="C2879" s="17" t="s">
        <v>7200</v>
      </c>
    </row>
    <row r="2880" spans="2:3" x14ac:dyDescent="0.25">
      <c r="B2880" s="16" t="s">
        <v>7201</v>
      </c>
      <c r="C2880" s="17" t="s">
        <v>4406</v>
      </c>
    </row>
    <row r="2881" spans="2:3" x14ac:dyDescent="0.25">
      <c r="B2881" s="16" t="s">
        <v>7202</v>
      </c>
      <c r="C2881" s="17" t="s">
        <v>4406</v>
      </c>
    </row>
    <row r="2882" spans="2:3" x14ac:dyDescent="0.25">
      <c r="B2882" s="16" t="s">
        <v>7203</v>
      </c>
      <c r="C2882" s="17" t="s">
        <v>4406</v>
      </c>
    </row>
    <row r="2883" spans="2:3" x14ac:dyDescent="0.25">
      <c r="B2883" s="16" t="s">
        <v>7204</v>
      </c>
      <c r="C2883" s="17" t="s">
        <v>7204</v>
      </c>
    </row>
    <row r="2884" spans="2:3" x14ac:dyDescent="0.25">
      <c r="B2884" s="16" t="s">
        <v>7205</v>
      </c>
      <c r="C2884" s="17" t="s">
        <v>4406</v>
      </c>
    </row>
    <row r="2885" spans="2:3" x14ac:dyDescent="0.25">
      <c r="B2885" s="16" t="s">
        <v>7206</v>
      </c>
      <c r="C2885" s="17" t="s">
        <v>4406</v>
      </c>
    </row>
    <row r="2886" spans="2:3" x14ac:dyDescent="0.25">
      <c r="B2886" s="16" t="s">
        <v>7207</v>
      </c>
      <c r="C2886" s="17" t="s">
        <v>4406</v>
      </c>
    </row>
    <row r="2887" spans="2:3" x14ac:dyDescent="0.25">
      <c r="B2887" s="16" t="s">
        <v>7208</v>
      </c>
      <c r="C2887" s="17" t="s">
        <v>4406</v>
      </c>
    </row>
    <row r="2888" spans="2:3" x14ac:dyDescent="0.25">
      <c r="B2888" s="16" t="s">
        <v>7209</v>
      </c>
      <c r="C2888" s="17" t="s">
        <v>4406</v>
      </c>
    </row>
    <row r="2889" spans="2:3" x14ac:dyDescent="0.25">
      <c r="B2889" s="16" t="s">
        <v>7210</v>
      </c>
      <c r="C2889" s="17" t="s">
        <v>4406</v>
      </c>
    </row>
    <row r="2890" spans="2:3" x14ac:dyDescent="0.25">
      <c r="B2890" s="16" t="s">
        <v>7211</v>
      </c>
      <c r="C2890" s="17" t="s">
        <v>4406</v>
      </c>
    </row>
    <row r="2891" spans="2:3" x14ac:dyDescent="0.25">
      <c r="B2891" s="16" t="s">
        <v>7212</v>
      </c>
      <c r="C2891" s="17" t="s">
        <v>4406</v>
      </c>
    </row>
    <row r="2892" spans="2:3" x14ac:dyDescent="0.25">
      <c r="B2892" s="16" t="s">
        <v>7213</v>
      </c>
      <c r="C2892" s="17" t="s">
        <v>4406</v>
      </c>
    </row>
    <row r="2893" spans="2:3" x14ac:dyDescent="0.25">
      <c r="B2893" s="16" t="s">
        <v>7214</v>
      </c>
      <c r="C2893" s="17" t="s">
        <v>4406</v>
      </c>
    </row>
    <row r="2894" spans="2:3" x14ac:dyDescent="0.25">
      <c r="B2894" s="16" t="s">
        <v>7215</v>
      </c>
      <c r="C2894" s="17" t="s">
        <v>4406</v>
      </c>
    </row>
    <row r="2895" spans="2:3" x14ac:dyDescent="0.25">
      <c r="B2895" s="16" t="s">
        <v>7216</v>
      </c>
      <c r="C2895" s="17" t="s">
        <v>4406</v>
      </c>
    </row>
    <row r="2896" spans="2:3" x14ac:dyDescent="0.25">
      <c r="B2896" s="16" t="s">
        <v>7217</v>
      </c>
      <c r="C2896" s="17" t="s">
        <v>4467</v>
      </c>
    </row>
    <row r="2897" spans="2:3" x14ac:dyDescent="0.25">
      <c r="B2897" s="16" t="s">
        <v>7218</v>
      </c>
      <c r="C2897" s="17" t="s">
        <v>4406</v>
      </c>
    </row>
    <row r="2898" spans="2:3" x14ac:dyDescent="0.25">
      <c r="B2898" s="16" t="s">
        <v>7219</v>
      </c>
      <c r="C2898" s="17" t="s">
        <v>4455</v>
      </c>
    </row>
    <row r="2899" spans="2:3" x14ac:dyDescent="0.25">
      <c r="B2899" s="16" t="s">
        <v>7220</v>
      </c>
      <c r="C2899" s="17" t="s">
        <v>7221</v>
      </c>
    </row>
    <row r="2900" spans="2:3" x14ac:dyDescent="0.25">
      <c r="B2900" s="16" t="s">
        <v>7222</v>
      </c>
      <c r="C2900" s="17" t="s">
        <v>4406</v>
      </c>
    </row>
    <row r="2901" spans="2:3" x14ac:dyDescent="0.25">
      <c r="B2901" s="16" t="s">
        <v>7223</v>
      </c>
      <c r="C2901" s="17" t="s">
        <v>4922</v>
      </c>
    </row>
    <row r="2902" spans="2:3" x14ac:dyDescent="0.25">
      <c r="B2902" s="16" t="s">
        <v>7224</v>
      </c>
      <c r="C2902" s="17" t="s">
        <v>7225</v>
      </c>
    </row>
    <row r="2903" spans="2:3" x14ac:dyDescent="0.25">
      <c r="B2903" s="16" t="s">
        <v>7226</v>
      </c>
      <c r="C2903" s="17" t="s">
        <v>4590</v>
      </c>
    </row>
    <row r="2904" spans="2:3" x14ac:dyDescent="0.25">
      <c r="B2904" s="16" t="s">
        <v>5477</v>
      </c>
      <c r="C2904" s="17" t="s">
        <v>5477</v>
      </c>
    </row>
    <row r="2905" spans="2:3" x14ac:dyDescent="0.25">
      <c r="B2905" s="16" t="s">
        <v>6707</v>
      </c>
      <c r="C2905" s="17" t="s">
        <v>6707</v>
      </c>
    </row>
    <row r="2906" spans="2:3" x14ac:dyDescent="0.25">
      <c r="B2906" s="16" t="s">
        <v>7227</v>
      </c>
      <c r="C2906" s="17" t="s">
        <v>7227</v>
      </c>
    </row>
    <row r="2907" spans="2:3" x14ac:dyDescent="0.25">
      <c r="B2907" s="16" t="s">
        <v>7228</v>
      </c>
      <c r="C2907" s="17" t="s">
        <v>4406</v>
      </c>
    </row>
    <row r="2908" spans="2:3" x14ac:dyDescent="0.25">
      <c r="B2908" s="16" t="s">
        <v>3500</v>
      </c>
      <c r="C2908" s="17" t="s">
        <v>3239</v>
      </c>
    </row>
    <row r="2909" spans="2:3" x14ac:dyDescent="0.25">
      <c r="B2909" s="16" t="s">
        <v>7229</v>
      </c>
      <c r="C2909" s="17" t="s">
        <v>4406</v>
      </c>
    </row>
    <row r="2910" spans="2:3" x14ac:dyDescent="0.25">
      <c r="B2910" s="16" t="s">
        <v>7230</v>
      </c>
      <c r="C2910" s="17" t="s">
        <v>4445</v>
      </c>
    </row>
    <row r="2911" spans="2:3" x14ac:dyDescent="0.25">
      <c r="B2911" s="16" t="s">
        <v>7231</v>
      </c>
      <c r="C2911" s="17" t="s">
        <v>4406</v>
      </c>
    </row>
    <row r="2912" spans="2:3" x14ac:dyDescent="0.25">
      <c r="B2912" s="16" t="s">
        <v>5953</v>
      </c>
      <c r="C2912" s="17" t="s">
        <v>5953</v>
      </c>
    </row>
    <row r="2913" spans="2:3" x14ac:dyDescent="0.25">
      <c r="B2913" s="16" t="s">
        <v>7232</v>
      </c>
      <c r="C2913" s="17" t="s">
        <v>4406</v>
      </c>
    </row>
    <row r="2914" spans="2:3" x14ac:dyDescent="0.25">
      <c r="B2914" s="16" t="s">
        <v>4577</v>
      </c>
      <c r="C2914" s="17" t="s">
        <v>4577</v>
      </c>
    </row>
    <row r="2915" spans="2:3" x14ac:dyDescent="0.25">
      <c r="B2915" s="16" t="s">
        <v>7233</v>
      </c>
      <c r="C2915" s="17" t="s">
        <v>4534</v>
      </c>
    </row>
    <row r="2916" spans="2:3" x14ac:dyDescent="0.25">
      <c r="B2916" s="16" t="s">
        <v>7234</v>
      </c>
      <c r="C2916" s="17" t="s">
        <v>4406</v>
      </c>
    </row>
    <row r="2917" spans="2:3" x14ac:dyDescent="0.25">
      <c r="B2917" s="16" t="s">
        <v>7235</v>
      </c>
      <c r="C2917" s="17" t="s">
        <v>4406</v>
      </c>
    </row>
    <row r="2918" spans="2:3" x14ac:dyDescent="0.25">
      <c r="B2918" s="16" t="s">
        <v>7236</v>
      </c>
      <c r="C2918" s="17" t="s">
        <v>4406</v>
      </c>
    </row>
    <row r="2919" spans="2:3" x14ac:dyDescent="0.25">
      <c r="B2919" s="16" t="s">
        <v>7237</v>
      </c>
      <c r="C2919" s="17" t="s">
        <v>7238</v>
      </c>
    </row>
    <row r="2920" spans="2:3" x14ac:dyDescent="0.25">
      <c r="B2920" s="16" t="s">
        <v>7239</v>
      </c>
      <c r="C2920" s="17" t="s">
        <v>4406</v>
      </c>
    </row>
    <row r="2921" spans="2:3" x14ac:dyDescent="0.25">
      <c r="B2921" s="16" t="s">
        <v>7240</v>
      </c>
      <c r="C2921" s="17" t="s">
        <v>4700</v>
      </c>
    </row>
    <row r="2922" spans="2:3" x14ac:dyDescent="0.25">
      <c r="B2922" s="16" t="s">
        <v>7241</v>
      </c>
      <c r="C2922" s="17" t="s">
        <v>7242</v>
      </c>
    </row>
    <row r="2923" spans="2:3" x14ac:dyDescent="0.25">
      <c r="B2923" s="16" t="s">
        <v>7243</v>
      </c>
      <c r="C2923" s="17" t="s">
        <v>5785</v>
      </c>
    </row>
    <row r="2924" spans="2:3" x14ac:dyDescent="0.25">
      <c r="B2924" s="16" t="s">
        <v>7244</v>
      </c>
      <c r="C2924" s="17" t="s">
        <v>4406</v>
      </c>
    </row>
    <row r="2925" spans="2:3" x14ac:dyDescent="0.25">
      <c r="B2925" s="16" t="s">
        <v>7245</v>
      </c>
      <c r="C2925" s="17" t="s">
        <v>7245</v>
      </c>
    </row>
    <row r="2926" spans="2:3" x14ac:dyDescent="0.25">
      <c r="B2926" s="16" t="s">
        <v>7246</v>
      </c>
      <c r="C2926" s="17" t="s">
        <v>5389</v>
      </c>
    </row>
    <row r="2927" spans="2:3" x14ac:dyDescent="0.25">
      <c r="B2927" s="16" t="s">
        <v>7247</v>
      </c>
      <c r="C2927" s="17" t="s">
        <v>4406</v>
      </c>
    </row>
    <row r="2928" spans="2:3" x14ac:dyDescent="0.25">
      <c r="B2928" s="16" t="s">
        <v>7248</v>
      </c>
      <c r="C2928" s="17" t="s">
        <v>7248</v>
      </c>
    </row>
    <row r="2929" spans="2:3" x14ac:dyDescent="0.25">
      <c r="B2929" s="16" t="s">
        <v>7249</v>
      </c>
      <c r="C2929" s="17" t="s">
        <v>4406</v>
      </c>
    </row>
    <row r="2930" spans="2:3" x14ac:dyDescent="0.25">
      <c r="B2930" s="16" t="s">
        <v>7250</v>
      </c>
      <c r="C2930" s="17" t="s">
        <v>4406</v>
      </c>
    </row>
    <row r="2931" spans="2:3" x14ac:dyDescent="0.25">
      <c r="B2931" s="16" t="s">
        <v>7251</v>
      </c>
      <c r="C2931" s="17" t="s">
        <v>5523</v>
      </c>
    </row>
    <row r="2932" spans="2:3" x14ac:dyDescent="0.25">
      <c r="B2932" s="16" t="s">
        <v>7252</v>
      </c>
      <c r="C2932" s="17" t="s">
        <v>5317</v>
      </c>
    </row>
    <row r="2933" spans="2:3" x14ac:dyDescent="0.25">
      <c r="B2933" s="16" t="s">
        <v>4924</v>
      </c>
      <c r="C2933" s="17" t="s">
        <v>4924</v>
      </c>
    </row>
    <row r="2934" spans="2:3" x14ac:dyDescent="0.25">
      <c r="B2934" s="16" t="s">
        <v>7253</v>
      </c>
      <c r="C2934" s="17" t="s">
        <v>4406</v>
      </c>
    </row>
    <row r="2935" spans="2:3" x14ac:dyDescent="0.25">
      <c r="B2935" s="16" t="s">
        <v>7254</v>
      </c>
      <c r="C2935" s="17" t="s">
        <v>6767</v>
      </c>
    </row>
    <row r="2936" spans="2:3" x14ac:dyDescent="0.25">
      <c r="B2936" s="16" t="s">
        <v>7255</v>
      </c>
      <c r="C2936" s="17" t="s">
        <v>5647</v>
      </c>
    </row>
    <row r="2937" spans="2:3" x14ac:dyDescent="0.25">
      <c r="B2937" s="16" t="s">
        <v>7256</v>
      </c>
      <c r="C2937" s="17" t="s">
        <v>3782</v>
      </c>
    </row>
    <row r="2938" spans="2:3" x14ac:dyDescent="0.25">
      <c r="B2938" s="16" t="s">
        <v>7257</v>
      </c>
      <c r="C2938" s="17" t="s">
        <v>7257</v>
      </c>
    </row>
    <row r="2939" spans="2:3" x14ac:dyDescent="0.25">
      <c r="B2939" s="16" t="s">
        <v>7258</v>
      </c>
      <c r="C2939" s="17" t="s">
        <v>7258</v>
      </c>
    </row>
    <row r="2940" spans="2:3" x14ac:dyDescent="0.25">
      <c r="B2940" s="16" t="s">
        <v>7259</v>
      </c>
      <c r="C2940" s="17" t="s">
        <v>4406</v>
      </c>
    </row>
    <row r="2941" spans="2:3" x14ac:dyDescent="0.25">
      <c r="B2941" s="16" t="s">
        <v>6109</v>
      </c>
      <c r="C2941" s="17" t="s">
        <v>6109</v>
      </c>
    </row>
    <row r="2942" spans="2:3" x14ac:dyDescent="0.25">
      <c r="B2942" s="16" t="s">
        <v>5566</v>
      </c>
      <c r="C2942" s="17" t="s">
        <v>5566</v>
      </c>
    </row>
    <row r="2943" spans="2:3" x14ac:dyDescent="0.25">
      <c r="B2943" s="16" t="s">
        <v>7260</v>
      </c>
      <c r="C2943" s="17" t="s">
        <v>7260</v>
      </c>
    </row>
    <row r="2944" spans="2:3" x14ac:dyDescent="0.25">
      <c r="B2944" s="16" t="s">
        <v>7261</v>
      </c>
      <c r="C2944" s="17" t="s">
        <v>5792</v>
      </c>
    </row>
    <row r="2945" spans="2:3" x14ac:dyDescent="0.25">
      <c r="B2945" s="16" t="s">
        <v>7262</v>
      </c>
      <c r="C2945" s="17" t="s">
        <v>5083</v>
      </c>
    </row>
    <row r="2946" spans="2:3" x14ac:dyDescent="0.25">
      <c r="B2946" s="16" t="s">
        <v>7263</v>
      </c>
      <c r="C2946" s="17" t="s">
        <v>5532</v>
      </c>
    </row>
    <row r="2947" spans="2:3" x14ac:dyDescent="0.25">
      <c r="B2947" s="16" t="s">
        <v>7264</v>
      </c>
      <c r="C2947" s="17" t="s">
        <v>7265</v>
      </c>
    </row>
    <row r="2948" spans="2:3" x14ac:dyDescent="0.25">
      <c r="B2948" s="16" t="s">
        <v>7264</v>
      </c>
      <c r="C2948" s="17" t="s">
        <v>7265</v>
      </c>
    </row>
    <row r="2949" spans="2:3" x14ac:dyDescent="0.25">
      <c r="B2949" s="16" t="s">
        <v>7266</v>
      </c>
      <c r="C2949" s="17" t="s">
        <v>4406</v>
      </c>
    </row>
    <row r="2950" spans="2:3" x14ac:dyDescent="0.25">
      <c r="B2950" s="16" t="s">
        <v>7267</v>
      </c>
      <c r="C2950" s="17" t="s">
        <v>7267</v>
      </c>
    </row>
    <row r="2951" spans="2:3" x14ac:dyDescent="0.25">
      <c r="B2951" s="16" t="s">
        <v>516</v>
      </c>
      <c r="C2951" s="17" t="s">
        <v>516</v>
      </c>
    </row>
    <row r="2952" spans="2:3" x14ac:dyDescent="0.25">
      <c r="B2952" s="6" t="s">
        <v>4800</v>
      </c>
      <c r="C2952" s="17" t="s">
        <v>4800</v>
      </c>
    </row>
    <row r="2953" spans="2:3" x14ac:dyDescent="0.25">
      <c r="B2953" s="6" t="s">
        <v>4553</v>
      </c>
      <c r="C2953" s="17" t="s">
        <v>4554</v>
      </c>
    </row>
    <row r="2954" spans="2:3" x14ac:dyDescent="0.25">
      <c r="B2954" s="6" t="s">
        <v>4885</v>
      </c>
      <c r="C2954" s="17" t="s">
        <v>4885</v>
      </c>
    </row>
    <row r="2955" spans="2:3" x14ac:dyDescent="0.25">
      <c r="B2955" s="6" t="s">
        <v>5011</v>
      </c>
      <c r="C2955" s="17" t="s">
        <v>5011</v>
      </c>
    </row>
    <row r="2956" spans="2:3" x14ac:dyDescent="0.25">
      <c r="B2956" s="17" t="s">
        <v>6441</v>
      </c>
      <c r="C2956" s="17" t="s">
        <v>6442</v>
      </c>
    </row>
    <row r="2957" spans="2:3" x14ac:dyDescent="0.25">
      <c r="B2957" s="22" t="s">
        <v>7268</v>
      </c>
      <c r="C2957" s="22" t="s">
        <v>7269</v>
      </c>
    </row>
    <row r="2958" spans="2:3" x14ac:dyDescent="0.25">
      <c r="B2958" s="22" t="s">
        <v>7270</v>
      </c>
      <c r="C2958" s="22" t="s">
        <v>7269</v>
      </c>
    </row>
    <row r="2959" spans="2:3" x14ac:dyDescent="0.25">
      <c r="B2959" s="22" t="s">
        <v>7271</v>
      </c>
      <c r="C2959" s="22" t="s">
        <v>7269</v>
      </c>
    </row>
    <row r="2960" spans="2:3" x14ac:dyDescent="0.25">
      <c r="B2960" s="22" t="s">
        <v>7272</v>
      </c>
      <c r="C2960" s="22" t="s">
        <v>7269</v>
      </c>
    </row>
    <row r="2961" spans="2:3" x14ac:dyDescent="0.25">
      <c r="B2961" s="22" t="s">
        <v>7273</v>
      </c>
      <c r="C2961" s="22" t="s">
        <v>7269</v>
      </c>
    </row>
    <row r="2962" spans="2:3" x14ac:dyDescent="0.25">
      <c r="B2962" s="22" t="s">
        <v>7274</v>
      </c>
      <c r="C2962" s="22" t="s">
        <v>7269</v>
      </c>
    </row>
    <row r="2963" spans="2:3" x14ac:dyDescent="0.25">
      <c r="B2963" s="22" t="s">
        <v>7275</v>
      </c>
      <c r="C2963" s="22" t="s">
        <v>7269</v>
      </c>
    </row>
    <row r="2964" spans="2:3" x14ac:dyDescent="0.25">
      <c r="B2964" s="22" t="s">
        <v>7276</v>
      </c>
      <c r="C2964" s="22" t="s">
        <v>7269</v>
      </c>
    </row>
    <row r="2965" spans="2:3" x14ac:dyDescent="0.25">
      <c r="B2965" s="22" t="s">
        <v>7277</v>
      </c>
      <c r="C2965" s="22" t="s">
        <v>7269</v>
      </c>
    </row>
    <row r="2966" spans="2:3" x14ac:dyDescent="0.25">
      <c r="B2966" s="22" t="s">
        <v>7278</v>
      </c>
      <c r="C2966" s="22" t="s">
        <v>7269</v>
      </c>
    </row>
    <row r="2967" spans="2:3" x14ac:dyDescent="0.25">
      <c r="B2967" s="22" t="s">
        <v>7279</v>
      </c>
      <c r="C2967" s="22" t="s">
        <v>7269</v>
      </c>
    </row>
    <row r="2968" spans="2:3" x14ac:dyDescent="0.25">
      <c r="B2968" s="22" t="s">
        <v>7280</v>
      </c>
      <c r="C2968" s="22" t="s">
        <v>7269</v>
      </c>
    </row>
    <row r="2969" spans="2:3" x14ac:dyDescent="0.25">
      <c r="B2969" s="22" t="s">
        <v>7281</v>
      </c>
      <c r="C2969" s="17" t="s">
        <v>7282</v>
      </c>
    </row>
    <row r="2970" spans="2:3" x14ac:dyDescent="0.25">
      <c r="B2970" s="22" t="s">
        <v>7283</v>
      </c>
      <c r="C2970" s="22" t="s">
        <v>7269</v>
      </c>
    </row>
    <row r="2971" spans="2:3" x14ac:dyDescent="0.25">
      <c r="B2971" s="22" t="s">
        <v>7284</v>
      </c>
      <c r="C2971" s="22" t="s">
        <v>7269</v>
      </c>
    </row>
    <row r="2972" spans="2:3" x14ac:dyDescent="0.25">
      <c r="B2972" s="22" t="s">
        <v>7285</v>
      </c>
      <c r="C2972" s="17" t="s">
        <v>7282</v>
      </c>
    </row>
    <row r="2973" spans="2:3" x14ac:dyDescent="0.25">
      <c r="B2973" s="16"/>
      <c r="C2973" s="22"/>
    </row>
    <row r="2974" spans="2:3" x14ac:dyDescent="0.25">
      <c r="B2974" s="22" t="s">
        <v>7286</v>
      </c>
      <c r="C2974" s="22" t="s">
        <v>7269</v>
      </c>
    </row>
    <row r="2975" spans="2:3" x14ac:dyDescent="0.25">
      <c r="B2975" s="22" t="s">
        <v>7287</v>
      </c>
      <c r="C2975" s="22" t="s">
        <v>7269</v>
      </c>
    </row>
    <row r="2976" spans="2:3" x14ac:dyDescent="0.25">
      <c r="B2976" s="22" t="s">
        <v>7288</v>
      </c>
      <c r="C2976" s="22" t="s">
        <v>7269</v>
      </c>
    </row>
    <row r="2977" spans="2:3" x14ac:dyDescent="0.25">
      <c r="B2977" s="22" t="s">
        <v>7289</v>
      </c>
      <c r="C2977" s="22" t="s">
        <v>7269</v>
      </c>
    </row>
    <row r="2978" spans="2:3" x14ac:dyDescent="0.25">
      <c r="B2978" s="22" t="s">
        <v>7290</v>
      </c>
      <c r="C2978" s="22" t="s">
        <v>7269</v>
      </c>
    </row>
    <row r="2979" spans="2:3" x14ac:dyDescent="0.25">
      <c r="B2979" s="22" t="s">
        <v>7291</v>
      </c>
      <c r="C2979" s="22" t="s">
        <v>7269</v>
      </c>
    </row>
    <row r="2980" spans="2:3" x14ac:dyDescent="0.25">
      <c r="B2980" s="22" t="s">
        <v>7292</v>
      </c>
      <c r="C2980" s="22" t="s">
        <v>7269</v>
      </c>
    </row>
    <row r="2981" spans="2:3" x14ac:dyDescent="0.25">
      <c r="B2981" s="22" t="s">
        <v>7293</v>
      </c>
      <c r="C2981" s="22" t="s">
        <v>7269</v>
      </c>
    </row>
    <row r="2982" spans="2:3" x14ac:dyDescent="0.25">
      <c r="B2982" s="22" t="s">
        <v>7294</v>
      </c>
      <c r="C2982" s="22" t="s">
        <v>7269</v>
      </c>
    </row>
    <row r="2983" spans="2:3" x14ac:dyDescent="0.25">
      <c r="B2983" s="22" t="s">
        <v>7295</v>
      </c>
      <c r="C2983" s="22" t="s">
        <v>7269</v>
      </c>
    </row>
    <row r="2984" spans="2:3" x14ac:dyDescent="0.25">
      <c r="B2984" s="22" t="s">
        <v>7296</v>
      </c>
      <c r="C2984" s="22" t="s">
        <v>7269</v>
      </c>
    </row>
    <row r="2985" spans="2:3" x14ac:dyDescent="0.25">
      <c r="B2985" s="16" t="s">
        <v>7297</v>
      </c>
      <c r="C2985" s="17" t="s">
        <v>7282</v>
      </c>
    </row>
    <row r="2986" spans="2:3" x14ac:dyDescent="0.25">
      <c r="B2986" s="22" t="s">
        <v>7298</v>
      </c>
      <c r="C2986" s="17" t="s">
        <v>7282</v>
      </c>
    </row>
    <row r="2987" spans="2:3" x14ac:dyDescent="0.25">
      <c r="B2987" s="16"/>
      <c r="C2987" s="22"/>
    </row>
    <row r="2988" spans="2:3" x14ac:dyDescent="0.25">
      <c r="B2988" s="22" t="s">
        <v>7299</v>
      </c>
      <c r="C2988" s="22" t="s">
        <v>7269</v>
      </c>
    </row>
    <row r="2989" spans="2:3" x14ac:dyDescent="0.25">
      <c r="B2989" s="22" t="s">
        <v>7300</v>
      </c>
      <c r="C2989" s="17" t="s">
        <v>7282</v>
      </c>
    </row>
    <row r="2990" spans="2:3" x14ac:dyDescent="0.25">
      <c r="B2990" s="22" t="s">
        <v>7301</v>
      </c>
      <c r="C2990" s="17" t="s">
        <v>7282</v>
      </c>
    </row>
    <row r="2991" spans="2:3" x14ac:dyDescent="0.25">
      <c r="B2991" s="22" t="s">
        <v>7302</v>
      </c>
      <c r="C2991" s="17" t="s">
        <v>7282</v>
      </c>
    </row>
    <row r="2992" spans="2:3" x14ac:dyDescent="0.25">
      <c r="B2992" s="22" t="s">
        <v>3783</v>
      </c>
      <c r="C2992" s="22" t="s">
        <v>7269</v>
      </c>
    </row>
    <row r="2993" spans="2:3" x14ac:dyDescent="0.25">
      <c r="B2993" s="22" t="s">
        <v>7303</v>
      </c>
      <c r="C2993" s="22" t="s">
        <v>7269</v>
      </c>
    </row>
    <row r="2994" spans="2:3" x14ac:dyDescent="0.25">
      <c r="B2994" s="22" t="s">
        <v>7304</v>
      </c>
      <c r="C2994" s="22" t="s">
        <v>7269</v>
      </c>
    </row>
    <row r="2995" spans="2:3" x14ac:dyDescent="0.25">
      <c r="B2995" s="22" t="s">
        <v>7305</v>
      </c>
      <c r="C2995" s="22" t="s">
        <v>7269</v>
      </c>
    </row>
    <row r="2996" spans="2:3" x14ac:dyDescent="0.25">
      <c r="B2996" s="22" t="s">
        <v>7306</v>
      </c>
      <c r="C2996" s="22" t="s">
        <v>7269</v>
      </c>
    </row>
    <row r="2997" spans="2:3" x14ac:dyDescent="0.25">
      <c r="B2997" s="16"/>
      <c r="C2997" s="22"/>
    </row>
    <row r="2998" spans="2:3" x14ac:dyDescent="0.25">
      <c r="B2998" s="22" t="s">
        <v>7307</v>
      </c>
      <c r="C2998" s="17" t="s">
        <v>7282</v>
      </c>
    </row>
    <row r="2999" spans="2:3" x14ac:dyDescent="0.25">
      <c r="B2999" s="22" t="s">
        <v>7308</v>
      </c>
      <c r="C2999" s="22" t="s">
        <v>7269</v>
      </c>
    </row>
    <row r="3000" spans="2:3" x14ac:dyDescent="0.25">
      <c r="B3000" s="22" t="s">
        <v>7309</v>
      </c>
      <c r="C3000" s="22" t="s">
        <v>7269</v>
      </c>
    </row>
    <row r="3001" spans="2:3" x14ac:dyDescent="0.25">
      <c r="B3001" s="22" t="s">
        <v>7310</v>
      </c>
      <c r="C3001" s="22" t="s">
        <v>7269</v>
      </c>
    </row>
    <row r="3002" spans="2:3" x14ac:dyDescent="0.25">
      <c r="B3002" s="22" t="s">
        <v>7311</v>
      </c>
      <c r="C3002" s="22" t="s">
        <v>7269</v>
      </c>
    </row>
    <row r="3003" spans="2:3" x14ac:dyDescent="0.25">
      <c r="B3003" s="22" t="s">
        <v>7312</v>
      </c>
      <c r="C3003" s="22" t="s">
        <v>7269</v>
      </c>
    </row>
    <row r="3004" spans="2:3" x14ac:dyDescent="0.25">
      <c r="B3004" s="23" t="s">
        <v>6113</v>
      </c>
      <c r="C3004" s="17" t="s">
        <v>6113</v>
      </c>
    </row>
    <row r="3005" spans="2:3" x14ac:dyDescent="0.25">
      <c r="B3005" s="23" t="s">
        <v>6031</v>
      </c>
      <c r="C3005" s="17" t="s">
        <v>6031</v>
      </c>
    </row>
    <row r="3006" spans="2:3" x14ac:dyDescent="0.25">
      <c r="B3006" s="23" t="s">
        <v>7313</v>
      </c>
      <c r="C3006" s="17" t="s">
        <v>5804</v>
      </c>
    </row>
    <row r="3007" spans="2:3" x14ac:dyDescent="0.25">
      <c r="B3007" s="23" t="s">
        <v>7314</v>
      </c>
      <c r="C3007" s="17" t="s">
        <v>6442</v>
      </c>
    </row>
    <row r="3008" spans="2:3" x14ac:dyDescent="0.25">
      <c r="B3008" s="23" t="s">
        <v>7315</v>
      </c>
      <c r="C3008" s="17" t="s">
        <v>7315</v>
      </c>
    </row>
    <row r="3009" spans="2:3" x14ac:dyDescent="0.25">
      <c r="B3009" s="23" t="s">
        <v>7316</v>
      </c>
      <c r="C3009" s="17" t="s">
        <v>4731</v>
      </c>
    </row>
    <row r="3010" spans="2:3" x14ac:dyDescent="0.25">
      <c r="B3010" s="23" t="s">
        <v>4787</v>
      </c>
      <c r="C3010" s="17" t="s">
        <v>4787</v>
      </c>
    </row>
    <row r="3011" spans="2:3" x14ac:dyDescent="0.25">
      <c r="B3011" s="23" t="s">
        <v>7317</v>
      </c>
      <c r="C3011" s="17" t="s">
        <v>7317</v>
      </c>
    </row>
    <row r="3012" spans="2:3" x14ac:dyDescent="0.25">
      <c r="B3012" s="23" t="s">
        <v>7318</v>
      </c>
      <c r="C3012" s="17" t="s">
        <v>7318</v>
      </c>
    </row>
    <row r="3013" spans="2:3" x14ac:dyDescent="0.25">
      <c r="B3013" s="23" t="s">
        <v>7318</v>
      </c>
      <c r="C3013" s="17" t="s">
        <v>7318</v>
      </c>
    </row>
    <row r="3014" spans="2:3" x14ac:dyDescent="0.25">
      <c r="B3014" s="23" t="s">
        <v>7319</v>
      </c>
      <c r="C3014" s="17" t="s">
        <v>7315</v>
      </c>
    </row>
    <row r="3015" spans="2:3" x14ac:dyDescent="0.25">
      <c r="B3015" s="23" t="s">
        <v>5763</v>
      </c>
      <c r="C3015" s="17" t="s">
        <v>5763</v>
      </c>
    </row>
    <row r="3016" spans="2:3" x14ac:dyDescent="0.25">
      <c r="B3016" s="24" t="s">
        <v>7320</v>
      </c>
      <c r="C3016" s="25" t="s">
        <v>4662</v>
      </c>
    </row>
    <row r="3017" spans="2:3" x14ac:dyDescent="0.25">
      <c r="B3017" s="23" t="s">
        <v>7321</v>
      </c>
      <c r="C3017" s="17" t="s">
        <v>5089</v>
      </c>
    </row>
    <row r="3018" spans="2:3" x14ac:dyDescent="0.25">
      <c r="B3018" s="23" t="s">
        <v>7322</v>
      </c>
      <c r="C3018" s="17" t="s">
        <v>4410</v>
      </c>
    </row>
    <row r="3019" spans="2:3" x14ac:dyDescent="0.25">
      <c r="B3019" s="23" t="s">
        <v>7323</v>
      </c>
      <c r="C3019" s="17" t="s">
        <v>7324</v>
      </c>
    </row>
    <row r="3020" spans="2:3" x14ac:dyDescent="0.25">
      <c r="B3020" s="23" t="s">
        <v>7325</v>
      </c>
      <c r="C3020" s="17" t="s">
        <v>5388</v>
      </c>
    </row>
    <row r="3021" spans="2:3" x14ac:dyDescent="0.25">
      <c r="B3021" s="23" t="s">
        <v>7326</v>
      </c>
      <c r="C3021" s="17" t="s">
        <v>4510</v>
      </c>
    </row>
    <row r="3022" spans="2:3" x14ac:dyDescent="0.25">
      <c r="B3022" s="23" t="s">
        <v>7326</v>
      </c>
      <c r="C3022" s="17" t="s">
        <v>4510</v>
      </c>
    </row>
    <row r="3023" spans="2:3" x14ac:dyDescent="0.25">
      <c r="B3023" s="23" t="s">
        <v>7327</v>
      </c>
      <c r="C3023" s="17" t="s">
        <v>7328</v>
      </c>
    </row>
    <row r="3024" spans="2:3" x14ac:dyDescent="0.25">
      <c r="B3024" s="23" t="s">
        <v>7327</v>
      </c>
      <c r="C3024" s="17" t="s">
        <v>7328</v>
      </c>
    </row>
    <row r="3025" spans="2:3" x14ac:dyDescent="0.25">
      <c r="B3025" s="16"/>
      <c r="C3025" s="17"/>
    </row>
    <row r="3026" spans="2:3" x14ac:dyDescent="0.25">
      <c r="B3026" s="16"/>
      <c r="C3026" s="17"/>
    </row>
    <row r="3027" spans="2:3" x14ac:dyDescent="0.25">
      <c r="B3027" s="16"/>
      <c r="C3027" s="17"/>
    </row>
    <row r="3028" spans="2:3" x14ac:dyDescent="0.25">
      <c r="B3028" s="16"/>
      <c r="C3028" s="17"/>
    </row>
    <row r="3029" spans="2:3" x14ac:dyDescent="0.25">
      <c r="B3029" s="16"/>
      <c r="C3029" s="17"/>
    </row>
    <row r="3030" spans="2:3" x14ac:dyDescent="0.25">
      <c r="B3030" s="16"/>
      <c r="C3030" s="17"/>
    </row>
    <row r="3031" spans="2:3" x14ac:dyDescent="0.25">
      <c r="B3031" s="16"/>
      <c r="C3031" s="17"/>
    </row>
    <row r="3032" spans="2:3" x14ac:dyDescent="0.25">
      <c r="B3032" s="16"/>
      <c r="C3032" s="17"/>
    </row>
    <row r="3033" spans="2:3" x14ac:dyDescent="0.25">
      <c r="B3033" s="16"/>
      <c r="C3033" s="17"/>
    </row>
    <row r="3034" spans="2:3" x14ac:dyDescent="0.25">
      <c r="B3034" s="16"/>
      <c r="C3034" s="17"/>
    </row>
    <row r="3035" spans="2:3" x14ac:dyDescent="0.25">
      <c r="B3035" s="16"/>
      <c r="C3035" s="17"/>
    </row>
    <row r="3036" spans="2:3" x14ac:dyDescent="0.25">
      <c r="B3036" s="16"/>
      <c r="C3036" s="17"/>
    </row>
    <row r="3037" spans="2:3" x14ac:dyDescent="0.25">
      <c r="B3037" s="16"/>
      <c r="C3037" s="17"/>
    </row>
    <row r="3038" spans="2:3" x14ac:dyDescent="0.25">
      <c r="B3038" s="16"/>
      <c r="C3038" s="17"/>
    </row>
    <row r="3039" spans="2:3" x14ac:dyDescent="0.25">
      <c r="B3039" s="16"/>
      <c r="C3039" s="17"/>
    </row>
    <row r="3040" spans="2:3" x14ac:dyDescent="0.25">
      <c r="B3040" s="16"/>
      <c r="C3040" s="17"/>
    </row>
    <row r="3041" spans="2:3" x14ac:dyDescent="0.25">
      <c r="B3041" s="16"/>
      <c r="C3041" s="17"/>
    </row>
    <row r="3042" spans="2:3" x14ac:dyDescent="0.25">
      <c r="B3042" s="16"/>
      <c r="C3042" s="17"/>
    </row>
    <row r="3043" spans="2:3" x14ac:dyDescent="0.25">
      <c r="B3043" s="16"/>
      <c r="C3043" s="17"/>
    </row>
    <row r="3044" spans="2:3" x14ac:dyDescent="0.25">
      <c r="B3044" s="16"/>
      <c r="C3044" s="17"/>
    </row>
    <row r="3045" spans="2:3" x14ac:dyDescent="0.25">
      <c r="B3045" s="16"/>
      <c r="C3045" s="17"/>
    </row>
    <row r="3046" spans="2:3" x14ac:dyDescent="0.25">
      <c r="B3046" s="16"/>
      <c r="C3046" s="17"/>
    </row>
    <row r="3047" spans="2:3" x14ac:dyDescent="0.25">
      <c r="B3047" s="16"/>
      <c r="C3047" s="17"/>
    </row>
    <row r="3048" spans="2:3" x14ac:dyDescent="0.25">
      <c r="B3048" s="16"/>
      <c r="C3048" s="17"/>
    </row>
    <row r="3049" spans="2:3" x14ac:dyDescent="0.25">
      <c r="B3049" s="16"/>
      <c r="C3049" s="17"/>
    </row>
    <row r="3050" spans="2:3" x14ac:dyDescent="0.25">
      <c r="B3050" s="16"/>
      <c r="C3050" s="17"/>
    </row>
    <row r="3051" spans="2:3" x14ac:dyDescent="0.25">
      <c r="B3051" s="16"/>
      <c r="C3051" s="17"/>
    </row>
    <row r="3052" spans="2:3" x14ac:dyDescent="0.25">
      <c r="B3052" s="16"/>
      <c r="C3052" s="17"/>
    </row>
    <row r="3053" spans="2:3" x14ac:dyDescent="0.25">
      <c r="B3053" s="16"/>
      <c r="C3053" s="17"/>
    </row>
    <row r="3054" spans="2:3" x14ac:dyDescent="0.25">
      <c r="B3054" s="16"/>
      <c r="C3054" s="17"/>
    </row>
    <row r="3055" spans="2:3" x14ac:dyDescent="0.25">
      <c r="B3055" s="16"/>
      <c r="C3055" s="17"/>
    </row>
    <row r="3056" spans="2:3" x14ac:dyDescent="0.25">
      <c r="B3056" s="16"/>
      <c r="C3056" s="17"/>
    </row>
    <row r="3057" spans="2:3" x14ac:dyDescent="0.25">
      <c r="B3057" s="16"/>
      <c r="C3057" s="17"/>
    </row>
    <row r="3058" spans="2:3" x14ac:dyDescent="0.25">
      <c r="B3058" s="16"/>
      <c r="C3058" s="17"/>
    </row>
    <row r="3059" spans="2:3" x14ac:dyDescent="0.25">
      <c r="B3059" s="16"/>
      <c r="C3059" s="17"/>
    </row>
    <row r="3060" spans="2:3" x14ac:dyDescent="0.25">
      <c r="B3060" s="16"/>
      <c r="C3060" s="17"/>
    </row>
    <row r="3061" spans="2:3" x14ac:dyDescent="0.25">
      <c r="B3061" s="16"/>
      <c r="C3061" s="17"/>
    </row>
    <row r="3062" spans="2:3" x14ac:dyDescent="0.25">
      <c r="B3062" s="16"/>
      <c r="C3062" s="17"/>
    </row>
    <row r="3063" spans="2:3" x14ac:dyDescent="0.25">
      <c r="B3063" s="16"/>
      <c r="C3063" s="17"/>
    </row>
    <row r="3064" spans="2:3" x14ac:dyDescent="0.25">
      <c r="B3064" s="16"/>
      <c r="C3064" s="17"/>
    </row>
    <row r="3065" spans="2:3" x14ac:dyDescent="0.25">
      <c r="B3065" s="16"/>
      <c r="C3065" s="17"/>
    </row>
    <row r="3066" spans="2:3" x14ac:dyDescent="0.25">
      <c r="B3066" s="16"/>
      <c r="C3066" s="17"/>
    </row>
    <row r="3067" spans="2:3" x14ac:dyDescent="0.25">
      <c r="B3067" s="16"/>
      <c r="C3067" s="17"/>
    </row>
    <row r="3068" spans="2:3" x14ac:dyDescent="0.25">
      <c r="B3068" s="16"/>
      <c r="C3068" s="17"/>
    </row>
    <row r="3069" spans="2:3" x14ac:dyDescent="0.25">
      <c r="B3069" s="16"/>
      <c r="C3069" s="17"/>
    </row>
    <row r="3070" spans="2:3" x14ac:dyDescent="0.25">
      <c r="B3070" s="16"/>
      <c r="C3070" s="17"/>
    </row>
    <row r="3071" spans="2:3" x14ac:dyDescent="0.25">
      <c r="B3071" s="16"/>
      <c r="C3071" s="17"/>
    </row>
    <row r="3072" spans="2:3" x14ac:dyDescent="0.25">
      <c r="B3072" s="16"/>
      <c r="C3072" s="17"/>
    </row>
    <row r="3073" spans="2:3" x14ac:dyDescent="0.25">
      <c r="B3073" s="16"/>
      <c r="C3073" s="17"/>
    </row>
    <row r="3074" spans="2:3" x14ac:dyDescent="0.25">
      <c r="B3074" s="16"/>
      <c r="C3074" s="17"/>
    </row>
    <row r="3075" spans="2:3" x14ac:dyDescent="0.25">
      <c r="B3075" s="16"/>
      <c r="C3075" s="17"/>
    </row>
    <row r="3076" spans="2:3" x14ac:dyDescent="0.25">
      <c r="B3076" s="16"/>
      <c r="C3076" s="17"/>
    </row>
    <row r="3077" spans="2:3" x14ac:dyDescent="0.25">
      <c r="B3077" s="16"/>
      <c r="C3077" s="17"/>
    </row>
    <row r="3078" spans="2:3" x14ac:dyDescent="0.25">
      <c r="B3078" s="16"/>
      <c r="C3078" s="17"/>
    </row>
    <row r="3079" spans="2:3" x14ac:dyDescent="0.25">
      <c r="B3079" s="16"/>
      <c r="C3079" s="17"/>
    </row>
    <row r="3080" spans="2:3" x14ac:dyDescent="0.25">
      <c r="B3080" s="16"/>
      <c r="C3080" s="17"/>
    </row>
    <row r="3081" spans="2:3" x14ac:dyDescent="0.25">
      <c r="B3081" s="16"/>
      <c r="C3081" s="17"/>
    </row>
    <row r="3082" spans="2:3" x14ac:dyDescent="0.25">
      <c r="B3082" s="16"/>
      <c r="C3082" s="17"/>
    </row>
    <row r="3083" spans="2:3" x14ac:dyDescent="0.25">
      <c r="B3083" s="16"/>
      <c r="C3083" s="17"/>
    </row>
    <row r="3084" spans="2:3" x14ac:dyDescent="0.25">
      <c r="B3084" s="16"/>
      <c r="C3084" s="17"/>
    </row>
    <row r="3085" spans="2:3" x14ac:dyDescent="0.25">
      <c r="B3085" s="16"/>
      <c r="C3085" s="17"/>
    </row>
    <row r="3086" spans="2:3" x14ac:dyDescent="0.25">
      <c r="B3086" s="16"/>
      <c r="C3086" s="17"/>
    </row>
    <row r="3087" spans="2:3" x14ac:dyDescent="0.25">
      <c r="B3087" s="16"/>
      <c r="C3087" s="17"/>
    </row>
    <row r="3088" spans="2:3" x14ac:dyDescent="0.25">
      <c r="B3088" s="16"/>
      <c r="C3088" s="17"/>
    </row>
    <row r="3089" spans="2:3" x14ac:dyDescent="0.25">
      <c r="B3089" s="16"/>
      <c r="C3089" s="17"/>
    </row>
    <row r="3090" spans="2:3" x14ac:dyDescent="0.25">
      <c r="B3090" s="16"/>
      <c r="C3090" s="17"/>
    </row>
    <row r="3091" spans="2:3" x14ac:dyDescent="0.25">
      <c r="B3091" s="16"/>
      <c r="C3091" s="17"/>
    </row>
    <row r="3092" spans="2:3" x14ac:dyDescent="0.25">
      <c r="B3092" s="16"/>
      <c r="C3092" s="17"/>
    </row>
    <row r="3093" spans="2:3" x14ac:dyDescent="0.25">
      <c r="B3093" s="16"/>
      <c r="C3093" s="17"/>
    </row>
    <row r="3094" spans="2:3" x14ac:dyDescent="0.25">
      <c r="B3094" s="16"/>
      <c r="C3094" s="17"/>
    </row>
    <row r="3095" spans="2:3" x14ac:dyDescent="0.25">
      <c r="B3095" s="16"/>
      <c r="C3095" s="17"/>
    </row>
    <row r="3096" spans="2:3" x14ac:dyDescent="0.25">
      <c r="B3096" s="16"/>
      <c r="C3096" s="17"/>
    </row>
    <row r="3097" spans="2:3" x14ac:dyDescent="0.25">
      <c r="B3097" s="16"/>
      <c r="C3097" s="17"/>
    </row>
    <row r="3098" spans="2:3" x14ac:dyDescent="0.25">
      <c r="B3098" s="16"/>
      <c r="C3098" s="17"/>
    </row>
    <row r="3099" spans="2:3" x14ac:dyDescent="0.25">
      <c r="B3099" s="16"/>
      <c r="C3099" s="17"/>
    </row>
    <row r="3100" spans="2:3" x14ac:dyDescent="0.25">
      <c r="B3100" s="16"/>
      <c r="C3100" s="17"/>
    </row>
    <row r="3101" spans="2:3" x14ac:dyDescent="0.25">
      <c r="B3101" s="16"/>
      <c r="C3101" s="17"/>
    </row>
    <row r="3102" spans="2:3" x14ac:dyDescent="0.25">
      <c r="B3102" s="16"/>
      <c r="C3102" s="17"/>
    </row>
    <row r="3103" spans="2:3" x14ac:dyDescent="0.25">
      <c r="B3103" s="16"/>
      <c r="C3103" s="17"/>
    </row>
    <row r="3104" spans="2:3" x14ac:dyDescent="0.25">
      <c r="B3104" s="16"/>
      <c r="C3104" s="17"/>
    </row>
    <row r="3105" spans="2:3" x14ac:dyDescent="0.25">
      <c r="B3105" s="16"/>
      <c r="C3105" s="17"/>
    </row>
    <row r="3106" spans="2:3" x14ac:dyDescent="0.25">
      <c r="B3106" s="16"/>
      <c r="C3106" s="17"/>
    </row>
    <row r="3107" spans="2:3" x14ac:dyDescent="0.25">
      <c r="B3107" s="16"/>
      <c r="C3107" s="17"/>
    </row>
    <row r="3108" spans="2:3" x14ac:dyDescent="0.25">
      <c r="B3108" s="16"/>
      <c r="C3108" s="17"/>
    </row>
    <row r="3109" spans="2:3" x14ac:dyDescent="0.25">
      <c r="B3109" s="16"/>
      <c r="C3109" s="17"/>
    </row>
    <row r="3110" spans="2:3" x14ac:dyDescent="0.25">
      <c r="B3110" s="16"/>
      <c r="C3110" s="17"/>
    </row>
    <row r="3111" spans="2:3" x14ac:dyDescent="0.25">
      <c r="B3111" s="16"/>
      <c r="C3111" s="17"/>
    </row>
    <row r="3112" spans="2:3" x14ac:dyDescent="0.25">
      <c r="B3112" s="16"/>
      <c r="C3112" s="17"/>
    </row>
    <row r="3113" spans="2:3" x14ac:dyDescent="0.25">
      <c r="B3113" s="16"/>
      <c r="C3113" s="17"/>
    </row>
    <row r="3114" spans="2:3" x14ac:dyDescent="0.25">
      <c r="B3114" s="16"/>
      <c r="C3114" s="17"/>
    </row>
    <row r="3115" spans="2:3" x14ac:dyDescent="0.25">
      <c r="B3115" s="16"/>
      <c r="C3115" s="17"/>
    </row>
    <row r="3116" spans="2:3" x14ac:dyDescent="0.25">
      <c r="B3116" s="16"/>
      <c r="C3116" s="17"/>
    </row>
    <row r="3117" spans="2:3" x14ac:dyDescent="0.25">
      <c r="B3117" s="16"/>
      <c r="C3117" s="17"/>
    </row>
    <row r="3118" spans="2:3" x14ac:dyDescent="0.25">
      <c r="B3118" s="16"/>
      <c r="C3118" s="17"/>
    </row>
    <row r="3119" spans="2:3" x14ac:dyDescent="0.25">
      <c r="B3119" s="16"/>
      <c r="C3119" s="17"/>
    </row>
    <row r="3120" spans="2:3" x14ac:dyDescent="0.25">
      <c r="B3120" s="16"/>
      <c r="C3120" s="17"/>
    </row>
    <row r="3121" spans="2:3" x14ac:dyDescent="0.25">
      <c r="B3121" s="16"/>
      <c r="C3121" s="17"/>
    </row>
    <row r="3122" spans="2:3" x14ac:dyDescent="0.25">
      <c r="B3122" s="16"/>
      <c r="C3122" s="17"/>
    </row>
    <row r="3123" spans="2:3" x14ac:dyDescent="0.25">
      <c r="B3123" s="16"/>
      <c r="C3123" s="17"/>
    </row>
    <row r="3124" spans="2:3" x14ac:dyDescent="0.25">
      <c r="B3124" s="16"/>
      <c r="C3124" s="17"/>
    </row>
    <row r="3125" spans="2:3" x14ac:dyDescent="0.25">
      <c r="B3125" s="16"/>
      <c r="C3125" s="17"/>
    </row>
    <row r="3126" spans="2:3" x14ac:dyDescent="0.25">
      <c r="B3126" s="16"/>
      <c r="C3126" s="17"/>
    </row>
    <row r="3127" spans="2:3" x14ac:dyDescent="0.25">
      <c r="B3127" s="16"/>
      <c r="C3127" s="17"/>
    </row>
    <row r="3128" spans="2:3" x14ac:dyDescent="0.25">
      <c r="B3128" s="16"/>
      <c r="C3128" s="17"/>
    </row>
    <row r="3129" spans="2:3" x14ac:dyDescent="0.25">
      <c r="B3129" s="16"/>
      <c r="C3129" s="17"/>
    </row>
    <row r="3130" spans="2:3" x14ac:dyDescent="0.25">
      <c r="B3130" s="16"/>
      <c r="C3130" s="17"/>
    </row>
    <row r="3131" spans="2:3" x14ac:dyDescent="0.25">
      <c r="B3131" s="16"/>
      <c r="C3131" s="17"/>
    </row>
    <row r="3132" spans="2:3" x14ac:dyDescent="0.25">
      <c r="B3132" s="16"/>
      <c r="C3132" s="17"/>
    </row>
    <row r="3133" spans="2:3" x14ac:dyDescent="0.25">
      <c r="B3133" s="16"/>
      <c r="C3133" s="17"/>
    </row>
    <row r="3134" spans="2:3" x14ac:dyDescent="0.25">
      <c r="B3134" s="16"/>
      <c r="C3134" s="17"/>
    </row>
    <row r="3135" spans="2:3" x14ac:dyDescent="0.25">
      <c r="B3135" s="16"/>
      <c r="C3135" s="17"/>
    </row>
    <row r="3136" spans="2:3" x14ac:dyDescent="0.25">
      <c r="B3136" s="16"/>
      <c r="C3136" s="17"/>
    </row>
    <row r="3137" spans="2:3" x14ac:dyDescent="0.25">
      <c r="B3137" s="16"/>
      <c r="C3137" s="17"/>
    </row>
    <row r="3138" spans="2:3" x14ac:dyDescent="0.25">
      <c r="B3138" s="16"/>
      <c r="C3138" s="17"/>
    </row>
    <row r="3139" spans="2:3" x14ac:dyDescent="0.25">
      <c r="B3139" s="16"/>
      <c r="C3139" s="17"/>
    </row>
    <row r="3140" spans="2:3" x14ac:dyDescent="0.25">
      <c r="B3140" s="16"/>
      <c r="C3140" s="17"/>
    </row>
    <row r="3141" spans="2:3" x14ac:dyDescent="0.25">
      <c r="B3141" s="16"/>
      <c r="C3141" s="17"/>
    </row>
    <row r="3142" spans="2:3" x14ac:dyDescent="0.25">
      <c r="B3142" s="16"/>
      <c r="C3142" s="17"/>
    </row>
    <row r="3143" spans="2:3" x14ac:dyDescent="0.25">
      <c r="B3143" s="16"/>
      <c r="C3143" s="17"/>
    </row>
    <row r="3144" spans="2:3" x14ac:dyDescent="0.25">
      <c r="B3144" s="16"/>
      <c r="C3144" s="17"/>
    </row>
    <row r="3145" spans="2:3" x14ac:dyDescent="0.25">
      <c r="B3145" s="16"/>
      <c r="C3145" s="17"/>
    </row>
    <row r="3146" spans="2:3" x14ac:dyDescent="0.25">
      <c r="B3146" s="16"/>
      <c r="C3146" s="17"/>
    </row>
    <row r="3147" spans="2:3" x14ac:dyDescent="0.25">
      <c r="B3147" s="16"/>
      <c r="C3147" s="17"/>
    </row>
    <row r="3148" spans="2:3" x14ac:dyDescent="0.25">
      <c r="B3148" s="16"/>
      <c r="C3148" s="17"/>
    </row>
    <row r="3149" spans="2:3" x14ac:dyDescent="0.25">
      <c r="B3149" s="16"/>
      <c r="C3149" s="17"/>
    </row>
    <row r="3150" spans="2:3" x14ac:dyDescent="0.25">
      <c r="B3150" s="16"/>
      <c r="C3150" s="17"/>
    </row>
    <row r="3151" spans="2:3" x14ac:dyDescent="0.25">
      <c r="B3151" s="16"/>
      <c r="C3151" s="17"/>
    </row>
    <row r="3152" spans="2:3" x14ac:dyDescent="0.25">
      <c r="B3152" s="16"/>
      <c r="C3152" s="17"/>
    </row>
    <row r="3153" spans="2:3" x14ac:dyDescent="0.25">
      <c r="B3153" s="16"/>
      <c r="C3153" s="17"/>
    </row>
    <row r="3154" spans="2:3" x14ac:dyDescent="0.25">
      <c r="B3154" s="16"/>
      <c r="C3154" s="17"/>
    </row>
    <row r="3155" spans="2:3" x14ac:dyDescent="0.25">
      <c r="B3155" s="16"/>
      <c r="C3155" s="17"/>
    </row>
    <row r="3156" spans="2:3" x14ac:dyDescent="0.25">
      <c r="B3156" s="16"/>
      <c r="C3156" s="17"/>
    </row>
    <row r="3157" spans="2:3" x14ac:dyDescent="0.25">
      <c r="B3157" s="16"/>
      <c r="C3157" s="17"/>
    </row>
    <row r="3158" spans="2:3" x14ac:dyDescent="0.25">
      <c r="B3158" s="16"/>
      <c r="C3158" s="17"/>
    </row>
    <row r="3159" spans="2:3" x14ac:dyDescent="0.25">
      <c r="B3159" s="16"/>
      <c r="C3159" s="17"/>
    </row>
    <row r="3160" spans="2:3" x14ac:dyDescent="0.25">
      <c r="B3160" s="16"/>
      <c r="C3160" s="17"/>
    </row>
    <row r="3161" spans="2:3" x14ac:dyDescent="0.25">
      <c r="B3161" s="16"/>
      <c r="C3161" s="17"/>
    </row>
    <row r="3162" spans="2:3" x14ac:dyDescent="0.25">
      <c r="B3162" s="16"/>
      <c r="C3162" s="17"/>
    </row>
    <row r="3163" spans="2:3" x14ac:dyDescent="0.25">
      <c r="B3163" s="16"/>
      <c r="C3163" s="17"/>
    </row>
    <row r="3164" spans="2:3" x14ac:dyDescent="0.25">
      <c r="B3164" s="16"/>
      <c r="C3164" s="17"/>
    </row>
    <row r="3165" spans="2:3" x14ac:dyDescent="0.25">
      <c r="B3165" s="16"/>
      <c r="C3165" s="17"/>
    </row>
    <row r="3166" spans="2:3" x14ac:dyDescent="0.25">
      <c r="B3166" s="16"/>
      <c r="C3166" s="17"/>
    </row>
    <row r="3167" spans="2:3" x14ac:dyDescent="0.25">
      <c r="B3167" s="16"/>
      <c r="C3167" s="17"/>
    </row>
    <row r="3168" spans="2:3" x14ac:dyDescent="0.25">
      <c r="B3168" s="16"/>
      <c r="C3168" s="17"/>
    </row>
    <row r="3169" spans="2:3" x14ac:dyDescent="0.25">
      <c r="B3169" s="16"/>
      <c r="C3169" s="17"/>
    </row>
    <row r="3170" spans="2:3" x14ac:dyDescent="0.25">
      <c r="B3170" s="16"/>
      <c r="C3170" s="17"/>
    </row>
    <row r="3171" spans="2:3" x14ac:dyDescent="0.25">
      <c r="B3171" s="16"/>
      <c r="C3171" s="17"/>
    </row>
    <row r="3172" spans="2:3" x14ac:dyDescent="0.25">
      <c r="B3172" s="16"/>
      <c r="C3172" s="17"/>
    </row>
    <row r="3173" spans="2:3" x14ac:dyDescent="0.25">
      <c r="B3173" s="16"/>
      <c r="C3173" s="17"/>
    </row>
    <row r="3174" spans="2:3" x14ac:dyDescent="0.25">
      <c r="B3174" s="16"/>
      <c r="C3174" s="17"/>
    </row>
    <row r="3175" spans="2:3" x14ac:dyDescent="0.25">
      <c r="B3175" s="16"/>
      <c r="C3175" s="17"/>
    </row>
    <row r="3176" spans="2:3" x14ac:dyDescent="0.25">
      <c r="B3176" s="16"/>
      <c r="C3176" s="17"/>
    </row>
    <row r="3177" spans="2:3" x14ac:dyDescent="0.25">
      <c r="B3177" s="16"/>
      <c r="C3177" s="17"/>
    </row>
    <row r="3178" spans="2:3" x14ac:dyDescent="0.25">
      <c r="B3178" s="16"/>
      <c r="C3178" s="17"/>
    </row>
    <row r="3179" spans="2:3" x14ac:dyDescent="0.25">
      <c r="B3179" s="16"/>
      <c r="C3179" s="17"/>
    </row>
    <row r="3180" spans="2:3" x14ac:dyDescent="0.25">
      <c r="B3180" s="16"/>
      <c r="C3180" s="17"/>
    </row>
    <row r="3181" spans="2:3" x14ac:dyDescent="0.25">
      <c r="B3181" s="16"/>
      <c r="C3181" s="17"/>
    </row>
    <row r="3182" spans="2:3" x14ac:dyDescent="0.25">
      <c r="B3182" s="16"/>
      <c r="C3182" s="17"/>
    </row>
    <row r="3183" spans="2:3" x14ac:dyDescent="0.25">
      <c r="B3183" s="16"/>
      <c r="C3183" s="17"/>
    </row>
    <row r="3184" spans="2:3" x14ac:dyDescent="0.25">
      <c r="B3184" s="16"/>
      <c r="C3184" s="17"/>
    </row>
    <row r="3185" spans="2:3" x14ac:dyDescent="0.25">
      <c r="B3185" s="16"/>
      <c r="C3185" s="17"/>
    </row>
    <row r="3186" spans="2:3" x14ac:dyDescent="0.25">
      <c r="B3186" s="16"/>
      <c r="C3186" s="17"/>
    </row>
    <row r="3187" spans="2:3" x14ac:dyDescent="0.25">
      <c r="B3187" s="16"/>
      <c r="C3187" s="17"/>
    </row>
    <row r="3188" spans="2:3" x14ac:dyDescent="0.25">
      <c r="B3188" s="16"/>
      <c r="C3188" s="17"/>
    </row>
    <row r="3189" spans="2:3" x14ac:dyDescent="0.25">
      <c r="B3189" s="16"/>
      <c r="C3189" s="17"/>
    </row>
    <row r="3190" spans="2:3" x14ac:dyDescent="0.25">
      <c r="B3190" s="16"/>
      <c r="C3190" s="17"/>
    </row>
    <row r="3191" spans="2:3" x14ac:dyDescent="0.25">
      <c r="B3191" s="16"/>
      <c r="C3191" s="17"/>
    </row>
    <row r="3192" spans="2:3" x14ac:dyDescent="0.25">
      <c r="B3192" s="16"/>
      <c r="C3192" s="17"/>
    </row>
    <row r="3193" spans="2:3" x14ac:dyDescent="0.25">
      <c r="B3193" s="16"/>
      <c r="C3193" s="17"/>
    </row>
    <row r="3194" spans="2:3" x14ac:dyDescent="0.25">
      <c r="B3194" s="16"/>
      <c r="C3194" s="17"/>
    </row>
    <row r="3195" spans="2:3" x14ac:dyDescent="0.25">
      <c r="B3195" s="16"/>
      <c r="C3195" s="17"/>
    </row>
    <row r="3196" spans="2:3" x14ac:dyDescent="0.25">
      <c r="B3196" s="16"/>
      <c r="C3196" s="17"/>
    </row>
    <row r="3197" spans="2:3" x14ac:dyDescent="0.25">
      <c r="B3197" s="16"/>
      <c r="C3197" s="17"/>
    </row>
    <row r="3198" spans="2:3" x14ac:dyDescent="0.25">
      <c r="B3198" s="16"/>
      <c r="C3198" s="17"/>
    </row>
    <row r="3199" spans="2:3" x14ac:dyDescent="0.25">
      <c r="B3199" s="16"/>
      <c r="C3199" s="17"/>
    </row>
    <row r="3200" spans="2:3" x14ac:dyDescent="0.25">
      <c r="B3200" s="16"/>
      <c r="C3200" s="17"/>
    </row>
    <row r="3201" spans="2:3" x14ac:dyDescent="0.25">
      <c r="B3201" s="16"/>
      <c r="C3201" s="17"/>
    </row>
    <row r="3202" spans="2:3" x14ac:dyDescent="0.25">
      <c r="B3202" s="16"/>
      <c r="C3202" s="17"/>
    </row>
    <row r="3203" spans="2:3" x14ac:dyDescent="0.25">
      <c r="B3203" s="16"/>
      <c r="C3203" s="17"/>
    </row>
    <row r="3204" spans="2:3" x14ac:dyDescent="0.25">
      <c r="B3204" s="16"/>
      <c r="C3204" s="17"/>
    </row>
    <row r="3205" spans="2:3" x14ac:dyDescent="0.25">
      <c r="B3205" s="16"/>
      <c r="C3205" s="17"/>
    </row>
    <row r="3206" spans="2:3" x14ac:dyDescent="0.25">
      <c r="B3206" s="16"/>
      <c r="C3206" s="17"/>
    </row>
    <row r="3207" spans="2:3" x14ac:dyDescent="0.25">
      <c r="B3207" s="16"/>
      <c r="C3207" s="17"/>
    </row>
    <row r="3208" spans="2:3" x14ac:dyDescent="0.25">
      <c r="B3208" s="16"/>
      <c r="C3208" s="17"/>
    </row>
    <row r="3209" spans="2:3" x14ac:dyDescent="0.25">
      <c r="B3209" s="16"/>
      <c r="C3209" s="17"/>
    </row>
    <row r="3210" spans="2:3" x14ac:dyDescent="0.25">
      <c r="B3210" s="16"/>
      <c r="C3210" s="17"/>
    </row>
    <row r="3211" spans="2:3" x14ac:dyDescent="0.25">
      <c r="B3211" s="16"/>
      <c r="C3211" s="17"/>
    </row>
    <row r="3212" spans="2:3" x14ac:dyDescent="0.25">
      <c r="B3212" s="16"/>
      <c r="C3212" s="17"/>
    </row>
    <row r="3213" spans="2:3" x14ac:dyDescent="0.25">
      <c r="B3213" s="16"/>
      <c r="C3213" s="17"/>
    </row>
    <row r="3214" spans="2:3" x14ac:dyDescent="0.25">
      <c r="B3214" s="16"/>
      <c r="C3214" s="17"/>
    </row>
    <row r="3215" spans="2:3" x14ac:dyDescent="0.25">
      <c r="B3215" s="16"/>
      <c r="C3215" s="17"/>
    </row>
    <row r="3216" spans="2:3" x14ac:dyDescent="0.25">
      <c r="B3216" s="16"/>
      <c r="C3216" s="17"/>
    </row>
    <row r="3217" spans="2:3" x14ac:dyDescent="0.25">
      <c r="B3217" s="16"/>
      <c r="C3217" s="17"/>
    </row>
    <row r="3218" spans="2:3" x14ac:dyDescent="0.25">
      <c r="B3218" s="16"/>
      <c r="C3218" s="17"/>
    </row>
    <row r="3219" spans="2:3" x14ac:dyDescent="0.25">
      <c r="B3219" s="16"/>
      <c r="C3219" s="17"/>
    </row>
    <row r="3220" spans="2:3" x14ac:dyDescent="0.25">
      <c r="B3220" s="16"/>
      <c r="C3220" s="17"/>
    </row>
    <row r="3221" spans="2:3" x14ac:dyDescent="0.25">
      <c r="B3221" s="16"/>
      <c r="C3221" s="17"/>
    </row>
    <row r="3222" spans="2:3" x14ac:dyDescent="0.25">
      <c r="B3222" s="16"/>
      <c r="C3222" s="17"/>
    </row>
    <row r="3223" spans="2:3" x14ac:dyDescent="0.25">
      <c r="B3223" s="16"/>
      <c r="C3223" s="17"/>
    </row>
    <row r="3224" spans="2:3" x14ac:dyDescent="0.25">
      <c r="B3224" s="16"/>
      <c r="C3224" s="17"/>
    </row>
    <row r="3225" spans="2:3" x14ac:dyDescent="0.25">
      <c r="B3225" s="16"/>
      <c r="C3225" s="17"/>
    </row>
    <row r="3226" spans="2:3" x14ac:dyDescent="0.25">
      <c r="B3226" s="16"/>
      <c r="C3226" s="17"/>
    </row>
    <row r="3227" spans="2:3" x14ac:dyDescent="0.25">
      <c r="B3227" s="16"/>
      <c r="C3227" s="17"/>
    </row>
    <row r="3228" spans="2:3" x14ac:dyDescent="0.25">
      <c r="B3228" s="16"/>
      <c r="C3228" s="17"/>
    </row>
    <row r="3229" spans="2:3" x14ac:dyDescent="0.25">
      <c r="B3229" s="16"/>
      <c r="C3229" s="17"/>
    </row>
    <row r="3230" spans="2:3" x14ac:dyDescent="0.25">
      <c r="B3230" s="16"/>
      <c r="C3230" s="17"/>
    </row>
    <row r="3231" spans="2:3" x14ac:dyDescent="0.25">
      <c r="B3231" s="16"/>
      <c r="C3231" s="17"/>
    </row>
    <row r="3232" spans="2:3" x14ac:dyDescent="0.25">
      <c r="B3232" s="16"/>
      <c r="C3232" s="17"/>
    </row>
    <row r="3233" spans="2:3" x14ac:dyDescent="0.25">
      <c r="B3233" s="16"/>
      <c r="C3233" s="17"/>
    </row>
    <row r="3234" spans="2:3" x14ac:dyDescent="0.25">
      <c r="B3234" s="16"/>
      <c r="C3234" s="17"/>
    </row>
    <row r="3235" spans="2:3" x14ac:dyDescent="0.25">
      <c r="B3235" s="16"/>
      <c r="C3235" s="17"/>
    </row>
    <row r="3236" spans="2:3" x14ac:dyDescent="0.25">
      <c r="B3236" s="16"/>
      <c r="C3236" s="17"/>
    </row>
    <row r="3237" spans="2:3" x14ac:dyDescent="0.25">
      <c r="B3237" s="16"/>
      <c r="C3237" s="17"/>
    </row>
    <row r="3238" spans="2:3" x14ac:dyDescent="0.25">
      <c r="B3238" s="16"/>
      <c r="C3238" s="17"/>
    </row>
    <row r="3239" spans="2:3" x14ac:dyDescent="0.25">
      <c r="B3239" s="16"/>
      <c r="C3239" s="17"/>
    </row>
    <row r="3240" spans="2:3" x14ac:dyDescent="0.25">
      <c r="B3240" s="16"/>
      <c r="C3240" s="17"/>
    </row>
    <row r="3241" spans="2:3" x14ac:dyDescent="0.25">
      <c r="B3241" s="16"/>
      <c r="C3241" s="17"/>
    </row>
    <row r="3242" spans="2:3" x14ac:dyDescent="0.25">
      <c r="B3242" s="16"/>
      <c r="C3242" s="17"/>
    </row>
    <row r="3243" spans="2:3" x14ac:dyDescent="0.25">
      <c r="B3243" s="16"/>
      <c r="C3243" s="17"/>
    </row>
    <row r="3244" spans="2:3" x14ac:dyDescent="0.25">
      <c r="B3244" s="16"/>
      <c r="C3244" s="17"/>
    </row>
    <row r="3245" spans="2:3" x14ac:dyDescent="0.25">
      <c r="B3245" s="16"/>
      <c r="C3245" s="17"/>
    </row>
    <row r="3246" spans="2:3" x14ac:dyDescent="0.25">
      <c r="B3246" s="16"/>
      <c r="C3246" s="17"/>
    </row>
    <row r="3247" spans="2:3" x14ac:dyDescent="0.25">
      <c r="B3247" s="16"/>
      <c r="C3247" s="17"/>
    </row>
    <row r="3248" spans="2:3" x14ac:dyDescent="0.25">
      <c r="B3248" s="16"/>
      <c r="C3248" s="17"/>
    </row>
    <row r="3249" spans="2:3" x14ac:dyDescent="0.25">
      <c r="B3249" s="16"/>
      <c r="C3249" s="17"/>
    </row>
    <row r="3250" spans="2:3" x14ac:dyDescent="0.25">
      <c r="B3250" s="16"/>
      <c r="C3250" s="17"/>
    </row>
    <row r="3251" spans="2:3" x14ac:dyDescent="0.25">
      <c r="B3251" s="16"/>
      <c r="C3251" s="17"/>
    </row>
    <row r="3252" spans="2:3" x14ac:dyDescent="0.25">
      <c r="B3252" s="16"/>
      <c r="C3252" s="17"/>
    </row>
    <row r="3253" spans="2:3" x14ac:dyDescent="0.25">
      <c r="B3253" s="16"/>
      <c r="C3253" s="17"/>
    </row>
    <row r="3254" spans="2:3" x14ac:dyDescent="0.25">
      <c r="B3254" s="16"/>
      <c r="C3254" s="17"/>
    </row>
    <row r="3255" spans="2:3" x14ac:dyDescent="0.25">
      <c r="B3255" s="16"/>
      <c r="C3255" s="17"/>
    </row>
    <row r="3256" spans="2:3" x14ac:dyDescent="0.25">
      <c r="B3256" s="16"/>
      <c r="C3256" s="17"/>
    </row>
    <row r="3257" spans="2:3" x14ac:dyDescent="0.25">
      <c r="B3257" s="16"/>
      <c r="C3257" s="17"/>
    </row>
    <row r="3258" spans="2:3" x14ac:dyDescent="0.25">
      <c r="B3258" s="16"/>
      <c r="C3258" s="17"/>
    </row>
    <row r="3259" spans="2:3" x14ac:dyDescent="0.25">
      <c r="B3259" s="16"/>
      <c r="C3259" s="17"/>
    </row>
    <row r="3260" spans="2:3" x14ac:dyDescent="0.25">
      <c r="B3260" s="16"/>
      <c r="C3260" s="17"/>
    </row>
    <row r="3261" spans="2:3" x14ac:dyDescent="0.25">
      <c r="B3261" s="16"/>
      <c r="C3261" s="17"/>
    </row>
    <row r="3262" spans="2:3" x14ac:dyDescent="0.25">
      <c r="B3262" s="16"/>
      <c r="C3262" s="17"/>
    </row>
    <row r="3263" spans="2:3" x14ac:dyDescent="0.25">
      <c r="B3263" s="16"/>
      <c r="C3263" s="17"/>
    </row>
    <row r="3264" spans="2:3" x14ac:dyDescent="0.25">
      <c r="B3264" s="16"/>
      <c r="C3264" s="17"/>
    </row>
    <row r="3265" spans="2:3" x14ac:dyDescent="0.25">
      <c r="B3265" s="16"/>
      <c r="C3265" s="17"/>
    </row>
    <row r="3266" spans="2:3" x14ac:dyDescent="0.25">
      <c r="B3266" s="16"/>
      <c r="C3266" s="17"/>
    </row>
    <row r="3267" spans="2:3" x14ac:dyDescent="0.25">
      <c r="B3267" s="16"/>
      <c r="C3267" s="17"/>
    </row>
    <row r="3268" spans="2:3" x14ac:dyDescent="0.25">
      <c r="B3268" s="16"/>
      <c r="C3268" s="17"/>
    </row>
    <row r="3269" spans="2:3" x14ac:dyDescent="0.25">
      <c r="B3269" s="16"/>
      <c r="C3269" s="17"/>
    </row>
    <row r="3270" spans="2:3" x14ac:dyDescent="0.25">
      <c r="B3270" s="16"/>
      <c r="C3270" s="17"/>
    </row>
    <row r="3271" spans="2:3" x14ac:dyDescent="0.25">
      <c r="B3271" s="16"/>
      <c r="C3271" s="17"/>
    </row>
    <row r="3272" spans="2:3" x14ac:dyDescent="0.25">
      <c r="B3272" s="16"/>
      <c r="C3272" s="17"/>
    </row>
    <row r="3273" spans="2:3" x14ac:dyDescent="0.25">
      <c r="B3273" s="16"/>
      <c r="C3273" s="17"/>
    </row>
    <row r="3274" spans="2:3" x14ac:dyDescent="0.25">
      <c r="B3274" s="16"/>
      <c r="C3274" s="17"/>
    </row>
    <row r="3275" spans="2:3" x14ac:dyDescent="0.25">
      <c r="B3275" s="16"/>
      <c r="C3275" s="17"/>
    </row>
    <row r="3276" spans="2:3" x14ac:dyDescent="0.25">
      <c r="B3276" s="16"/>
      <c r="C3276" s="17"/>
    </row>
    <row r="3277" spans="2:3" x14ac:dyDescent="0.25">
      <c r="B3277" s="16"/>
      <c r="C3277" s="17"/>
    </row>
    <row r="3278" spans="2:3" x14ac:dyDescent="0.25">
      <c r="B3278" s="16"/>
      <c r="C3278" s="17"/>
    </row>
    <row r="3279" spans="2:3" x14ac:dyDescent="0.25">
      <c r="B3279" s="16"/>
      <c r="C3279" s="17"/>
    </row>
    <row r="3280" spans="2:3" x14ac:dyDescent="0.25">
      <c r="B3280" s="16"/>
      <c r="C3280" s="17"/>
    </row>
    <row r="3281" spans="2:3" x14ac:dyDescent="0.25">
      <c r="B3281" s="16"/>
      <c r="C3281" s="17"/>
    </row>
    <row r="3282" spans="2:3" x14ac:dyDescent="0.25">
      <c r="B3282" s="16"/>
      <c r="C3282" s="17"/>
    </row>
    <row r="3283" spans="2:3" x14ac:dyDescent="0.25">
      <c r="B3283" s="16"/>
      <c r="C3283" s="17"/>
    </row>
    <row r="3284" spans="2:3" x14ac:dyDescent="0.25">
      <c r="B3284" s="16"/>
      <c r="C3284" s="17"/>
    </row>
    <row r="3285" spans="2:3" x14ac:dyDescent="0.25">
      <c r="B3285" s="16"/>
      <c r="C3285" s="17"/>
    </row>
    <row r="3286" spans="2:3" x14ac:dyDescent="0.25">
      <c r="B3286" s="16"/>
      <c r="C3286" s="17"/>
    </row>
    <row r="3287" spans="2:3" x14ac:dyDescent="0.25">
      <c r="B3287" s="16"/>
      <c r="C3287" s="17"/>
    </row>
    <row r="3288" spans="2:3" x14ac:dyDescent="0.25">
      <c r="B3288" s="16"/>
      <c r="C3288" s="17"/>
    </row>
    <row r="3289" spans="2:3" x14ac:dyDescent="0.25">
      <c r="B3289" s="16"/>
      <c r="C3289" s="17"/>
    </row>
    <row r="3290" spans="2:3" x14ac:dyDescent="0.25">
      <c r="B3290" s="16"/>
      <c r="C3290" s="17"/>
    </row>
    <row r="3291" spans="2:3" x14ac:dyDescent="0.25">
      <c r="B3291" s="16"/>
      <c r="C3291" s="17"/>
    </row>
    <row r="3292" spans="2:3" x14ac:dyDescent="0.25">
      <c r="B3292" s="16"/>
      <c r="C3292" s="17"/>
    </row>
    <row r="3293" spans="2:3" x14ac:dyDescent="0.25">
      <c r="B3293" s="16"/>
      <c r="C3293" s="17"/>
    </row>
    <row r="3294" spans="2:3" x14ac:dyDescent="0.25">
      <c r="B3294" s="16"/>
      <c r="C3294" s="17"/>
    </row>
    <row r="3295" spans="2:3" x14ac:dyDescent="0.25">
      <c r="B3295" s="16"/>
      <c r="C3295" s="17"/>
    </row>
    <row r="3296" spans="2:3" x14ac:dyDescent="0.25">
      <c r="B3296" s="16"/>
      <c r="C3296" s="17"/>
    </row>
    <row r="3297" spans="2:3" x14ac:dyDescent="0.25">
      <c r="B3297" s="16"/>
      <c r="C3297" s="17"/>
    </row>
    <row r="3298" spans="2:3" x14ac:dyDescent="0.25">
      <c r="B3298" s="16"/>
      <c r="C3298" s="17"/>
    </row>
    <row r="3299" spans="2:3" x14ac:dyDescent="0.25">
      <c r="B3299" s="16"/>
      <c r="C3299" s="17"/>
    </row>
    <row r="3300" spans="2:3" x14ac:dyDescent="0.25">
      <c r="B3300" s="16"/>
      <c r="C3300" s="17"/>
    </row>
    <row r="3301" spans="2:3" x14ac:dyDescent="0.25">
      <c r="B3301" s="16"/>
      <c r="C3301" s="17"/>
    </row>
    <row r="3302" spans="2:3" x14ac:dyDescent="0.25">
      <c r="B3302" s="16"/>
      <c r="C3302" s="17"/>
    </row>
    <row r="3303" spans="2:3" x14ac:dyDescent="0.25">
      <c r="B3303" s="16"/>
      <c r="C3303" s="17"/>
    </row>
    <row r="3304" spans="2:3" x14ac:dyDescent="0.25">
      <c r="B3304" s="16"/>
      <c r="C3304" s="17"/>
    </row>
    <row r="3305" spans="2:3" x14ac:dyDescent="0.25">
      <c r="B3305" s="16"/>
      <c r="C3305" s="17"/>
    </row>
    <row r="3306" spans="2:3" x14ac:dyDescent="0.25">
      <c r="B3306" s="16"/>
      <c r="C3306" s="17"/>
    </row>
    <row r="3307" spans="2:3" x14ac:dyDescent="0.25">
      <c r="B3307" s="16"/>
      <c r="C3307" s="17"/>
    </row>
    <row r="3308" spans="2:3" x14ac:dyDescent="0.25">
      <c r="B3308" s="16"/>
      <c r="C3308" s="17"/>
    </row>
    <row r="3309" spans="2:3" x14ac:dyDescent="0.25">
      <c r="B3309" s="16"/>
      <c r="C3309" s="17"/>
    </row>
    <row r="3310" spans="2:3" x14ac:dyDescent="0.25">
      <c r="B3310" s="16"/>
      <c r="C3310" s="17"/>
    </row>
    <row r="3311" spans="2:3" x14ac:dyDescent="0.25">
      <c r="B3311" s="16"/>
      <c r="C3311" s="17"/>
    </row>
    <row r="3312" spans="2:3" x14ac:dyDescent="0.25">
      <c r="B3312" s="16"/>
      <c r="C3312" s="17"/>
    </row>
    <row r="3313" spans="2:3" x14ac:dyDescent="0.25">
      <c r="B3313" s="16"/>
      <c r="C3313" s="17"/>
    </row>
    <row r="3314" spans="2:3" x14ac:dyDescent="0.25">
      <c r="B3314" s="16"/>
      <c r="C3314" s="17"/>
    </row>
    <row r="3315" spans="2:3" x14ac:dyDescent="0.25">
      <c r="B3315" s="16"/>
      <c r="C3315" s="17"/>
    </row>
    <row r="3316" spans="2:3" x14ac:dyDescent="0.25">
      <c r="B3316" s="16"/>
      <c r="C3316" s="17"/>
    </row>
    <row r="3317" spans="2:3" x14ac:dyDescent="0.25">
      <c r="B3317" s="16"/>
      <c r="C3317" s="17"/>
    </row>
    <row r="3318" spans="2:3" x14ac:dyDescent="0.25">
      <c r="B3318" s="16"/>
      <c r="C3318" s="17"/>
    </row>
    <row r="3319" spans="2:3" x14ac:dyDescent="0.25">
      <c r="B3319" s="16"/>
      <c r="C3319" s="17"/>
    </row>
    <row r="3320" spans="2:3" x14ac:dyDescent="0.25">
      <c r="B3320" s="16"/>
      <c r="C3320" s="17"/>
    </row>
    <row r="3321" spans="2:3" x14ac:dyDescent="0.25">
      <c r="B3321" s="16"/>
      <c r="C3321" s="17"/>
    </row>
    <row r="3322" spans="2:3" x14ac:dyDescent="0.25">
      <c r="B3322" s="16"/>
      <c r="C3322" s="17"/>
    </row>
    <row r="3323" spans="2:3" x14ac:dyDescent="0.25">
      <c r="B3323" s="16"/>
      <c r="C3323" s="17"/>
    </row>
    <row r="3324" spans="2:3" x14ac:dyDescent="0.25">
      <c r="B3324" s="16"/>
      <c r="C3324" s="17"/>
    </row>
    <row r="3325" spans="2:3" x14ac:dyDescent="0.25">
      <c r="B3325" s="16"/>
      <c r="C3325" s="17"/>
    </row>
    <row r="3326" spans="2:3" x14ac:dyDescent="0.25">
      <c r="B3326" s="16"/>
      <c r="C3326" s="17"/>
    </row>
    <row r="3327" spans="2:3" x14ac:dyDescent="0.25">
      <c r="B3327" s="16"/>
      <c r="C3327" s="17"/>
    </row>
    <row r="3328" spans="2:3" x14ac:dyDescent="0.25">
      <c r="B3328" s="16"/>
      <c r="C3328" s="17"/>
    </row>
    <row r="3329" spans="2:3" x14ac:dyDescent="0.25">
      <c r="B3329" s="16"/>
      <c r="C3329" s="17"/>
    </row>
    <row r="3330" spans="2:3" x14ac:dyDescent="0.25">
      <c r="B3330" s="16"/>
      <c r="C3330" s="17"/>
    </row>
    <row r="3331" spans="2:3" x14ac:dyDescent="0.25">
      <c r="B3331" s="16"/>
      <c r="C3331" s="17"/>
    </row>
    <row r="3332" spans="2:3" x14ac:dyDescent="0.25">
      <c r="B3332" s="16"/>
      <c r="C3332" s="17"/>
    </row>
    <row r="3333" spans="2:3" x14ac:dyDescent="0.25">
      <c r="B3333" s="16"/>
      <c r="C3333" s="17"/>
    </row>
    <row r="3334" spans="2:3" x14ac:dyDescent="0.25">
      <c r="B3334" s="16"/>
      <c r="C3334" s="17"/>
    </row>
    <row r="3335" spans="2:3" x14ac:dyDescent="0.25">
      <c r="B3335" s="16"/>
      <c r="C3335" s="17"/>
    </row>
    <row r="3336" spans="2:3" x14ac:dyDescent="0.25">
      <c r="B3336" s="16"/>
      <c r="C3336" s="17"/>
    </row>
    <row r="3337" spans="2:3" x14ac:dyDescent="0.25">
      <c r="B3337" s="16"/>
      <c r="C3337" s="17"/>
    </row>
    <row r="3338" spans="2:3" x14ac:dyDescent="0.25">
      <c r="B3338" s="16"/>
      <c r="C3338" s="17"/>
    </row>
    <row r="3339" spans="2:3" x14ac:dyDescent="0.25">
      <c r="B3339" s="16"/>
      <c r="C3339" s="17"/>
    </row>
    <row r="3340" spans="2:3" x14ac:dyDescent="0.25">
      <c r="B3340" s="16"/>
      <c r="C3340" s="17"/>
    </row>
    <row r="3341" spans="2:3" x14ac:dyDescent="0.25">
      <c r="B3341" s="16"/>
      <c r="C3341" s="17"/>
    </row>
    <row r="3342" spans="2:3" x14ac:dyDescent="0.25">
      <c r="B3342" s="16"/>
      <c r="C3342" s="17"/>
    </row>
    <row r="3343" spans="2:3" x14ac:dyDescent="0.25">
      <c r="B3343" s="16"/>
      <c r="C3343" s="17"/>
    </row>
    <row r="3344" spans="2:3" x14ac:dyDescent="0.25">
      <c r="B3344" s="16"/>
      <c r="C3344" s="17"/>
    </row>
    <row r="3345" spans="2:3" x14ac:dyDescent="0.25">
      <c r="B3345" s="16"/>
      <c r="C3345" s="17"/>
    </row>
    <row r="3346" spans="2:3" x14ac:dyDescent="0.25">
      <c r="B3346" s="16"/>
      <c r="C3346" s="17"/>
    </row>
    <row r="3347" spans="2:3" x14ac:dyDescent="0.25">
      <c r="B3347" s="16"/>
      <c r="C3347" s="17"/>
    </row>
    <row r="3348" spans="2:3" x14ac:dyDescent="0.25">
      <c r="B3348" s="16"/>
      <c r="C3348" s="17"/>
    </row>
    <row r="3349" spans="2:3" x14ac:dyDescent="0.25">
      <c r="B3349" s="16"/>
      <c r="C3349" s="17"/>
    </row>
    <row r="3350" spans="2:3" x14ac:dyDescent="0.25">
      <c r="B3350" s="16"/>
      <c r="C3350" s="17"/>
    </row>
    <row r="3351" spans="2:3" x14ac:dyDescent="0.25">
      <c r="B3351" s="16"/>
      <c r="C3351" s="17"/>
    </row>
    <row r="3352" spans="2:3" x14ac:dyDescent="0.25">
      <c r="B3352" s="16"/>
      <c r="C3352" s="17"/>
    </row>
    <row r="3353" spans="2:3" x14ac:dyDescent="0.25">
      <c r="B3353" s="16"/>
      <c r="C3353" s="17"/>
    </row>
    <row r="3354" spans="2:3" x14ac:dyDescent="0.25">
      <c r="B3354" s="16"/>
      <c r="C3354" s="17"/>
    </row>
    <row r="3355" spans="2:3" x14ac:dyDescent="0.25">
      <c r="B3355" s="16"/>
      <c r="C3355" s="17"/>
    </row>
    <row r="3356" spans="2:3" x14ac:dyDescent="0.25">
      <c r="B3356" s="16"/>
      <c r="C3356" s="17"/>
    </row>
    <row r="3357" spans="2:3" x14ac:dyDescent="0.25">
      <c r="B3357" s="16"/>
      <c r="C3357" s="17"/>
    </row>
    <row r="3358" spans="2:3" x14ac:dyDescent="0.25">
      <c r="B3358" s="16"/>
      <c r="C3358" s="17"/>
    </row>
    <row r="3359" spans="2:3" x14ac:dyDescent="0.25">
      <c r="B3359" s="16"/>
      <c r="C3359" s="17"/>
    </row>
    <row r="3360" spans="2:3" x14ac:dyDescent="0.25">
      <c r="B3360" s="16"/>
      <c r="C3360" s="17"/>
    </row>
    <row r="3361" spans="2:3" x14ac:dyDescent="0.25">
      <c r="B3361" s="16"/>
      <c r="C3361" s="17"/>
    </row>
    <row r="3362" spans="2:3" x14ac:dyDescent="0.25">
      <c r="B3362" s="16"/>
      <c r="C3362" s="17"/>
    </row>
    <row r="3363" spans="2:3" x14ac:dyDescent="0.25">
      <c r="B3363" s="16"/>
      <c r="C3363" s="17"/>
    </row>
    <row r="3364" spans="2:3" x14ac:dyDescent="0.25">
      <c r="B3364" s="16"/>
      <c r="C3364" s="17"/>
    </row>
    <row r="3365" spans="2:3" x14ac:dyDescent="0.25">
      <c r="B3365" s="16"/>
      <c r="C3365" s="17"/>
    </row>
    <row r="3366" spans="2:3" x14ac:dyDescent="0.25">
      <c r="B3366" s="16"/>
      <c r="C3366" s="17"/>
    </row>
    <row r="3367" spans="2:3" x14ac:dyDescent="0.25">
      <c r="B3367" s="16"/>
      <c r="C3367" s="17"/>
    </row>
    <row r="3368" spans="2:3" x14ac:dyDescent="0.25">
      <c r="B3368" s="16"/>
      <c r="C3368" s="17"/>
    </row>
    <row r="3369" spans="2:3" x14ac:dyDescent="0.25">
      <c r="B3369" s="16"/>
      <c r="C3369" s="17"/>
    </row>
    <row r="3370" spans="2:3" x14ac:dyDescent="0.25">
      <c r="B3370" s="16"/>
      <c r="C3370" s="17"/>
    </row>
    <row r="3371" spans="2:3" x14ac:dyDescent="0.25">
      <c r="B3371" s="16"/>
      <c r="C3371" s="17"/>
    </row>
    <row r="3372" spans="2:3" x14ac:dyDescent="0.25">
      <c r="B3372" s="16"/>
      <c r="C3372" s="17"/>
    </row>
    <row r="3373" spans="2:3" x14ac:dyDescent="0.25">
      <c r="B3373" s="16"/>
      <c r="C3373" s="17"/>
    </row>
    <row r="3374" spans="2:3" x14ac:dyDescent="0.25">
      <c r="B3374" s="16"/>
      <c r="C3374" s="17"/>
    </row>
    <row r="3375" spans="2:3" x14ac:dyDescent="0.25">
      <c r="B3375" s="16"/>
      <c r="C3375" s="17"/>
    </row>
    <row r="3376" spans="2:3" x14ac:dyDescent="0.25">
      <c r="B3376" s="16"/>
      <c r="C3376" s="17"/>
    </row>
    <row r="3377" spans="2:3" x14ac:dyDescent="0.25">
      <c r="B3377" s="16"/>
      <c r="C3377" s="17"/>
    </row>
    <row r="3378" spans="2:3" x14ac:dyDescent="0.25">
      <c r="B3378" s="16"/>
      <c r="C3378" s="17"/>
    </row>
    <row r="3379" spans="2:3" x14ac:dyDescent="0.25">
      <c r="B3379" s="16"/>
      <c r="C3379" s="17"/>
    </row>
    <row r="3380" spans="2:3" x14ac:dyDescent="0.25">
      <c r="B3380" s="16"/>
      <c r="C3380" s="17"/>
    </row>
    <row r="3381" spans="2:3" x14ac:dyDescent="0.25">
      <c r="B3381" s="16"/>
      <c r="C3381" s="17"/>
    </row>
    <row r="3382" spans="2:3" x14ac:dyDescent="0.25">
      <c r="B3382" s="16"/>
      <c r="C3382" s="17"/>
    </row>
    <row r="3383" spans="2:3" x14ac:dyDescent="0.25">
      <c r="B3383" s="16"/>
      <c r="C3383" s="17"/>
    </row>
    <row r="3384" spans="2:3" x14ac:dyDescent="0.25">
      <c r="B3384" s="16"/>
      <c r="C3384" s="17"/>
    </row>
    <row r="3385" spans="2:3" x14ac:dyDescent="0.25">
      <c r="B3385" s="16"/>
      <c r="C3385" s="17"/>
    </row>
    <row r="3386" spans="2:3" x14ac:dyDescent="0.25">
      <c r="B3386" s="16"/>
      <c r="C3386" s="17"/>
    </row>
    <row r="3387" spans="2:3" x14ac:dyDescent="0.25">
      <c r="B3387" s="16"/>
      <c r="C3387" s="17"/>
    </row>
    <row r="3388" spans="2:3" x14ac:dyDescent="0.25">
      <c r="B3388" s="16"/>
      <c r="C3388" s="17"/>
    </row>
    <row r="3389" spans="2:3" x14ac:dyDescent="0.25">
      <c r="B3389" s="16"/>
      <c r="C3389" s="17"/>
    </row>
    <row r="3390" spans="2:3" x14ac:dyDescent="0.25">
      <c r="B3390" s="16"/>
      <c r="C3390" s="17"/>
    </row>
    <row r="3391" spans="2:3" x14ac:dyDescent="0.25">
      <c r="B3391" s="16"/>
      <c r="C3391" s="17"/>
    </row>
    <row r="3392" spans="2:3" x14ac:dyDescent="0.25">
      <c r="B3392" s="16"/>
      <c r="C3392" s="17"/>
    </row>
    <row r="3393" spans="2:3" x14ac:dyDescent="0.25">
      <c r="B3393" s="16"/>
      <c r="C3393" s="17"/>
    </row>
    <row r="3394" spans="2:3" x14ac:dyDescent="0.25">
      <c r="B3394" s="16"/>
      <c r="C3394" s="17"/>
    </row>
    <row r="3395" spans="2:3" x14ac:dyDescent="0.25">
      <c r="B3395" s="16"/>
      <c r="C3395" s="17"/>
    </row>
    <row r="3396" spans="2:3" x14ac:dyDescent="0.25">
      <c r="B3396" s="16"/>
      <c r="C3396" s="17"/>
    </row>
    <row r="3397" spans="2:3" x14ac:dyDescent="0.25">
      <c r="B3397" s="16"/>
      <c r="C3397" s="17"/>
    </row>
    <row r="3398" spans="2:3" x14ac:dyDescent="0.25">
      <c r="B3398" s="16"/>
      <c r="C3398" s="17"/>
    </row>
    <row r="3399" spans="2:3" x14ac:dyDescent="0.25">
      <c r="B3399" s="16"/>
      <c r="C3399" s="17"/>
    </row>
    <row r="3400" spans="2:3" x14ac:dyDescent="0.25">
      <c r="B3400" s="16"/>
      <c r="C3400" s="17"/>
    </row>
    <row r="3401" spans="2:3" x14ac:dyDescent="0.25">
      <c r="B3401" s="16"/>
      <c r="C3401" s="17"/>
    </row>
    <row r="3402" spans="2:3" x14ac:dyDescent="0.25">
      <c r="B3402" s="16"/>
      <c r="C3402" s="17"/>
    </row>
    <row r="3403" spans="2:3" x14ac:dyDescent="0.25">
      <c r="B3403" s="16"/>
      <c r="C3403" s="17"/>
    </row>
    <row r="3404" spans="2:3" x14ac:dyDescent="0.25">
      <c r="B3404" s="16"/>
      <c r="C3404" s="17"/>
    </row>
    <row r="3405" spans="2:3" x14ac:dyDescent="0.25">
      <c r="B3405" s="16"/>
      <c r="C3405" s="17"/>
    </row>
    <row r="3406" spans="2:3" x14ac:dyDescent="0.25">
      <c r="B3406" s="16"/>
      <c r="C3406" s="17"/>
    </row>
    <row r="3407" spans="2:3" x14ac:dyDescent="0.25">
      <c r="B3407" s="16"/>
      <c r="C3407" s="17"/>
    </row>
    <row r="3408" spans="2:3" x14ac:dyDescent="0.25">
      <c r="B3408" s="16"/>
      <c r="C3408" s="17"/>
    </row>
    <row r="3409" spans="2:3" x14ac:dyDescent="0.25">
      <c r="B3409" s="16"/>
      <c r="C3409" s="17"/>
    </row>
    <row r="3410" spans="2:3" x14ac:dyDescent="0.25">
      <c r="B3410" s="16"/>
      <c r="C3410" s="17"/>
    </row>
    <row r="3411" spans="2:3" x14ac:dyDescent="0.25">
      <c r="B3411" s="16"/>
      <c r="C3411" s="17"/>
    </row>
    <row r="3412" spans="2:3" x14ac:dyDescent="0.25">
      <c r="B3412" s="16"/>
      <c r="C3412" s="17"/>
    </row>
    <row r="3413" spans="2:3" x14ac:dyDescent="0.25">
      <c r="B3413" s="16"/>
      <c r="C3413" s="17"/>
    </row>
    <row r="3414" spans="2:3" x14ac:dyDescent="0.25">
      <c r="B3414" s="16"/>
      <c r="C3414" s="17"/>
    </row>
    <row r="3415" spans="2:3" x14ac:dyDescent="0.25">
      <c r="B3415" s="16"/>
      <c r="C3415" s="17"/>
    </row>
    <row r="3416" spans="2:3" x14ac:dyDescent="0.25">
      <c r="B3416" s="16"/>
      <c r="C3416" s="17"/>
    </row>
    <row r="3417" spans="2:3" x14ac:dyDescent="0.25">
      <c r="B3417" s="16"/>
      <c r="C3417" s="17"/>
    </row>
    <row r="3418" spans="2:3" x14ac:dyDescent="0.25">
      <c r="B3418" s="16"/>
      <c r="C3418" s="17"/>
    </row>
    <row r="3419" spans="2:3" x14ac:dyDescent="0.25">
      <c r="B3419" s="16"/>
      <c r="C3419" s="17"/>
    </row>
    <row r="3420" spans="2:3" x14ac:dyDescent="0.25">
      <c r="B3420" s="16"/>
      <c r="C3420" s="17"/>
    </row>
    <row r="3421" spans="2:3" x14ac:dyDescent="0.25">
      <c r="B3421" s="16"/>
      <c r="C3421" s="17"/>
    </row>
    <row r="3422" spans="2:3" x14ac:dyDescent="0.25">
      <c r="B3422" s="16"/>
      <c r="C3422" s="17"/>
    </row>
    <row r="3423" spans="2:3" x14ac:dyDescent="0.25">
      <c r="B3423" s="16"/>
      <c r="C3423" s="17"/>
    </row>
    <row r="3424" spans="2:3" x14ac:dyDescent="0.25">
      <c r="B3424" s="16"/>
      <c r="C3424" s="17"/>
    </row>
    <row r="3425" spans="2:3" x14ac:dyDescent="0.25">
      <c r="B3425" s="16"/>
      <c r="C3425" s="17"/>
    </row>
    <row r="3426" spans="2:3" x14ac:dyDescent="0.25">
      <c r="B3426" s="16"/>
      <c r="C3426" s="17"/>
    </row>
    <row r="3427" spans="2:3" x14ac:dyDescent="0.25">
      <c r="B3427" s="16"/>
      <c r="C3427" s="17"/>
    </row>
    <row r="3428" spans="2:3" x14ac:dyDescent="0.25">
      <c r="B3428" s="16"/>
      <c r="C3428" s="17"/>
    </row>
    <row r="3429" spans="2:3" x14ac:dyDescent="0.25">
      <c r="B3429" s="16"/>
      <c r="C3429" s="17"/>
    </row>
    <row r="3430" spans="2:3" x14ac:dyDescent="0.25">
      <c r="B3430" s="16"/>
      <c r="C3430" s="17"/>
    </row>
    <row r="3431" spans="2:3" x14ac:dyDescent="0.25">
      <c r="B3431" s="16"/>
      <c r="C3431" s="17"/>
    </row>
    <row r="3432" spans="2:3" x14ac:dyDescent="0.25">
      <c r="B3432" s="16"/>
      <c r="C3432" s="17"/>
    </row>
    <row r="3433" spans="2:3" x14ac:dyDescent="0.25">
      <c r="B3433" s="16"/>
      <c r="C3433" s="17"/>
    </row>
    <row r="3434" spans="2:3" x14ac:dyDescent="0.25">
      <c r="B3434" s="16"/>
      <c r="C3434" s="17"/>
    </row>
    <row r="3435" spans="2:3" x14ac:dyDescent="0.25">
      <c r="B3435" s="16"/>
      <c r="C3435" s="17"/>
    </row>
    <row r="3436" spans="2:3" x14ac:dyDescent="0.25">
      <c r="B3436" s="16"/>
      <c r="C3436" s="17"/>
    </row>
    <row r="3437" spans="2:3" x14ac:dyDescent="0.25">
      <c r="B3437" s="16"/>
      <c r="C3437" s="17"/>
    </row>
    <row r="3438" spans="2:3" x14ac:dyDescent="0.25">
      <c r="B3438" s="16"/>
      <c r="C3438" s="17"/>
    </row>
    <row r="3439" spans="2:3" x14ac:dyDescent="0.25">
      <c r="B3439" s="16"/>
      <c r="C3439" s="17"/>
    </row>
    <row r="3440" spans="2:3" x14ac:dyDescent="0.25">
      <c r="B3440" s="16"/>
      <c r="C3440" s="17"/>
    </row>
    <row r="3441" spans="2:3" x14ac:dyDescent="0.25">
      <c r="B3441" s="16"/>
      <c r="C3441" s="17"/>
    </row>
    <row r="3442" spans="2:3" x14ac:dyDescent="0.25">
      <c r="B3442" s="16"/>
      <c r="C3442" s="17"/>
    </row>
    <row r="3443" spans="2:3" x14ac:dyDescent="0.25">
      <c r="B3443" s="16"/>
      <c r="C3443" s="17"/>
    </row>
    <row r="3444" spans="2:3" x14ac:dyDescent="0.25">
      <c r="B3444" s="16"/>
      <c r="C3444" s="17"/>
    </row>
    <row r="3445" spans="2:3" x14ac:dyDescent="0.25">
      <c r="B3445" s="16"/>
      <c r="C3445" s="17"/>
    </row>
    <row r="3446" spans="2:3" x14ac:dyDescent="0.25">
      <c r="B3446" s="16"/>
      <c r="C3446" s="17"/>
    </row>
    <row r="3447" spans="2:3" x14ac:dyDescent="0.25">
      <c r="B3447" s="16"/>
      <c r="C3447" s="17"/>
    </row>
    <row r="3448" spans="2:3" x14ac:dyDescent="0.25">
      <c r="B3448" s="16"/>
      <c r="C3448" s="17"/>
    </row>
    <row r="3449" spans="2:3" x14ac:dyDescent="0.25">
      <c r="B3449" s="16"/>
      <c r="C3449" s="17"/>
    </row>
    <row r="3450" spans="2:3" x14ac:dyDescent="0.25">
      <c r="B3450" s="16"/>
      <c r="C3450" s="17"/>
    </row>
    <row r="3451" spans="2:3" x14ac:dyDescent="0.25">
      <c r="B3451" s="16"/>
      <c r="C3451" s="17"/>
    </row>
    <row r="3452" spans="2:3" x14ac:dyDescent="0.25">
      <c r="B3452" s="16"/>
      <c r="C3452" s="17"/>
    </row>
    <row r="3453" spans="2:3" x14ac:dyDescent="0.25">
      <c r="B3453" s="16"/>
      <c r="C3453" s="17"/>
    </row>
    <row r="3454" spans="2:3" x14ac:dyDescent="0.25">
      <c r="B3454" s="16"/>
      <c r="C3454" s="17"/>
    </row>
    <row r="3455" spans="2:3" x14ac:dyDescent="0.25">
      <c r="B3455" s="16"/>
      <c r="C3455" s="17"/>
    </row>
    <row r="3456" spans="2:3" x14ac:dyDescent="0.25">
      <c r="B3456" s="16"/>
      <c r="C3456" s="17"/>
    </row>
    <row r="3457" spans="2:3" x14ac:dyDescent="0.25">
      <c r="B3457" s="16"/>
      <c r="C3457" s="17"/>
    </row>
    <row r="3458" spans="2:3" x14ac:dyDescent="0.25">
      <c r="B3458" s="16"/>
      <c r="C3458" s="17"/>
    </row>
    <row r="3459" spans="2:3" x14ac:dyDescent="0.25">
      <c r="B3459" s="16"/>
      <c r="C3459" s="17"/>
    </row>
    <row r="3460" spans="2:3" x14ac:dyDescent="0.25">
      <c r="B3460" s="16"/>
      <c r="C3460" s="17"/>
    </row>
    <row r="3461" spans="2:3" x14ac:dyDescent="0.25">
      <c r="B3461" s="16"/>
      <c r="C3461" s="17"/>
    </row>
    <row r="3462" spans="2:3" x14ac:dyDescent="0.25">
      <c r="B3462" s="16"/>
      <c r="C3462" s="17"/>
    </row>
    <row r="3463" spans="2:3" x14ac:dyDescent="0.25">
      <c r="B3463" s="16"/>
      <c r="C3463" s="17"/>
    </row>
    <row r="3464" spans="2:3" x14ac:dyDescent="0.25">
      <c r="B3464" s="16"/>
      <c r="C3464" s="17"/>
    </row>
    <row r="3465" spans="2:3" x14ac:dyDescent="0.25">
      <c r="B3465" s="16"/>
      <c r="C3465" s="17"/>
    </row>
    <row r="3466" spans="2:3" x14ac:dyDescent="0.25">
      <c r="B3466" s="16"/>
      <c r="C3466" s="17"/>
    </row>
    <row r="3467" spans="2:3" x14ac:dyDescent="0.25">
      <c r="B3467" s="16"/>
      <c r="C3467" s="17"/>
    </row>
    <row r="3468" spans="2:3" x14ac:dyDescent="0.25">
      <c r="B3468" s="16"/>
      <c r="C3468" s="17"/>
    </row>
    <row r="3469" spans="2:3" x14ac:dyDescent="0.25">
      <c r="B3469" s="16"/>
      <c r="C3469" s="17"/>
    </row>
    <row r="3470" spans="2:3" x14ac:dyDescent="0.25">
      <c r="B3470" s="16"/>
      <c r="C3470" s="17"/>
    </row>
    <row r="3471" spans="2:3" x14ac:dyDescent="0.25">
      <c r="B3471" s="16"/>
      <c r="C3471" s="17"/>
    </row>
    <row r="3472" spans="2:3" x14ac:dyDescent="0.25">
      <c r="B3472" s="16"/>
      <c r="C3472" s="17"/>
    </row>
    <row r="3473" spans="2:3" x14ac:dyDescent="0.25">
      <c r="B3473" s="16"/>
      <c r="C3473" s="17"/>
    </row>
    <row r="3474" spans="2:3" x14ac:dyDescent="0.25">
      <c r="B3474" s="16"/>
      <c r="C3474" s="17"/>
    </row>
    <row r="3475" spans="2:3" x14ac:dyDescent="0.25">
      <c r="B3475" s="16"/>
      <c r="C3475" s="17"/>
    </row>
    <row r="3476" spans="2:3" x14ac:dyDescent="0.25">
      <c r="B3476" s="16"/>
      <c r="C3476" s="17"/>
    </row>
    <row r="3477" spans="2:3" x14ac:dyDescent="0.25">
      <c r="B3477" s="16"/>
      <c r="C3477" s="17"/>
    </row>
    <row r="3478" spans="2:3" x14ac:dyDescent="0.25">
      <c r="B3478" s="16"/>
      <c r="C3478" s="17"/>
    </row>
    <row r="3479" spans="2:3" x14ac:dyDescent="0.25">
      <c r="B3479" s="16"/>
      <c r="C3479" s="17"/>
    </row>
    <row r="3480" spans="2:3" x14ac:dyDescent="0.25">
      <c r="B3480" s="16"/>
      <c r="C3480" s="17"/>
    </row>
    <row r="3481" spans="2:3" x14ac:dyDescent="0.25">
      <c r="B3481" s="16"/>
      <c r="C3481" s="17"/>
    </row>
    <row r="3482" spans="2:3" x14ac:dyDescent="0.25">
      <c r="B3482" s="16"/>
      <c r="C3482" s="17"/>
    </row>
    <row r="3483" spans="2:3" x14ac:dyDescent="0.25">
      <c r="B3483" s="16"/>
      <c r="C3483" s="17"/>
    </row>
    <row r="3484" spans="2:3" x14ac:dyDescent="0.25">
      <c r="B3484" s="16"/>
      <c r="C3484" s="17"/>
    </row>
    <row r="3485" spans="2:3" x14ac:dyDescent="0.25">
      <c r="B3485" s="16"/>
      <c r="C3485" s="17"/>
    </row>
    <row r="3486" spans="2:3" x14ac:dyDescent="0.25">
      <c r="B3486" s="16"/>
      <c r="C3486" s="17"/>
    </row>
    <row r="3487" spans="2:3" x14ac:dyDescent="0.25">
      <c r="B3487" s="16"/>
      <c r="C3487" s="17"/>
    </row>
    <row r="3488" spans="2:3" x14ac:dyDescent="0.25">
      <c r="B3488" s="16"/>
      <c r="C3488" s="17"/>
    </row>
    <row r="3489" spans="2:3" x14ac:dyDescent="0.25">
      <c r="B3489" s="16"/>
      <c r="C3489" s="17"/>
    </row>
    <row r="3490" spans="2:3" x14ac:dyDescent="0.25">
      <c r="B3490" s="16"/>
      <c r="C3490" s="17"/>
    </row>
    <row r="3491" spans="2:3" x14ac:dyDescent="0.25">
      <c r="B3491" s="16"/>
      <c r="C3491" s="17"/>
    </row>
    <row r="3492" spans="2:3" x14ac:dyDescent="0.25">
      <c r="B3492" s="16"/>
      <c r="C3492" s="17"/>
    </row>
    <row r="3493" spans="2:3" x14ac:dyDescent="0.25">
      <c r="B3493" s="16"/>
      <c r="C3493" s="17"/>
    </row>
    <row r="3494" spans="2:3" x14ac:dyDescent="0.25">
      <c r="B3494" s="16"/>
      <c r="C3494" s="17"/>
    </row>
    <row r="3495" spans="2:3" x14ac:dyDescent="0.25">
      <c r="B3495" s="16"/>
      <c r="C3495" s="17"/>
    </row>
    <row r="3496" spans="2:3" x14ac:dyDescent="0.25">
      <c r="B3496" s="16"/>
      <c r="C3496" s="17"/>
    </row>
    <row r="3497" spans="2:3" x14ac:dyDescent="0.25">
      <c r="B3497" s="16"/>
      <c r="C3497" s="17"/>
    </row>
    <row r="3498" spans="2:3" x14ac:dyDescent="0.25">
      <c r="B3498" s="16"/>
      <c r="C3498" s="17"/>
    </row>
    <row r="3499" spans="2:3" x14ac:dyDescent="0.25">
      <c r="B3499" s="16"/>
      <c r="C3499" s="17"/>
    </row>
    <row r="3500" spans="2:3" x14ac:dyDescent="0.25">
      <c r="B3500" s="16"/>
      <c r="C3500" s="17"/>
    </row>
    <row r="3501" spans="2:3" x14ac:dyDescent="0.25">
      <c r="B3501" s="16"/>
      <c r="C3501" s="17"/>
    </row>
    <row r="3502" spans="2:3" x14ac:dyDescent="0.25">
      <c r="B3502" s="16"/>
      <c r="C3502" s="17"/>
    </row>
    <row r="3503" spans="2:3" x14ac:dyDescent="0.25">
      <c r="B3503" s="16"/>
      <c r="C3503" s="17"/>
    </row>
    <row r="3504" spans="2:3" x14ac:dyDescent="0.25">
      <c r="B3504" s="16"/>
      <c r="C3504" s="17"/>
    </row>
    <row r="3505" spans="2:3" x14ac:dyDescent="0.25">
      <c r="B3505" s="16"/>
      <c r="C3505" s="17"/>
    </row>
    <row r="3506" spans="2:3" x14ac:dyDescent="0.25">
      <c r="B3506" s="16"/>
      <c r="C3506" s="17"/>
    </row>
    <row r="3507" spans="2:3" x14ac:dyDescent="0.25">
      <c r="B3507" s="16"/>
      <c r="C3507" s="17"/>
    </row>
    <row r="3508" spans="2:3" x14ac:dyDescent="0.25">
      <c r="B3508" s="16"/>
      <c r="C3508" s="17"/>
    </row>
    <row r="3509" spans="2:3" x14ac:dyDescent="0.25">
      <c r="B3509" s="16"/>
      <c r="C3509" s="17"/>
    </row>
    <row r="3510" spans="2:3" x14ac:dyDescent="0.25">
      <c r="B3510" s="16"/>
      <c r="C3510" s="17"/>
    </row>
    <row r="3511" spans="2:3" x14ac:dyDescent="0.25">
      <c r="B3511" s="16"/>
      <c r="C3511" s="17"/>
    </row>
    <row r="3512" spans="2:3" x14ac:dyDescent="0.25">
      <c r="B3512" s="16"/>
      <c r="C3512" s="17"/>
    </row>
    <row r="3513" spans="2:3" x14ac:dyDescent="0.25">
      <c r="B3513" s="16"/>
      <c r="C3513" s="17"/>
    </row>
    <row r="3514" spans="2:3" x14ac:dyDescent="0.25">
      <c r="B3514" s="16"/>
      <c r="C3514" s="17"/>
    </row>
    <row r="3515" spans="2:3" x14ac:dyDescent="0.25">
      <c r="B3515" s="16"/>
      <c r="C3515" s="17"/>
    </row>
    <row r="3516" spans="2:3" x14ac:dyDescent="0.25">
      <c r="B3516" s="16"/>
      <c r="C3516" s="17"/>
    </row>
    <row r="3517" spans="2:3" x14ac:dyDescent="0.25">
      <c r="B3517" s="16"/>
      <c r="C3517" s="17"/>
    </row>
    <row r="3518" spans="2:3" x14ac:dyDescent="0.25">
      <c r="B3518" s="16"/>
      <c r="C3518" s="17"/>
    </row>
    <row r="3519" spans="2:3" x14ac:dyDescent="0.25">
      <c r="B3519" s="16"/>
      <c r="C3519" s="17"/>
    </row>
    <row r="3520" spans="2:3" x14ac:dyDescent="0.25">
      <c r="B3520" s="16"/>
      <c r="C3520" s="17"/>
    </row>
    <row r="3521" spans="2:3" x14ac:dyDescent="0.25">
      <c r="B3521" s="16"/>
      <c r="C3521" s="17"/>
    </row>
    <row r="3522" spans="2:3" x14ac:dyDescent="0.25">
      <c r="B3522" s="16"/>
      <c r="C3522" s="17"/>
    </row>
    <row r="3523" spans="2:3" x14ac:dyDescent="0.25">
      <c r="B3523" s="16"/>
      <c r="C3523" s="17"/>
    </row>
    <row r="3524" spans="2:3" x14ac:dyDescent="0.25">
      <c r="B3524" s="16"/>
      <c r="C3524" s="17"/>
    </row>
    <row r="3525" spans="2:3" x14ac:dyDescent="0.25">
      <c r="B3525" s="16"/>
      <c r="C3525" s="17"/>
    </row>
    <row r="3526" spans="2:3" x14ac:dyDescent="0.25">
      <c r="B3526" s="16"/>
      <c r="C3526" s="17"/>
    </row>
    <row r="3527" spans="2:3" x14ac:dyDescent="0.25">
      <c r="B3527" s="16"/>
      <c r="C3527" s="17"/>
    </row>
    <row r="3528" spans="2:3" x14ac:dyDescent="0.25">
      <c r="B3528" s="16"/>
      <c r="C3528" s="17"/>
    </row>
    <row r="3529" spans="2:3" x14ac:dyDescent="0.25">
      <c r="B3529" s="16"/>
      <c r="C3529" s="17"/>
    </row>
    <row r="3530" spans="2:3" x14ac:dyDescent="0.25">
      <c r="B3530" s="16"/>
      <c r="C3530" s="17"/>
    </row>
    <row r="3531" spans="2:3" x14ac:dyDescent="0.25">
      <c r="B3531" s="16"/>
      <c r="C3531" s="17"/>
    </row>
    <row r="3532" spans="2:3" x14ac:dyDescent="0.25">
      <c r="B3532" s="16"/>
      <c r="C3532" s="17"/>
    </row>
    <row r="3533" spans="2:3" x14ac:dyDescent="0.25">
      <c r="B3533" s="16"/>
      <c r="C3533" s="17"/>
    </row>
    <row r="3534" spans="2:3" x14ac:dyDescent="0.25">
      <c r="B3534" s="16"/>
      <c r="C3534" s="17"/>
    </row>
    <row r="3535" spans="2:3" x14ac:dyDescent="0.25">
      <c r="B3535" s="16"/>
      <c r="C3535" s="17"/>
    </row>
    <row r="3536" spans="2:3" x14ac:dyDescent="0.25">
      <c r="B3536" s="16"/>
      <c r="C3536" s="17"/>
    </row>
    <row r="3537" spans="2:3" x14ac:dyDescent="0.25">
      <c r="B3537" s="16"/>
      <c r="C3537" s="17"/>
    </row>
    <row r="3538" spans="2:3" x14ac:dyDescent="0.25">
      <c r="B3538" s="16"/>
      <c r="C3538" s="17"/>
    </row>
    <row r="3539" spans="2:3" x14ac:dyDescent="0.25">
      <c r="B3539" s="16"/>
      <c r="C3539" s="17"/>
    </row>
    <row r="3540" spans="2:3" x14ac:dyDescent="0.25">
      <c r="B3540" s="16"/>
      <c r="C3540" s="17"/>
    </row>
    <row r="3541" spans="2:3" x14ac:dyDescent="0.25">
      <c r="B3541" s="16"/>
      <c r="C3541" s="17"/>
    </row>
    <row r="3542" spans="2:3" x14ac:dyDescent="0.25">
      <c r="B3542" s="16"/>
      <c r="C3542" s="17"/>
    </row>
    <row r="3543" spans="2:3" x14ac:dyDescent="0.25">
      <c r="B3543" s="16"/>
      <c r="C3543" s="17"/>
    </row>
    <row r="3544" spans="2:3" x14ac:dyDescent="0.25">
      <c r="B3544" s="16"/>
      <c r="C3544" s="17"/>
    </row>
    <row r="3545" spans="2:3" x14ac:dyDescent="0.25">
      <c r="B3545" s="16"/>
      <c r="C3545" s="17"/>
    </row>
    <row r="3546" spans="2:3" x14ac:dyDescent="0.25">
      <c r="B3546" s="16"/>
      <c r="C3546" s="17"/>
    </row>
    <row r="3547" spans="2:3" x14ac:dyDescent="0.25">
      <c r="B3547" s="16"/>
      <c r="C3547" s="17"/>
    </row>
    <row r="3548" spans="2:3" x14ac:dyDescent="0.25">
      <c r="B3548" s="16"/>
      <c r="C3548" s="17"/>
    </row>
    <row r="3549" spans="2:3" x14ac:dyDescent="0.25">
      <c r="B3549" s="16"/>
      <c r="C3549" s="17"/>
    </row>
    <row r="3550" spans="2:3" x14ac:dyDescent="0.25">
      <c r="B3550" s="16"/>
      <c r="C3550" s="17"/>
    </row>
    <row r="3551" spans="2:3" x14ac:dyDescent="0.25">
      <c r="B3551" s="16"/>
      <c r="C3551" s="17"/>
    </row>
    <row r="3552" spans="2:3" x14ac:dyDescent="0.25">
      <c r="B3552" s="16"/>
      <c r="C3552" s="17"/>
    </row>
    <row r="3553" spans="2:3" x14ac:dyDescent="0.25">
      <c r="B3553" s="16"/>
      <c r="C3553" s="17"/>
    </row>
    <row r="3554" spans="2:3" x14ac:dyDescent="0.25">
      <c r="B3554" s="16"/>
      <c r="C3554" s="17"/>
    </row>
    <row r="3555" spans="2:3" x14ac:dyDescent="0.25">
      <c r="B3555" s="16"/>
      <c r="C3555" s="17"/>
    </row>
    <row r="3556" spans="2:3" x14ac:dyDescent="0.25">
      <c r="B3556" s="16"/>
      <c r="C3556" s="17"/>
    </row>
    <row r="3557" spans="2:3" x14ac:dyDescent="0.25">
      <c r="B3557" s="16"/>
      <c r="C3557" s="17"/>
    </row>
    <row r="3558" spans="2:3" x14ac:dyDescent="0.25">
      <c r="B3558" s="16"/>
      <c r="C3558" s="17"/>
    </row>
    <row r="3559" spans="2:3" x14ac:dyDescent="0.25">
      <c r="B3559" s="16"/>
      <c r="C3559" s="17"/>
    </row>
    <row r="3560" spans="2:3" x14ac:dyDescent="0.25">
      <c r="B3560" s="16"/>
      <c r="C3560" s="17"/>
    </row>
    <row r="3561" spans="2:3" x14ac:dyDescent="0.25">
      <c r="B3561" s="16"/>
      <c r="C3561" s="17"/>
    </row>
    <row r="3562" spans="2:3" x14ac:dyDescent="0.25">
      <c r="B3562" s="16"/>
      <c r="C3562" s="17"/>
    </row>
    <row r="3563" spans="2:3" x14ac:dyDescent="0.25">
      <c r="B3563" s="16"/>
      <c r="C3563" s="17"/>
    </row>
    <row r="3564" spans="2:3" x14ac:dyDescent="0.25">
      <c r="B3564" s="16"/>
      <c r="C3564" s="17"/>
    </row>
    <row r="3565" spans="2:3" x14ac:dyDescent="0.25">
      <c r="B3565" s="16"/>
      <c r="C3565" s="17"/>
    </row>
    <row r="3566" spans="2:3" x14ac:dyDescent="0.25">
      <c r="B3566" s="16"/>
      <c r="C3566" s="17"/>
    </row>
    <row r="3567" spans="2:3" x14ac:dyDescent="0.25">
      <c r="B3567" s="16"/>
      <c r="C3567" s="17"/>
    </row>
    <row r="3568" spans="2:3" x14ac:dyDescent="0.25">
      <c r="B3568" s="16"/>
      <c r="C3568" s="17"/>
    </row>
    <row r="3569" spans="2:3" x14ac:dyDescent="0.25">
      <c r="B3569" s="16"/>
      <c r="C3569" s="17"/>
    </row>
    <row r="3570" spans="2:3" x14ac:dyDescent="0.25">
      <c r="B3570" s="16"/>
      <c r="C3570" s="17"/>
    </row>
    <row r="3571" spans="2:3" x14ac:dyDescent="0.25">
      <c r="B3571" s="16"/>
      <c r="C3571" s="17"/>
    </row>
    <row r="3572" spans="2:3" x14ac:dyDescent="0.25">
      <c r="B3572" s="16"/>
      <c r="C3572" s="17"/>
    </row>
    <row r="3573" spans="2:3" x14ac:dyDescent="0.25">
      <c r="B3573" s="16"/>
      <c r="C3573" s="17"/>
    </row>
    <row r="3574" spans="2:3" x14ac:dyDescent="0.25">
      <c r="B3574" s="16"/>
      <c r="C3574" s="17"/>
    </row>
    <row r="3575" spans="2:3" x14ac:dyDescent="0.25">
      <c r="B3575" s="16"/>
      <c r="C3575" s="17"/>
    </row>
    <row r="3576" spans="2:3" x14ac:dyDescent="0.25">
      <c r="B3576" s="16"/>
      <c r="C3576" s="17"/>
    </row>
    <row r="3577" spans="2:3" x14ac:dyDescent="0.25">
      <c r="B3577" s="16"/>
      <c r="C3577" s="17"/>
    </row>
    <row r="3578" spans="2:3" x14ac:dyDescent="0.25">
      <c r="B3578" s="16"/>
      <c r="C3578" s="17"/>
    </row>
    <row r="3579" spans="2:3" x14ac:dyDescent="0.25">
      <c r="B3579" s="16"/>
      <c r="C3579" s="17"/>
    </row>
    <row r="3580" spans="2:3" x14ac:dyDescent="0.25">
      <c r="B3580" s="16"/>
      <c r="C3580" s="17"/>
    </row>
    <row r="3581" spans="2:3" x14ac:dyDescent="0.25">
      <c r="B3581" s="16"/>
      <c r="C3581" s="17"/>
    </row>
    <row r="3582" spans="2:3" x14ac:dyDescent="0.25">
      <c r="B3582" s="16"/>
      <c r="C3582" s="17"/>
    </row>
    <row r="3583" spans="2:3" x14ac:dyDescent="0.25">
      <c r="B3583" s="16"/>
      <c r="C3583" s="17"/>
    </row>
    <row r="3584" spans="2:3" x14ac:dyDescent="0.25">
      <c r="B3584" s="16"/>
      <c r="C3584" s="17"/>
    </row>
    <row r="3585" spans="2:3" x14ac:dyDescent="0.25">
      <c r="B3585" s="16"/>
      <c r="C3585" s="17"/>
    </row>
    <row r="3586" spans="2:3" x14ac:dyDescent="0.25">
      <c r="B3586" s="16"/>
      <c r="C3586" s="17"/>
    </row>
    <row r="3587" spans="2:3" x14ac:dyDescent="0.25">
      <c r="B3587" s="16"/>
      <c r="C3587" s="17"/>
    </row>
    <row r="3588" spans="2:3" x14ac:dyDescent="0.25">
      <c r="B3588" s="16"/>
      <c r="C3588" s="17"/>
    </row>
    <row r="3589" spans="2:3" x14ac:dyDescent="0.25">
      <c r="B3589" s="16"/>
      <c r="C3589" s="17"/>
    </row>
    <row r="3590" spans="2:3" x14ac:dyDescent="0.25">
      <c r="B3590" s="16"/>
      <c r="C3590" s="17"/>
    </row>
    <row r="3591" spans="2:3" x14ac:dyDescent="0.25">
      <c r="B3591" s="16"/>
      <c r="C3591" s="17"/>
    </row>
    <row r="3592" spans="2:3" x14ac:dyDescent="0.25">
      <c r="B3592" s="16"/>
      <c r="C3592" s="17"/>
    </row>
    <row r="3593" spans="2:3" x14ac:dyDescent="0.25">
      <c r="B3593" s="16"/>
      <c r="C3593" s="17"/>
    </row>
    <row r="3594" spans="2:3" x14ac:dyDescent="0.25">
      <c r="B3594" s="16"/>
      <c r="C3594" s="17"/>
    </row>
    <row r="3595" spans="2:3" x14ac:dyDescent="0.25">
      <c r="B3595" s="16"/>
      <c r="C3595" s="17"/>
    </row>
    <row r="3596" spans="2:3" x14ac:dyDescent="0.25">
      <c r="B3596" s="16"/>
      <c r="C3596" s="17"/>
    </row>
    <row r="3597" spans="2:3" x14ac:dyDescent="0.25">
      <c r="B3597" s="16"/>
      <c r="C3597" s="17"/>
    </row>
    <row r="3598" spans="2:3" x14ac:dyDescent="0.25">
      <c r="B3598" s="16"/>
      <c r="C3598" s="17"/>
    </row>
    <row r="3599" spans="2:3" x14ac:dyDescent="0.25">
      <c r="B3599" s="16"/>
      <c r="C3599" s="17"/>
    </row>
    <row r="3600" spans="2:3" x14ac:dyDescent="0.25">
      <c r="B3600" s="16"/>
      <c r="C3600" s="17"/>
    </row>
    <row r="3601" spans="2:3" x14ac:dyDescent="0.25">
      <c r="B3601" s="16"/>
      <c r="C3601" s="17"/>
    </row>
    <row r="3602" spans="2:3" x14ac:dyDescent="0.25">
      <c r="B3602" s="16"/>
      <c r="C3602" s="17"/>
    </row>
    <row r="3603" spans="2:3" x14ac:dyDescent="0.25">
      <c r="B3603" s="16"/>
      <c r="C3603" s="17"/>
    </row>
    <row r="3604" spans="2:3" x14ac:dyDescent="0.25">
      <c r="B3604" s="16"/>
      <c r="C3604" s="17"/>
    </row>
    <row r="3605" spans="2:3" x14ac:dyDescent="0.25">
      <c r="B3605" s="16"/>
      <c r="C3605" s="17"/>
    </row>
    <row r="3606" spans="2:3" x14ac:dyDescent="0.25">
      <c r="B3606" s="16"/>
      <c r="C3606" s="17"/>
    </row>
    <row r="3607" spans="2:3" x14ac:dyDescent="0.25">
      <c r="B3607" s="16"/>
      <c r="C3607" s="17"/>
    </row>
    <row r="3608" spans="2:3" x14ac:dyDescent="0.25">
      <c r="B3608" s="16"/>
      <c r="C3608" s="17"/>
    </row>
    <row r="3609" spans="2:3" x14ac:dyDescent="0.25">
      <c r="B3609" s="16"/>
      <c r="C3609" s="17"/>
    </row>
    <row r="3610" spans="2:3" x14ac:dyDescent="0.25">
      <c r="B3610" s="16"/>
      <c r="C3610" s="17"/>
    </row>
    <row r="3611" spans="2:3" x14ac:dyDescent="0.25">
      <c r="B3611" s="16"/>
      <c r="C3611" s="17"/>
    </row>
    <row r="3612" spans="2:3" x14ac:dyDescent="0.25">
      <c r="B3612" s="16"/>
      <c r="C3612" s="17"/>
    </row>
    <row r="3613" spans="2:3" x14ac:dyDescent="0.25">
      <c r="B3613" s="16"/>
      <c r="C3613" s="17"/>
    </row>
    <row r="3614" spans="2:3" x14ac:dyDescent="0.25">
      <c r="B3614" s="16"/>
      <c r="C3614" s="17"/>
    </row>
    <row r="3615" spans="2:3" x14ac:dyDescent="0.25">
      <c r="B3615" s="16"/>
      <c r="C3615" s="17"/>
    </row>
    <row r="3616" spans="2:3" x14ac:dyDescent="0.25">
      <c r="B3616" s="16"/>
      <c r="C3616" s="17"/>
    </row>
    <row r="3617" spans="2:3" x14ac:dyDescent="0.25">
      <c r="B3617" s="16"/>
      <c r="C3617" s="17"/>
    </row>
    <row r="3618" spans="2:3" x14ac:dyDescent="0.25">
      <c r="B3618" s="16"/>
      <c r="C3618" s="17"/>
    </row>
    <row r="3619" spans="2:3" x14ac:dyDescent="0.25">
      <c r="B3619" s="16"/>
      <c r="C3619" s="17"/>
    </row>
    <row r="3620" spans="2:3" x14ac:dyDescent="0.25">
      <c r="B3620" s="16"/>
      <c r="C3620" s="17"/>
    </row>
    <row r="3621" spans="2:3" x14ac:dyDescent="0.25">
      <c r="B3621" s="16"/>
      <c r="C3621" s="17"/>
    </row>
    <row r="3622" spans="2:3" x14ac:dyDescent="0.25">
      <c r="B3622" s="16"/>
      <c r="C3622" s="17"/>
    </row>
    <row r="3623" spans="2:3" x14ac:dyDescent="0.25">
      <c r="B3623" s="16"/>
      <c r="C3623" s="17"/>
    </row>
    <row r="3624" spans="2:3" x14ac:dyDescent="0.25">
      <c r="B3624" s="16"/>
      <c r="C3624" s="17"/>
    </row>
    <row r="3625" spans="2:3" x14ac:dyDescent="0.25">
      <c r="B3625" s="16"/>
      <c r="C3625" s="17"/>
    </row>
    <row r="3626" spans="2:3" x14ac:dyDescent="0.25">
      <c r="B3626" s="16"/>
      <c r="C3626" s="17"/>
    </row>
    <row r="3627" spans="2:3" x14ac:dyDescent="0.25">
      <c r="B3627" s="16"/>
      <c r="C3627" s="17"/>
    </row>
    <row r="3628" spans="2:3" x14ac:dyDescent="0.25">
      <c r="B3628" s="16"/>
      <c r="C3628" s="17"/>
    </row>
    <row r="3629" spans="2:3" x14ac:dyDescent="0.25">
      <c r="B3629" s="16"/>
      <c r="C3629" s="17"/>
    </row>
    <row r="3630" spans="2:3" x14ac:dyDescent="0.25">
      <c r="B3630" s="16"/>
      <c r="C3630" s="17"/>
    </row>
    <row r="3631" spans="2:3" x14ac:dyDescent="0.25">
      <c r="B3631" s="16"/>
      <c r="C3631" s="17"/>
    </row>
    <row r="3632" spans="2:3" x14ac:dyDescent="0.25">
      <c r="B3632" s="16"/>
      <c r="C3632" s="17"/>
    </row>
    <row r="3633" spans="2:3" x14ac:dyDescent="0.25">
      <c r="B3633" s="16"/>
      <c r="C3633" s="17"/>
    </row>
    <row r="3634" spans="2:3" x14ac:dyDescent="0.25">
      <c r="B3634" s="16"/>
      <c r="C3634" s="17"/>
    </row>
    <row r="3635" spans="2:3" x14ac:dyDescent="0.25">
      <c r="B3635" s="16"/>
      <c r="C3635" s="17"/>
    </row>
    <row r="3636" spans="2:3" x14ac:dyDescent="0.25">
      <c r="B3636" s="16"/>
      <c r="C3636" s="17"/>
    </row>
    <row r="3637" spans="2:3" x14ac:dyDescent="0.25">
      <c r="B3637" s="16"/>
      <c r="C3637" s="17"/>
    </row>
    <row r="3638" spans="2:3" x14ac:dyDescent="0.25">
      <c r="B3638" s="16"/>
      <c r="C3638" s="17"/>
    </row>
    <row r="3639" spans="2:3" x14ac:dyDescent="0.25">
      <c r="B3639" s="16"/>
      <c r="C3639" s="17"/>
    </row>
    <row r="3640" spans="2:3" x14ac:dyDescent="0.25">
      <c r="B3640" s="16"/>
      <c r="C3640" s="17"/>
    </row>
    <row r="3641" spans="2:3" x14ac:dyDescent="0.25">
      <c r="B3641" s="16"/>
      <c r="C3641" s="17"/>
    </row>
    <row r="3642" spans="2:3" x14ac:dyDescent="0.25">
      <c r="B3642" s="16"/>
      <c r="C3642" s="17"/>
    </row>
    <row r="3643" spans="2:3" x14ac:dyDescent="0.25">
      <c r="B3643" s="16"/>
      <c r="C3643" s="17"/>
    </row>
    <row r="3644" spans="2:3" x14ac:dyDescent="0.25">
      <c r="B3644" s="16"/>
      <c r="C3644" s="17"/>
    </row>
    <row r="3645" spans="2:3" x14ac:dyDescent="0.25">
      <c r="B3645" s="16"/>
      <c r="C3645" s="17"/>
    </row>
    <row r="3646" spans="2:3" x14ac:dyDescent="0.25">
      <c r="B3646" s="16"/>
      <c r="C3646" s="17"/>
    </row>
    <row r="3647" spans="2:3" x14ac:dyDescent="0.25">
      <c r="B3647" s="16"/>
      <c r="C3647" s="17"/>
    </row>
    <row r="3648" spans="2:3" x14ac:dyDescent="0.25">
      <c r="B3648" s="16"/>
      <c r="C3648" s="17"/>
    </row>
    <row r="3649" spans="2:3" x14ac:dyDescent="0.25">
      <c r="B3649" s="16"/>
      <c r="C3649" s="17"/>
    </row>
    <row r="3650" spans="2:3" x14ac:dyDescent="0.25">
      <c r="B3650" s="16"/>
      <c r="C3650" s="17"/>
    </row>
    <row r="3651" spans="2:3" x14ac:dyDescent="0.25">
      <c r="B3651" s="16"/>
      <c r="C3651" s="17"/>
    </row>
    <row r="3652" spans="2:3" x14ac:dyDescent="0.25">
      <c r="B3652" s="16"/>
      <c r="C3652" s="17"/>
    </row>
    <row r="3653" spans="2:3" x14ac:dyDescent="0.25">
      <c r="B3653" s="16"/>
      <c r="C3653" s="17"/>
    </row>
    <row r="3654" spans="2:3" x14ac:dyDescent="0.25">
      <c r="B3654" s="16"/>
      <c r="C3654" s="17"/>
    </row>
    <row r="3655" spans="2:3" x14ac:dyDescent="0.25">
      <c r="B3655" s="16"/>
      <c r="C3655" s="17"/>
    </row>
    <row r="3656" spans="2:3" x14ac:dyDescent="0.25">
      <c r="B3656" s="16"/>
      <c r="C3656" s="17"/>
    </row>
    <row r="3657" spans="2:3" x14ac:dyDescent="0.25">
      <c r="B3657" s="16"/>
      <c r="C3657" s="17"/>
    </row>
    <row r="3658" spans="2:3" x14ac:dyDescent="0.25">
      <c r="B3658" s="16"/>
      <c r="C3658" s="17"/>
    </row>
    <row r="3659" spans="2:3" x14ac:dyDescent="0.25">
      <c r="B3659" s="16"/>
      <c r="C3659" s="17"/>
    </row>
    <row r="3660" spans="2:3" x14ac:dyDescent="0.25">
      <c r="B3660" s="16"/>
      <c r="C3660" s="17"/>
    </row>
    <row r="3661" spans="2:3" x14ac:dyDescent="0.25">
      <c r="B3661" s="16"/>
      <c r="C3661" s="17"/>
    </row>
    <row r="3662" spans="2:3" x14ac:dyDescent="0.25">
      <c r="B3662" s="16"/>
      <c r="C3662" s="17"/>
    </row>
    <row r="3663" spans="2:3" x14ac:dyDescent="0.25">
      <c r="B3663" s="16"/>
      <c r="C3663" s="17"/>
    </row>
    <row r="3664" spans="2:3" x14ac:dyDescent="0.25">
      <c r="B3664" s="16"/>
      <c r="C3664" s="17"/>
    </row>
    <row r="3665" spans="2:3" x14ac:dyDescent="0.25">
      <c r="B3665" s="16"/>
      <c r="C3665" s="17"/>
    </row>
    <row r="3666" spans="2:3" x14ac:dyDescent="0.25">
      <c r="B3666" s="16"/>
      <c r="C3666" s="17"/>
    </row>
    <row r="3667" spans="2:3" x14ac:dyDescent="0.25">
      <c r="B3667" s="16"/>
      <c r="C3667" s="17"/>
    </row>
    <row r="3668" spans="2:3" x14ac:dyDescent="0.25">
      <c r="B3668" s="16"/>
      <c r="C3668" s="17"/>
    </row>
    <row r="3669" spans="2:3" x14ac:dyDescent="0.25">
      <c r="B3669" s="16"/>
      <c r="C3669" s="17"/>
    </row>
    <row r="3670" spans="2:3" x14ac:dyDescent="0.25">
      <c r="B3670" s="16"/>
      <c r="C3670" s="17"/>
    </row>
    <row r="3671" spans="2:3" x14ac:dyDescent="0.25">
      <c r="B3671" s="16"/>
      <c r="C3671" s="17"/>
    </row>
    <row r="3672" spans="2:3" x14ac:dyDescent="0.25">
      <c r="B3672" s="16"/>
      <c r="C3672" s="17"/>
    </row>
    <row r="3673" spans="2:3" x14ac:dyDescent="0.25">
      <c r="B3673" s="16"/>
      <c r="C3673" s="17"/>
    </row>
    <row r="3674" spans="2:3" x14ac:dyDescent="0.25">
      <c r="B3674" s="16"/>
      <c r="C3674" s="17"/>
    </row>
    <row r="3675" spans="2:3" x14ac:dyDescent="0.25">
      <c r="B3675" s="16"/>
      <c r="C3675" s="17"/>
    </row>
    <row r="3676" spans="2:3" x14ac:dyDescent="0.25">
      <c r="B3676" s="16"/>
      <c r="C3676" s="17"/>
    </row>
    <row r="3677" spans="2:3" x14ac:dyDescent="0.25">
      <c r="B3677" s="16"/>
      <c r="C3677" s="17"/>
    </row>
    <row r="3678" spans="2:3" x14ac:dyDescent="0.25">
      <c r="B3678" s="16"/>
      <c r="C3678" s="17"/>
    </row>
    <row r="3679" spans="2:3" x14ac:dyDescent="0.25">
      <c r="B3679" s="16"/>
      <c r="C3679" s="17"/>
    </row>
    <row r="3680" spans="2:3" x14ac:dyDescent="0.25">
      <c r="B3680" s="16"/>
      <c r="C3680" s="17"/>
    </row>
    <row r="3681" spans="2:3" x14ac:dyDescent="0.25">
      <c r="B3681" s="16"/>
      <c r="C3681" s="17"/>
    </row>
    <row r="3682" spans="2:3" x14ac:dyDescent="0.25">
      <c r="B3682" s="16"/>
      <c r="C3682" s="17"/>
    </row>
    <row r="3683" spans="2:3" x14ac:dyDescent="0.25">
      <c r="B3683" s="16"/>
      <c r="C3683" s="17"/>
    </row>
    <row r="3684" spans="2:3" x14ac:dyDescent="0.25">
      <c r="B3684" s="16"/>
      <c r="C3684" s="17"/>
    </row>
    <row r="3685" spans="2:3" x14ac:dyDescent="0.25">
      <c r="B3685" s="16"/>
      <c r="C3685" s="17"/>
    </row>
    <row r="3686" spans="2:3" x14ac:dyDescent="0.25">
      <c r="B3686" s="16"/>
      <c r="C3686" s="17"/>
    </row>
    <row r="3687" spans="2:3" x14ac:dyDescent="0.25">
      <c r="B3687" s="16"/>
      <c r="C3687" s="17"/>
    </row>
    <row r="3688" spans="2:3" x14ac:dyDescent="0.25">
      <c r="B3688" s="16"/>
      <c r="C3688" s="17"/>
    </row>
    <row r="3689" spans="2:3" x14ac:dyDescent="0.25">
      <c r="B3689" s="16"/>
      <c r="C3689" s="17"/>
    </row>
    <row r="3690" spans="2:3" x14ac:dyDescent="0.25">
      <c r="B3690" s="16"/>
      <c r="C3690" s="17"/>
    </row>
    <row r="3691" spans="2:3" x14ac:dyDescent="0.25">
      <c r="B3691" s="16"/>
      <c r="C3691" s="17"/>
    </row>
    <row r="3692" spans="2:3" x14ac:dyDescent="0.25">
      <c r="B3692" s="16"/>
      <c r="C3692" s="17"/>
    </row>
    <row r="3693" spans="2:3" x14ac:dyDescent="0.25">
      <c r="B3693" s="16"/>
      <c r="C3693" s="17"/>
    </row>
    <row r="3694" spans="2:3" x14ac:dyDescent="0.25">
      <c r="B3694" s="16"/>
      <c r="C3694" s="17"/>
    </row>
    <row r="3695" spans="2:3" x14ac:dyDescent="0.25">
      <c r="B3695" s="16"/>
      <c r="C3695" s="17"/>
    </row>
    <row r="3696" spans="2:3" x14ac:dyDescent="0.25">
      <c r="B3696" s="16"/>
      <c r="C3696" s="17"/>
    </row>
    <row r="3697" spans="2:3" x14ac:dyDescent="0.25">
      <c r="B3697" s="16"/>
      <c r="C3697" s="17"/>
    </row>
    <row r="3698" spans="2:3" x14ac:dyDescent="0.25">
      <c r="B3698" s="16"/>
      <c r="C3698" s="17"/>
    </row>
    <row r="3699" spans="2:3" x14ac:dyDescent="0.25">
      <c r="B3699" s="16"/>
      <c r="C3699" s="17"/>
    </row>
    <row r="3700" spans="2:3" x14ac:dyDescent="0.25">
      <c r="B3700" s="16"/>
      <c r="C3700" s="17"/>
    </row>
    <row r="3701" spans="2:3" x14ac:dyDescent="0.25">
      <c r="B3701" s="16"/>
      <c r="C3701" s="17"/>
    </row>
    <row r="3702" spans="2:3" x14ac:dyDescent="0.25">
      <c r="B3702" s="16"/>
      <c r="C3702" s="17"/>
    </row>
    <row r="3703" spans="2:3" x14ac:dyDescent="0.25">
      <c r="B3703" s="16"/>
      <c r="C3703" s="17"/>
    </row>
    <row r="3704" spans="2:3" x14ac:dyDescent="0.25">
      <c r="B3704" s="16"/>
      <c r="C3704" s="17"/>
    </row>
    <row r="3705" spans="2:3" x14ac:dyDescent="0.25">
      <c r="B3705" s="16"/>
      <c r="C3705" s="17"/>
    </row>
    <row r="3706" spans="2:3" x14ac:dyDescent="0.25">
      <c r="B3706" s="16"/>
      <c r="C3706" s="17"/>
    </row>
    <row r="3707" spans="2:3" x14ac:dyDescent="0.25">
      <c r="B3707" s="16"/>
      <c r="C3707" s="17"/>
    </row>
    <row r="3708" spans="2:3" x14ac:dyDescent="0.25">
      <c r="B3708" s="16"/>
      <c r="C3708" s="17"/>
    </row>
    <row r="3709" spans="2:3" x14ac:dyDescent="0.25">
      <c r="B3709" s="16"/>
      <c r="C3709" s="17"/>
    </row>
    <row r="3710" spans="2:3" x14ac:dyDescent="0.25">
      <c r="B3710" s="16"/>
      <c r="C3710" s="17"/>
    </row>
    <row r="3711" spans="2:3" x14ac:dyDescent="0.25">
      <c r="B3711" s="16"/>
      <c r="C3711" s="17"/>
    </row>
    <row r="3712" spans="2:3" x14ac:dyDescent="0.25">
      <c r="B3712" s="16"/>
      <c r="C3712" s="17"/>
    </row>
    <row r="3713" spans="2:3" x14ac:dyDescent="0.25">
      <c r="B3713" s="16"/>
      <c r="C3713" s="17"/>
    </row>
    <row r="3714" spans="2:3" x14ac:dyDescent="0.25">
      <c r="B3714" s="16"/>
      <c r="C3714" s="17"/>
    </row>
    <row r="3715" spans="2:3" x14ac:dyDescent="0.25">
      <c r="B3715" s="16"/>
      <c r="C3715" s="17"/>
    </row>
    <row r="3716" spans="2:3" x14ac:dyDescent="0.25">
      <c r="B3716" s="16"/>
      <c r="C3716" s="17"/>
    </row>
    <row r="3717" spans="2:3" x14ac:dyDescent="0.25">
      <c r="B3717" s="16"/>
      <c r="C3717" s="17"/>
    </row>
    <row r="3718" spans="2:3" x14ac:dyDescent="0.25">
      <c r="B3718" s="16"/>
      <c r="C3718" s="17"/>
    </row>
    <row r="3719" spans="2:3" x14ac:dyDescent="0.25">
      <c r="B3719" s="16"/>
      <c r="C3719" s="17"/>
    </row>
    <row r="3720" spans="2:3" x14ac:dyDescent="0.25">
      <c r="B3720" s="16"/>
      <c r="C3720" s="17"/>
    </row>
    <row r="3721" spans="2:3" x14ac:dyDescent="0.25">
      <c r="B3721" s="16"/>
      <c r="C3721" s="17"/>
    </row>
    <row r="3722" spans="2:3" x14ac:dyDescent="0.25">
      <c r="B3722" s="16"/>
      <c r="C3722" s="17"/>
    </row>
    <row r="3723" spans="2:3" x14ac:dyDescent="0.25">
      <c r="B3723" s="16"/>
      <c r="C3723" s="17"/>
    </row>
    <row r="3724" spans="2:3" x14ac:dyDescent="0.25">
      <c r="B3724" s="16"/>
      <c r="C3724" s="17"/>
    </row>
    <row r="3725" spans="2:3" x14ac:dyDescent="0.25">
      <c r="B3725" s="16"/>
      <c r="C3725" s="17"/>
    </row>
    <row r="3726" spans="2:3" x14ac:dyDescent="0.25">
      <c r="B3726" s="16"/>
      <c r="C3726" s="17"/>
    </row>
    <row r="3727" spans="2:3" x14ac:dyDescent="0.25">
      <c r="B3727" s="16"/>
      <c r="C3727" s="17"/>
    </row>
    <row r="3728" spans="2:3" x14ac:dyDescent="0.25">
      <c r="B3728" s="16"/>
      <c r="C3728" s="17"/>
    </row>
    <row r="3729" spans="2:3" x14ac:dyDescent="0.25">
      <c r="B3729" s="16"/>
      <c r="C3729" s="17"/>
    </row>
    <row r="3730" spans="2:3" x14ac:dyDescent="0.25">
      <c r="B3730" s="16"/>
      <c r="C3730" s="17"/>
    </row>
    <row r="3731" spans="2:3" x14ac:dyDescent="0.25">
      <c r="B3731" s="16"/>
      <c r="C3731" s="17"/>
    </row>
    <row r="3732" spans="2:3" x14ac:dyDescent="0.25">
      <c r="B3732" s="16"/>
      <c r="C3732" s="17"/>
    </row>
    <row r="3733" spans="2:3" x14ac:dyDescent="0.25">
      <c r="B3733" s="16"/>
      <c r="C3733" s="17"/>
    </row>
    <row r="3734" spans="2:3" x14ac:dyDescent="0.25">
      <c r="B3734" s="16"/>
      <c r="C3734" s="17"/>
    </row>
    <row r="3735" spans="2:3" x14ac:dyDescent="0.25">
      <c r="B3735" s="16"/>
      <c r="C3735" s="17"/>
    </row>
    <row r="3736" spans="2:3" x14ac:dyDescent="0.25">
      <c r="B3736" s="16"/>
      <c r="C3736" s="17"/>
    </row>
    <row r="3737" spans="2:3" x14ac:dyDescent="0.25">
      <c r="B3737" s="16"/>
      <c r="C3737" s="17"/>
    </row>
    <row r="3738" spans="2:3" x14ac:dyDescent="0.25">
      <c r="B3738" s="16"/>
      <c r="C3738" s="17"/>
    </row>
    <row r="3739" spans="2:3" x14ac:dyDescent="0.25">
      <c r="B3739" s="16"/>
      <c r="C3739" s="17"/>
    </row>
    <row r="3740" spans="2:3" x14ac:dyDescent="0.25">
      <c r="B3740" s="16"/>
      <c r="C3740" s="17"/>
    </row>
    <row r="3741" spans="2:3" x14ac:dyDescent="0.25">
      <c r="B3741" s="16"/>
      <c r="C3741" s="17"/>
    </row>
    <row r="3742" spans="2:3" x14ac:dyDescent="0.25">
      <c r="B3742" s="16"/>
      <c r="C3742" s="17"/>
    </row>
    <row r="3743" spans="2:3" x14ac:dyDescent="0.25">
      <c r="B3743" s="16"/>
      <c r="C3743" s="17"/>
    </row>
    <row r="3744" spans="2:3" x14ac:dyDescent="0.25">
      <c r="B3744" s="16"/>
      <c r="C3744" s="17"/>
    </row>
    <row r="3745" spans="2:3" x14ac:dyDescent="0.25">
      <c r="B3745" s="16"/>
      <c r="C3745" s="17"/>
    </row>
    <row r="3746" spans="2:3" x14ac:dyDescent="0.25">
      <c r="B3746" s="16"/>
      <c r="C3746" s="17"/>
    </row>
    <row r="3747" spans="2:3" x14ac:dyDescent="0.25">
      <c r="B3747" s="16"/>
      <c r="C3747" s="17"/>
    </row>
    <row r="3748" spans="2:3" x14ac:dyDescent="0.25">
      <c r="B3748" s="16"/>
      <c r="C3748" s="17"/>
    </row>
    <row r="3749" spans="2:3" x14ac:dyDescent="0.25">
      <c r="B3749" s="16"/>
      <c r="C3749" s="17"/>
    </row>
    <row r="3750" spans="2:3" x14ac:dyDescent="0.25">
      <c r="B3750" s="16"/>
      <c r="C3750" s="17"/>
    </row>
    <row r="3751" spans="2:3" x14ac:dyDescent="0.25">
      <c r="B3751" s="16"/>
      <c r="C3751" s="17"/>
    </row>
    <row r="3752" spans="2:3" x14ac:dyDescent="0.25">
      <c r="B3752" s="16"/>
      <c r="C3752" s="17"/>
    </row>
    <row r="3753" spans="2:3" x14ac:dyDescent="0.25">
      <c r="B3753" s="16"/>
      <c r="C3753" s="17"/>
    </row>
    <row r="3754" spans="2:3" x14ac:dyDescent="0.25">
      <c r="B3754" s="16"/>
      <c r="C3754" s="17"/>
    </row>
    <row r="3755" spans="2:3" x14ac:dyDescent="0.25">
      <c r="B3755" s="16"/>
      <c r="C3755" s="17"/>
    </row>
    <row r="3756" spans="2:3" x14ac:dyDescent="0.25">
      <c r="B3756" s="16"/>
      <c r="C3756" s="17"/>
    </row>
    <row r="3757" spans="2:3" x14ac:dyDescent="0.25">
      <c r="B3757" s="16"/>
      <c r="C3757" s="17"/>
    </row>
    <row r="3758" spans="2:3" x14ac:dyDescent="0.25">
      <c r="B3758" s="16"/>
      <c r="C3758" s="17"/>
    </row>
    <row r="3759" spans="2:3" x14ac:dyDescent="0.25">
      <c r="B3759" s="16"/>
      <c r="C3759" s="17"/>
    </row>
    <row r="3760" spans="2:3" x14ac:dyDescent="0.25">
      <c r="B3760" s="16"/>
      <c r="C3760" s="17"/>
    </row>
    <row r="3761" spans="2:3" x14ac:dyDescent="0.25">
      <c r="B3761" s="16"/>
      <c r="C3761" s="17"/>
    </row>
    <row r="3762" spans="2:3" x14ac:dyDescent="0.25">
      <c r="B3762" s="16"/>
      <c r="C3762" s="17"/>
    </row>
    <row r="3763" spans="2:3" x14ac:dyDescent="0.25">
      <c r="B3763" s="16"/>
      <c r="C3763" s="17"/>
    </row>
    <row r="3764" spans="2:3" x14ac:dyDescent="0.25">
      <c r="B3764" s="16"/>
      <c r="C3764" s="17"/>
    </row>
    <row r="3765" spans="2:3" x14ac:dyDescent="0.25">
      <c r="B3765" s="16"/>
      <c r="C3765" s="17"/>
    </row>
    <row r="3766" spans="2:3" x14ac:dyDescent="0.25">
      <c r="B3766" s="16"/>
      <c r="C3766" s="17"/>
    </row>
    <row r="3767" spans="2:3" x14ac:dyDescent="0.25">
      <c r="B3767" s="16"/>
      <c r="C3767" s="17"/>
    </row>
    <row r="3768" spans="2:3" x14ac:dyDescent="0.25">
      <c r="B3768" s="16"/>
      <c r="C3768" s="17"/>
    </row>
    <row r="3769" spans="2:3" x14ac:dyDescent="0.25">
      <c r="B3769" s="16"/>
      <c r="C3769" s="17"/>
    </row>
    <row r="3770" spans="2:3" x14ac:dyDescent="0.25">
      <c r="B3770" s="16"/>
      <c r="C3770" s="17"/>
    </row>
    <row r="3771" spans="2:3" x14ac:dyDescent="0.25">
      <c r="B3771" s="16"/>
      <c r="C3771" s="17"/>
    </row>
    <row r="3772" spans="2:3" x14ac:dyDescent="0.25">
      <c r="B3772" s="16"/>
      <c r="C3772" s="17"/>
    </row>
    <row r="3773" spans="2:3" x14ac:dyDescent="0.25">
      <c r="B3773" s="16"/>
      <c r="C3773" s="17"/>
    </row>
    <row r="3774" spans="2:3" x14ac:dyDescent="0.25">
      <c r="B3774" s="16"/>
      <c r="C3774" s="17"/>
    </row>
    <row r="3775" spans="2:3" x14ac:dyDescent="0.25">
      <c r="B3775" s="16"/>
      <c r="C3775" s="17"/>
    </row>
    <row r="3776" spans="2:3" x14ac:dyDescent="0.25">
      <c r="B3776" s="16"/>
      <c r="C3776" s="17"/>
    </row>
    <row r="3777" spans="2:3" x14ac:dyDescent="0.25">
      <c r="B3777" s="16"/>
      <c r="C3777" s="17"/>
    </row>
    <row r="3778" spans="2:3" x14ac:dyDescent="0.25">
      <c r="B3778" s="16"/>
      <c r="C3778" s="17"/>
    </row>
    <row r="3779" spans="2:3" x14ac:dyDescent="0.25">
      <c r="B3779" s="16"/>
      <c r="C3779" s="17"/>
    </row>
    <row r="3780" spans="2:3" x14ac:dyDescent="0.25">
      <c r="B3780" s="16"/>
      <c r="C3780" s="17"/>
    </row>
    <row r="3781" spans="2:3" x14ac:dyDescent="0.25">
      <c r="B3781" s="16"/>
      <c r="C3781" s="17"/>
    </row>
    <row r="3782" spans="2:3" x14ac:dyDescent="0.25">
      <c r="B3782" s="16"/>
      <c r="C3782" s="17"/>
    </row>
    <row r="3783" spans="2:3" x14ac:dyDescent="0.25">
      <c r="B3783" s="16"/>
      <c r="C3783" s="17"/>
    </row>
    <row r="3784" spans="2:3" x14ac:dyDescent="0.25">
      <c r="B3784" s="16"/>
      <c r="C3784" s="17"/>
    </row>
    <row r="3785" spans="2:3" x14ac:dyDescent="0.25">
      <c r="B3785" s="16"/>
      <c r="C3785" s="17"/>
    </row>
    <row r="3786" spans="2:3" x14ac:dyDescent="0.25">
      <c r="B3786" s="16"/>
      <c r="C3786" s="17"/>
    </row>
    <row r="3787" spans="2:3" x14ac:dyDescent="0.25">
      <c r="B3787" s="16"/>
      <c r="C3787" s="17"/>
    </row>
    <row r="3788" spans="2:3" x14ac:dyDescent="0.25">
      <c r="B3788" s="16"/>
      <c r="C3788" s="17"/>
    </row>
    <row r="3789" spans="2:3" x14ac:dyDescent="0.25">
      <c r="B3789" s="16"/>
      <c r="C3789" s="17"/>
    </row>
    <row r="3790" spans="2:3" x14ac:dyDescent="0.25">
      <c r="B3790" s="16"/>
      <c r="C3790" s="17"/>
    </row>
    <row r="3791" spans="2:3" x14ac:dyDescent="0.25">
      <c r="B3791" s="16"/>
      <c r="C3791" s="17"/>
    </row>
    <row r="3792" spans="2:3" x14ac:dyDescent="0.25">
      <c r="B3792" s="16"/>
      <c r="C3792" s="17"/>
    </row>
    <row r="3793" spans="2:3" x14ac:dyDescent="0.25">
      <c r="B3793" s="16"/>
      <c r="C3793" s="17"/>
    </row>
    <row r="3794" spans="2:3" x14ac:dyDescent="0.25">
      <c r="B3794" s="16"/>
      <c r="C3794" s="17"/>
    </row>
    <row r="3795" spans="2:3" x14ac:dyDescent="0.25">
      <c r="B3795" s="16"/>
      <c r="C3795" s="17"/>
    </row>
    <row r="3796" spans="2:3" x14ac:dyDescent="0.25">
      <c r="B3796" s="16"/>
      <c r="C3796" s="17"/>
    </row>
    <row r="3797" spans="2:3" x14ac:dyDescent="0.25">
      <c r="B3797" s="16"/>
      <c r="C3797" s="17"/>
    </row>
    <row r="3798" spans="2:3" x14ac:dyDescent="0.25">
      <c r="B3798" s="16"/>
      <c r="C3798" s="17"/>
    </row>
    <row r="3799" spans="2:3" x14ac:dyDescent="0.25">
      <c r="B3799" s="16"/>
      <c r="C3799" s="17"/>
    </row>
    <row r="3800" spans="2:3" x14ac:dyDescent="0.25">
      <c r="B3800" s="16"/>
      <c r="C3800" s="17"/>
    </row>
    <row r="3801" spans="2:3" x14ac:dyDescent="0.25">
      <c r="B3801" s="16"/>
      <c r="C3801" s="17"/>
    </row>
    <row r="3802" spans="2:3" x14ac:dyDescent="0.25">
      <c r="B3802" s="16"/>
      <c r="C3802" s="17"/>
    </row>
    <row r="3803" spans="2:3" x14ac:dyDescent="0.25">
      <c r="B3803" s="16"/>
      <c r="C3803" s="17"/>
    </row>
    <row r="3804" spans="2:3" x14ac:dyDescent="0.25">
      <c r="B3804" s="16"/>
      <c r="C3804" s="17"/>
    </row>
    <row r="3805" spans="2:3" x14ac:dyDescent="0.25">
      <c r="B3805" s="16"/>
      <c r="C3805" s="17"/>
    </row>
    <row r="3806" spans="2:3" x14ac:dyDescent="0.25">
      <c r="B3806" s="16"/>
      <c r="C3806" s="17"/>
    </row>
    <row r="3807" spans="2:3" x14ac:dyDescent="0.25">
      <c r="B3807" s="16"/>
      <c r="C3807" s="17"/>
    </row>
    <row r="3808" spans="2:3" x14ac:dyDescent="0.25">
      <c r="B3808" s="16"/>
      <c r="C3808" s="17"/>
    </row>
    <row r="3809" spans="2:3" x14ac:dyDescent="0.25">
      <c r="B3809" s="16"/>
      <c r="C3809" s="17"/>
    </row>
    <row r="3810" spans="2:3" x14ac:dyDescent="0.25">
      <c r="B3810" s="16"/>
      <c r="C3810" s="17"/>
    </row>
    <row r="3811" spans="2:3" x14ac:dyDescent="0.25">
      <c r="B3811" s="16"/>
      <c r="C3811" s="17"/>
    </row>
    <row r="3812" spans="2:3" x14ac:dyDescent="0.25">
      <c r="B3812" s="16"/>
      <c r="C3812" s="17"/>
    </row>
    <row r="3813" spans="2:3" x14ac:dyDescent="0.25">
      <c r="B3813" s="16"/>
      <c r="C3813" s="17"/>
    </row>
    <row r="3814" spans="2:3" x14ac:dyDescent="0.25">
      <c r="B3814" s="16"/>
      <c r="C3814" s="17"/>
    </row>
    <row r="3815" spans="2:3" x14ac:dyDescent="0.25">
      <c r="B3815" s="16"/>
      <c r="C3815" s="17"/>
    </row>
    <row r="3816" spans="2:3" x14ac:dyDescent="0.25">
      <c r="B3816" s="16"/>
      <c r="C3816" s="17"/>
    </row>
    <row r="3817" spans="2:3" x14ac:dyDescent="0.25">
      <c r="B3817" s="16"/>
      <c r="C3817" s="17"/>
    </row>
    <row r="3818" spans="2:3" x14ac:dyDescent="0.25">
      <c r="B3818" s="16"/>
      <c r="C3818" s="17"/>
    </row>
    <row r="3819" spans="2:3" x14ac:dyDescent="0.25">
      <c r="B3819" s="16"/>
      <c r="C3819" s="17"/>
    </row>
    <row r="3820" spans="2:3" x14ac:dyDescent="0.25">
      <c r="B3820" s="16"/>
      <c r="C3820" s="17"/>
    </row>
    <row r="3821" spans="2:3" x14ac:dyDescent="0.25">
      <c r="B3821" s="16"/>
      <c r="C3821" s="17"/>
    </row>
    <row r="3822" spans="2:3" x14ac:dyDescent="0.25">
      <c r="B3822" s="16"/>
      <c r="C3822" s="17"/>
    </row>
    <row r="3823" spans="2:3" x14ac:dyDescent="0.25">
      <c r="B3823" s="16"/>
      <c r="C3823" s="17"/>
    </row>
    <row r="3824" spans="2:3" x14ac:dyDescent="0.25">
      <c r="B3824" s="16"/>
      <c r="C3824" s="17"/>
    </row>
    <row r="3825" spans="2:3" x14ac:dyDescent="0.25">
      <c r="B3825" s="16"/>
      <c r="C3825" s="17"/>
    </row>
    <row r="3826" spans="2:3" x14ac:dyDescent="0.25">
      <c r="B3826" s="16"/>
      <c r="C3826" s="17"/>
    </row>
    <row r="3827" spans="2:3" x14ac:dyDescent="0.25">
      <c r="B3827" s="16"/>
      <c r="C3827" s="17"/>
    </row>
    <row r="3828" spans="2:3" x14ac:dyDescent="0.25">
      <c r="B3828" s="16"/>
      <c r="C3828" s="17"/>
    </row>
    <row r="3829" spans="2:3" x14ac:dyDescent="0.25">
      <c r="B3829" s="16"/>
      <c r="C3829" s="17"/>
    </row>
    <row r="3830" spans="2:3" x14ac:dyDescent="0.25">
      <c r="B3830" s="16"/>
      <c r="C3830" s="17"/>
    </row>
    <row r="3831" spans="2:3" x14ac:dyDescent="0.25">
      <c r="B3831" s="16"/>
      <c r="C3831" s="17"/>
    </row>
    <row r="3832" spans="2:3" x14ac:dyDescent="0.25">
      <c r="B3832" s="16"/>
      <c r="C3832" s="17"/>
    </row>
    <row r="3833" spans="2:3" x14ac:dyDescent="0.25">
      <c r="B3833" s="16"/>
      <c r="C3833" s="17"/>
    </row>
    <row r="3834" spans="2:3" x14ac:dyDescent="0.25">
      <c r="B3834" s="16"/>
      <c r="C3834" s="17"/>
    </row>
    <row r="3835" spans="2:3" x14ac:dyDescent="0.25">
      <c r="B3835" s="16"/>
      <c r="C3835" s="17"/>
    </row>
    <row r="3836" spans="2:3" x14ac:dyDescent="0.25">
      <c r="B3836" s="16"/>
      <c r="C3836" s="17"/>
    </row>
    <row r="3837" spans="2:3" x14ac:dyDescent="0.25">
      <c r="B3837" s="16"/>
      <c r="C3837" s="17"/>
    </row>
    <row r="3838" spans="2:3" x14ac:dyDescent="0.25">
      <c r="B3838" s="16"/>
      <c r="C3838" s="17"/>
    </row>
    <row r="3839" spans="2:3" x14ac:dyDescent="0.25">
      <c r="B3839" s="16"/>
      <c r="C3839" s="17"/>
    </row>
    <row r="3840" spans="2:3" x14ac:dyDescent="0.25">
      <c r="B3840" s="16"/>
      <c r="C3840" s="17"/>
    </row>
    <row r="3841" spans="2:3" x14ac:dyDescent="0.25">
      <c r="B3841" s="16"/>
      <c r="C3841" s="17"/>
    </row>
    <row r="3842" spans="2:3" x14ac:dyDescent="0.25">
      <c r="B3842" s="16"/>
      <c r="C3842" s="17"/>
    </row>
    <row r="3843" spans="2:3" x14ac:dyDescent="0.25">
      <c r="B3843" s="16"/>
      <c r="C3843" s="17"/>
    </row>
    <row r="3844" spans="2:3" x14ac:dyDescent="0.25">
      <c r="B3844" s="16"/>
      <c r="C3844" s="17"/>
    </row>
    <row r="3845" spans="2:3" x14ac:dyDescent="0.25">
      <c r="B3845" s="16"/>
      <c r="C3845" s="17"/>
    </row>
    <row r="3846" spans="2:3" x14ac:dyDescent="0.25">
      <c r="B3846" s="16"/>
      <c r="C3846" s="17"/>
    </row>
    <row r="3847" spans="2:3" x14ac:dyDescent="0.25">
      <c r="B3847" s="16"/>
      <c r="C3847" s="17"/>
    </row>
    <row r="3848" spans="2:3" x14ac:dyDescent="0.25">
      <c r="B3848" s="16"/>
      <c r="C3848" s="17"/>
    </row>
    <row r="3849" spans="2:3" x14ac:dyDescent="0.25">
      <c r="B3849" s="16"/>
      <c r="C3849" s="17"/>
    </row>
    <row r="3850" spans="2:3" x14ac:dyDescent="0.25">
      <c r="B3850" s="16"/>
      <c r="C3850" s="17"/>
    </row>
    <row r="3851" spans="2:3" x14ac:dyDescent="0.25">
      <c r="B3851" s="16"/>
      <c r="C3851" s="17"/>
    </row>
    <row r="3852" spans="2:3" x14ac:dyDescent="0.25">
      <c r="B3852" s="16"/>
      <c r="C3852" s="17"/>
    </row>
    <row r="3853" spans="2:3" x14ac:dyDescent="0.25">
      <c r="B3853" s="16"/>
      <c r="C3853" s="17"/>
    </row>
    <row r="3854" spans="2:3" x14ac:dyDescent="0.25">
      <c r="B3854" s="16"/>
      <c r="C3854" s="17"/>
    </row>
    <row r="3855" spans="2:3" x14ac:dyDescent="0.25">
      <c r="B3855" s="16"/>
      <c r="C3855" s="17"/>
    </row>
    <row r="3856" spans="2:3" x14ac:dyDescent="0.25">
      <c r="B3856" s="16"/>
      <c r="C3856" s="17"/>
    </row>
    <row r="3857" spans="2:3" x14ac:dyDescent="0.25">
      <c r="B3857" s="16"/>
      <c r="C3857" s="17"/>
    </row>
    <row r="3858" spans="2:3" x14ac:dyDescent="0.25">
      <c r="B3858" s="16"/>
      <c r="C3858" s="17"/>
    </row>
    <row r="3859" spans="2:3" x14ac:dyDescent="0.25">
      <c r="B3859" s="16"/>
      <c r="C3859" s="17"/>
    </row>
    <row r="3860" spans="2:3" x14ac:dyDescent="0.25">
      <c r="B3860" s="16"/>
      <c r="C3860" s="17"/>
    </row>
    <row r="3861" spans="2:3" x14ac:dyDescent="0.25">
      <c r="B3861" s="16"/>
      <c r="C3861" s="17"/>
    </row>
    <row r="3862" spans="2:3" x14ac:dyDescent="0.25">
      <c r="B3862" s="16"/>
      <c r="C3862" s="17"/>
    </row>
    <row r="3863" spans="2:3" x14ac:dyDescent="0.25">
      <c r="B3863" s="16"/>
      <c r="C3863" s="17"/>
    </row>
    <row r="3864" spans="2:3" x14ac:dyDescent="0.25">
      <c r="B3864" s="16"/>
      <c r="C3864" s="17"/>
    </row>
    <row r="3865" spans="2:3" x14ac:dyDescent="0.25">
      <c r="B3865" s="16"/>
      <c r="C3865" s="17"/>
    </row>
    <row r="3866" spans="2:3" x14ac:dyDescent="0.25">
      <c r="B3866" s="16"/>
      <c r="C3866" s="17"/>
    </row>
    <row r="3867" spans="2:3" x14ac:dyDescent="0.25">
      <c r="B3867" s="16"/>
      <c r="C3867" s="17"/>
    </row>
    <row r="3868" spans="2:3" x14ac:dyDescent="0.25">
      <c r="B3868" s="16"/>
      <c r="C3868" s="17"/>
    </row>
    <row r="3869" spans="2:3" x14ac:dyDescent="0.25">
      <c r="B3869" s="16"/>
      <c r="C3869" s="17"/>
    </row>
    <row r="3870" spans="2:3" x14ac:dyDescent="0.25">
      <c r="B3870" s="16"/>
      <c r="C3870" s="17"/>
    </row>
    <row r="3871" spans="2:3" x14ac:dyDescent="0.25">
      <c r="B3871" s="16"/>
      <c r="C3871" s="17"/>
    </row>
    <row r="3872" spans="2:3" x14ac:dyDescent="0.25">
      <c r="B3872" s="16"/>
      <c r="C3872" s="17"/>
    </row>
    <row r="3873" spans="2:3" x14ac:dyDescent="0.25">
      <c r="B3873" s="16"/>
      <c r="C3873" s="17"/>
    </row>
    <row r="3874" spans="2:3" x14ac:dyDescent="0.25">
      <c r="B3874" s="16"/>
      <c r="C3874" s="17"/>
    </row>
    <row r="3875" spans="2:3" x14ac:dyDescent="0.25">
      <c r="B3875" s="16"/>
      <c r="C3875" s="17"/>
    </row>
    <row r="3876" spans="2:3" x14ac:dyDescent="0.25">
      <c r="B3876" s="16"/>
      <c r="C3876" s="17"/>
    </row>
    <row r="3877" spans="2:3" x14ac:dyDescent="0.25">
      <c r="B3877" s="16"/>
      <c r="C3877" s="17"/>
    </row>
    <row r="3878" spans="2:3" x14ac:dyDescent="0.25">
      <c r="B3878" s="16"/>
      <c r="C3878" s="17"/>
    </row>
    <row r="3879" spans="2:3" x14ac:dyDescent="0.25">
      <c r="B3879" s="16"/>
      <c r="C3879" s="17"/>
    </row>
    <row r="3880" spans="2:3" x14ac:dyDescent="0.25">
      <c r="B3880" s="16"/>
      <c r="C3880" s="17"/>
    </row>
    <row r="3881" spans="2:3" x14ac:dyDescent="0.25">
      <c r="B3881" s="16"/>
      <c r="C3881" s="17"/>
    </row>
    <row r="3882" spans="2:3" x14ac:dyDescent="0.25">
      <c r="B3882" s="16"/>
      <c r="C3882" s="17"/>
    </row>
    <row r="3883" spans="2:3" x14ac:dyDescent="0.25">
      <c r="B3883" s="16"/>
      <c r="C3883" s="17"/>
    </row>
    <row r="3884" spans="2:3" x14ac:dyDescent="0.25">
      <c r="B3884" s="16"/>
      <c r="C3884" s="17"/>
    </row>
    <row r="3885" spans="2:3" x14ac:dyDescent="0.25">
      <c r="B3885" s="16"/>
      <c r="C3885" s="17"/>
    </row>
    <row r="3886" spans="2:3" x14ac:dyDescent="0.25">
      <c r="B3886" s="16"/>
      <c r="C3886" s="17"/>
    </row>
    <row r="3887" spans="2:3" x14ac:dyDescent="0.25">
      <c r="B3887" s="16"/>
      <c r="C3887" s="17"/>
    </row>
    <row r="3888" spans="2:3" x14ac:dyDescent="0.25">
      <c r="B3888" s="16"/>
      <c r="C3888" s="17"/>
    </row>
    <row r="3889" spans="2:3" x14ac:dyDescent="0.25">
      <c r="B3889" s="16"/>
      <c r="C3889" s="17"/>
    </row>
    <row r="3890" spans="2:3" x14ac:dyDescent="0.25">
      <c r="B3890" s="16"/>
      <c r="C3890" s="17"/>
    </row>
    <row r="3891" spans="2:3" x14ac:dyDescent="0.25">
      <c r="B3891" s="16"/>
      <c r="C3891" s="17"/>
    </row>
    <row r="3892" spans="2:3" x14ac:dyDescent="0.25">
      <c r="B3892" s="16"/>
      <c r="C3892" s="17"/>
    </row>
    <row r="3893" spans="2:3" x14ac:dyDescent="0.25">
      <c r="B3893" s="16"/>
      <c r="C3893" s="17"/>
    </row>
    <row r="3894" spans="2:3" x14ac:dyDescent="0.25">
      <c r="B3894" s="16"/>
      <c r="C3894" s="17"/>
    </row>
    <row r="3895" spans="2:3" x14ac:dyDescent="0.25">
      <c r="B3895" s="16"/>
      <c r="C3895" s="17"/>
    </row>
    <row r="3896" spans="2:3" x14ac:dyDescent="0.25">
      <c r="B3896" s="16"/>
      <c r="C3896" s="17"/>
    </row>
    <row r="3897" spans="2:3" x14ac:dyDescent="0.25">
      <c r="B3897" s="16"/>
      <c r="C3897" s="17"/>
    </row>
    <row r="3898" spans="2:3" x14ac:dyDescent="0.25">
      <c r="B3898" s="16"/>
      <c r="C3898" s="17"/>
    </row>
    <row r="3899" spans="2:3" x14ac:dyDescent="0.25">
      <c r="B3899" s="16"/>
      <c r="C3899" s="17"/>
    </row>
    <row r="3900" spans="2:3" x14ac:dyDescent="0.25">
      <c r="B3900" s="16"/>
      <c r="C3900" s="17"/>
    </row>
    <row r="3901" spans="2:3" x14ac:dyDescent="0.25">
      <c r="B3901" s="16"/>
      <c r="C3901" s="17"/>
    </row>
    <row r="3902" spans="2:3" x14ac:dyDescent="0.25">
      <c r="B3902" s="16"/>
      <c r="C3902" s="17"/>
    </row>
    <row r="3903" spans="2:3" x14ac:dyDescent="0.25">
      <c r="B3903" s="16"/>
      <c r="C3903" s="17"/>
    </row>
    <row r="3904" spans="2:3" x14ac:dyDescent="0.25">
      <c r="B3904" s="16"/>
      <c r="C3904" s="17"/>
    </row>
    <row r="3905" spans="2:3" x14ac:dyDescent="0.25">
      <c r="B3905" s="16"/>
      <c r="C3905" s="17"/>
    </row>
    <row r="3906" spans="2:3" x14ac:dyDescent="0.25">
      <c r="B3906" s="16"/>
      <c r="C3906" s="17"/>
    </row>
    <row r="3907" spans="2:3" x14ac:dyDescent="0.25">
      <c r="B3907" s="16"/>
      <c r="C3907" s="17"/>
    </row>
    <row r="3908" spans="2:3" x14ac:dyDescent="0.25">
      <c r="B3908" s="16"/>
      <c r="C3908" s="17"/>
    </row>
    <row r="3909" spans="2:3" x14ac:dyDescent="0.25">
      <c r="B3909" s="16"/>
      <c r="C3909" s="17"/>
    </row>
    <row r="3910" spans="2:3" x14ac:dyDescent="0.25">
      <c r="B3910" s="16"/>
      <c r="C3910" s="17"/>
    </row>
    <row r="3911" spans="2:3" x14ac:dyDescent="0.25">
      <c r="B3911" s="16"/>
      <c r="C3911" s="17"/>
    </row>
    <row r="3912" spans="2:3" x14ac:dyDescent="0.25">
      <c r="B3912" s="16"/>
      <c r="C3912" s="17"/>
    </row>
    <row r="3913" spans="2:3" x14ac:dyDescent="0.25">
      <c r="B3913" s="16"/>
      <c r="C3913" s="17"/>
    </row>
    <row r="3914" spans="2:3" x14ac:dyDescent="0.25">
      <c r="B3914" s="16"/>
      <c r="C3914" s="17"/>
    </row>
    <row r="3915" spans="2:3" x14ac:dyDescent="0.25">
      <c r="B3915" s="16"/>
      <c r="C3915" s="17"/>
    </row>
    <row r="3916" spans="2:3" x14ac:dyDescent="0.25">
      <c r="B3916" s="16"/>
      <c r="C3916" s="17"/>
    </row>
    <row r="3917" spans="2:3" x14ac:dyDescent="0.25">
      <c r="B3917" s="16"/>
      <c r="C3917" s="17"/>
    </row>
    <row r="3918" spans="2:3" x14ac:dyDescent="0.25">
      <c r="B3918" s="16"/>
      <c r="C3918" s="17"/>
    </row>
    <row r="3919" spans="2:3" x14ac:dyDescent="0.25">
      <c r="B3919" s="16"/>
      <c r="C3919" s="17"/>
    </row>
    <row r="3920" spans="2:3" x14ac:dyDescent="0.25">
      <c r="B3920" s="16"/>
      <c r="C3920" s="17"/>
    </row>
    <row r="3921" spans="2:3" x14ac:dyDescent="0.25">
      <c r="B3921" s="16"/>
      <c r="C3921" s="17"/>
    </row>
    <row r="3922" spans="2:3" x14ac:dyDescent="0.25">
      <c r="B3922" s="16"/>
      <c r="C3922" s="17"/>
    </row>
    <row r="3923" spans="2:3" x14ac:dyDescent="0.25">
      <c r="B3923" s="16"/>
      <c r="C3923" s="17"/>
    </row>
    <row r="3924" spans="2:3" x14ac:dyDescent="0.25">
      <c r="B3924" s="16"/>
      <c r="C3924" s="17"/>
    </row>
    <row r="3925" spans="2:3" x14ac:dyDescent="0.25">
      <c r="B3925" s="16"/>
      <c r="C3925" s="17"/>
    </row>
    <row r="3926" spans="2:3" x14ac:dyDescent="0.25">
      <c r="B3926" s="16"/>
      <c r="C3926" s="17"/>
    </row>
    <row r="3927" spans="2:3" x14ac:dyDescent="0.25">
      <c r="B3927" s="16"/>
      <c r="C3927" s="17"/>
    </row>
    <row r="3928" spans="2:3" x14ac:dyDescent="0.25">
      <c r="B3928" s="16"/>
      <c r="C3928" s="17"/>
    </row>
    <row r="3929" spans="2:3" x14ac:dyDescent="0.25">
      <c r="B3929" s="16"/>
      <c r="C3929" s="17"/>
    </row>
    <row r="3930" spans="2:3" x14ac:dyDescent="0.25">
      <c r="B3930" s="16"/>
      <c r="C3930" s="17"/>
    </row>
    <row r="3931" spans="2:3" x14ac:dyDescent="0.25">
      <c r="B3931" s="16"/>
      <c r="C3931" s="17"/>
    </row>
    <row r="3932" spans="2:3" x14ac:dyDescent="0.25">
      <c r="B3932" s="16"/>
      <c r="C3932" s="17"/>
    </row>
    <row r="3933" spans="2:3" x14ac:dyDescent="0.25">
      <c r="B3933" s="16"/>
      <c r="C3933" s="17"/>
    </row>
    <row r="3934" spans="2:3" x14ac:dyDescent="0.25">
      <c r="B3934" s="16"/>
      <c r="C3934" s="17"/>
    </row>
    <row r="3935" spans="2:3" x14ac:dyDescent="0.25">
      <c r="B3935" s="16"/>
      <c r="C3935" s="17"/>
    </row>
    <row r="3936" spans="2:3" x14ac:dyDescent="0.25">
      <c r="B3936" s="16"/>
      <c r="C3936" s="17"/>
    </row>
    <row r="3937" spans="2:3" x14ac:dyDescent="0.25">
      <c r="B3937" s="16"/>
      <c r="C3937" s="17"/>
    </row>
    <row r="3938" spans="2:3" x14ac:dyDescent="0.25">
      <c r="B3938" s="16"/>
      <c r="C3938" s="17"/>
    </row>
    <row r="3939" spans="2:3" x14ac:dyDescent="0.25">
      <c r="B3939" s="16"/>
      <c r="C3939" s="17"/>
    </row>
    <row r="3940" spans="2:3" x14ac:dyDescent="0.25">
      <c r="B3940" s="16"/>
      <c r="C3940" s="17"/>
    </row>
    <row r="3941" spans="2:3" x14ac:dyDescent="0.25">
      <c r="B3941" s="16"/>
      <c r="C3941" s="17"/>
    </row>
    <row r="3942" spans="2:3" x14ac:dyDescent="0.25">
      <c r="B3942" s="16"/>
      <c r="C3942" s="17"/>
    </row>
    <row r="3943" spans="2:3" x14ac:dyDescent="0.25">
      <c r="B3943" s="16"/>
      <c r="C3943" s="17"/>
    </row>
    <row r="3944" spans="2:3" x14ac:dyDescent="0.25">
      <c r="B3944" s="16"/>
      <c r="C3944" s="17"/>
    </row>
    <row r="3945" spans="2:3" x14ac:dyDescent="0.25">
      <c r="B3945" s="16"/>
      <c r="C3945" s="17"/>
    </row>
    <row r="3946" spans="2:3" x14ac:dyDescent="0.25">
      <c r="B3946" s="16"/>
      <c r="C3946" s="17"/>
    </row>
    <row r="3947" spans="2:3" x14ac:dyDescent="0.25">
      <c r="B3947" s="16"/>
      <c r="C3947" s="17"/>
    </row>
    <row r="3948" spans="2:3" x14ac:dyDescent="0.25">
      <c r="B3948" s="16"/>
      <c r="C3948" s="17"/>
    </row>
    <row r="3949" spans="2:3" x14ac:dyDescent="0.25">
      <c r="B3949" s="16"/>
      <c r="C3949" s="17"/>
    </row>
    <row r="3950" spans="2:3" x14ac:dyDescent="0.25">
      <c r="B3950" s="16"/>
      <c r="C3950" s="17"/>
    </row>
    <row r="3951" spans="2:3" x14ac:dyDescent="0.25">
      <c r="B3951" s="16"/>
      <c r="C3951" s="17"/>
    </row>
    <row r="3952" spans="2:3" x14ac:dyDescent="0.25">
      <c r="B3952" s="16"/>
      <c r="C3952" s="17"/>
    </row>
    <row r="3953" spans="2:3" x14ac:dyDescent="0.25">
      <c r="B3953" s="16"/>
      <c r="C3953" s="17"/>
    </row>
    <row r="3954" spans="2:3" x14ac:dyDescent="0.25">
      <c r="B3954" s="16"/>
      <c r="C3954" s="17"/>
    </row>
    <row r="3955" spans="2:3" x14ac:dyDescent="0.25">
      <c r="B3955" s="16"/>
      <c r="C3955" s="17"/>
    </row>
    <row r="3956" spans="2:3" x14ac:dyDescent="0.25">
      <c r="B3956" s="16"/>
      <c r="C3956" s="17"/>
    </row>
    <row r="3957" spans="2:3" x14ac:dyDescent="0.25">
      <c r="B3957" s="16"/>
      <c r="C3957" s="17"/>
    </row>
    <row r="3958" spans="2:3" x14ac:dyDescent="0.25">
      <c r="B3958" s="16"/>
      <c r="C3958" s="17"/>
    </row>
    <row r="3959" spans="2:3" x14ac:dyDescent="0.25">
      <c r="B3959" s="16"/>
      <c r="C3959" s="17"/>
    </row>
    <row r="3960" spans="2:3" x14ac:dyDescent="0.25">
      <c r="B3960" s="16"/>
      <c r="C3960" s="17"/>
    </row>
    <row r="3961" spans="2:3" x14ac:dyDescent="0.25">
      <c r="B3961" s="16"/>
      <c r="C3961" s="17"/>
    </row>
    <row r="3962" spans="2:3" x14ac:dyDescent="0.25">
      <c r="B3962" s="16"/>
      <c r="C3962" s="17"/>
    </row>
    <row r="3963" spans="2:3" x14ac:dyDescent="0.25">
      <c r="B3963" s="16"/>
      <c r="C3963" s="17"/>
    </row>
    <row r="3964" spans="2:3" x14ac:dyDescent="0.25">
      <c r="B3964" s="16"/>
      <c r="C3964" s="17"/>
    </row>
    <row r="3965" spans="2:3" x14ac:dyDescent="0.25">
      <c r="B3965" s="16"/>
      <c r="C3965" s="17"/>
    </row>
    <row r="3966" spans="2:3" x14ac:dyDescent="0.25">
      <c r="B3966" s="16"/>
      <c r="C3966" s="17"/>
    </row>
    <row r="3967" spans="2:3" x14ac:dyDescent="0.25">
      <c r="B3967" s="16"/>
      <c r="C3967" s="17"/>
    </row>
    <row r="3968" spans="2:3" x14ac:dyDescent="0.25">
      <c r="B3968" s="16"/>
      <c r="C3968" s="17"/>
    </row>
    <row r="3969" spans="2:3" x14ac:dyDescent="0.25">
      <c r="B3969" s="16"/>
      <c r="C3969" s="17"/>
    </row>
    <row r="3970" spans="2:3" x14ac:dyDescent="0.25">
      <c r="B3970" s="16"/>
      <c r="C3970" s="17"/>
    </row>
    <row r="3971" spans="2:3" x14ac:dyDescent="0.25">
      <c r="B3971" s="16"/>
      <c r="C3971" s="17"/>
    </row>
    <row r="3972" spans="2:3" x14ac:dyDescent="0.25">
      <c r="B3972" s="16"/>
      <c r="C3972" s="17"/>
    </row>
    <row r="3973" spans="2:3" x14ac:dyDescent="0.25">
      <c r="B3973" s="16"/>
      <c r="C3973" s="17"/>
    </row>
    <row r="3974" spans="2:3" x14ac:dyDescent="0.25">
      <c r="B3974" s="16"/>
      <c r="C3974" s="17"/>
    </row>
    <row r="3975" spans="2:3" x14ac:dyDescent="0.25">
      <c r="B3975" s="16"/>
      <c r="C3975" s="17"/>
    </row>
    <row r="3976" spans="2:3" x14ac:dyDescent="0.25">
      <c r="B3976" s="16"/>
      <c r="C3976" s="17"/>
    </row>
    <row r="3977" spans="2:3" x14ac:dyDescent="0.25">
      <c r="B3977" s="16"/>
      <c r="C3977" s="17"/>
    </row>
    <row r="3978" spans="2:3" x14ac:dyDescent="0.25">
      <c r="B3978" s="16"/>
      <c r="C3978" s="17"/>
    </row>
    <row r="3979" spans="2:3" x14ac:dyDescent="0.25">
      <c r="B3979" s="16"/>
      <c r="C3979" s="17"/>
    </row>
    <row r="3980" spans="2:3" x14ac:dyDescent="0.25">
      <c r="B3980" s="16"/>
      <c r="C3980" s="17"/>
    </row>
    <row r="3981" spans="2:3" x14ac:dyDescent="0.25">
      <c r="B3981" s="16"/>
      <c r="C3981" s="17"/>
    </row>
    <row r="3982" spans="2:3" x14ac:dyDescent="0.25">
      <c r="B3982" s="16"/>
      <c r="C3982" s="17"/>
    </row>
    <row r="3983" spans="2:3" x14ac:dyDescent="0.25">
      <c r="B3983" s="16"/>
      <c r="C3983" s="17"/>
    </row>
    <row r="3984" spans="2:3" x14ac:dyDescent="0.25">
      <c r="B3984" s="16"/>
      <c r="C3984" s="17"/>
    </row>
    <row r="3985" spans="2:3" x14ac:dyDescent="0.25">
      <c r="B3985" s="16"/>
      <c r="C3985" s="17"/>
    </row>
    <row r="3986" spans="2:3" x14ac:dyDescent="0.25">
      <c r="B3986" s="16"/>
      <c r="C3986" s="17"/>
    </row>
    <row r="3987" spans="2:3" x14ac:dyDescent="0.25">
      <c r="B3987" s="16"/>
      <c r="C3987" s="17"/>
    </row>
    <row r="3988" spans="2:3" x14ac:dyDescent="0.25">
      <c r="B3988" s="16"/>
      <c r="C3988" s="17"/>
    </row>
    <row r="3989" spans="2:3" x14ac:dyDescent="0.25">
      <c r="B3989" s="16"/>
      <c r="C3989" s="17"/>
    </row>
    <row r="3990" spans="2:3" x14ac:dyDescent="0.25">
      <c r="B3990" s="16"/>
      <c r="C3990" s="17"/>
    </row>
    <row r="3991" spans="2:3" x14ac:dyDescent="0.25">
      <c r="B3991" s="16"/>
      <c r="C3991" s="17"/>
    </row>
    <row r="3992" spans="2:3" x14ac:dyDescent="0.25">
      <c r="B3992" s="16"/>
      <c r="C3992" s="17"/>
    </row>
    <row r="3993" spans="2:3" x14ac:dyDescent="0.25">
      <c r="B3993" s="16"/>
      <c r="C3993" s="17"/>
    </row>
    <row r="3994" spans="2:3" x14ac:dyDescent="0.25">
      <c r="B3994" s="16"/>
      <c r="C3994" s="17"/>
    </row>
    <row r="3995" spans="2:3" x14ac:dyDescent="0.25">
      <c r="B3995" s="16"/>
      <c r="C3995" s="17"/>
    </row>
    <row r="3996" spans="2:3" x14ac:dyDescent="0.25">
      <c r="B3996" s="16"/>
      <c r="C3996" s="17"/>
    </row>
    <row r="3997" spans="2:3" x14ac:dyDescent="0.25">
      <c r="B3997" s="16"/>
      <c r="C3997" s="17"/>
    </row>
    <row r="3998" spans="2:3" x14ac:dyDescent="0.25">
      <c r="B3998" s="16"/>
      <c r="C3998" s="17"/>
    </row>
    <row r="3999" spans="2:3" x14ac:dyDescent="0.25">
      <c r="B3999" s="16"/>
      <c r="C3999" s="17"/>
    </row>
    <row r="4000" spans="2:3" x14ac:dyDescent="0.25">
      <c r="B4000" s="16"/>
      <c r="C4000" s="17"/>
    </row>
    <row r="4001" spans="2:3" x14ac:dyDescent="0.25">
      <c r="B4001" s="16"/>
      <c r="C4001" s="17"/>
    </row>
    <row r="4002" spans="2:3" x14ac:dyDescent="0.25">
      <c r="B4002" s="16"/>
      <c r="C4002" s="17"/>
    </row>
    <row r="4003" spans="2:3" x14ac:dyDescent="0.25">
      <c r="B4003" s="16"/>
      <c r="C4003" s="17"/>
    </row>
    <row r="4004" spans="2:3" x14ac:dyDescent="0.25">
      <c r="B4004" s="16"/>
      <c r="C4004" s="17"/>
    </row>
    <row r="4005" spans="2:3" x14ac:dyDescent="0.25">
      <c r="B4005" s="16"/>
      <c r="C4005" s="17"/>
    </row>
    <row r="4006" spans="2:3" x14ac:dyDescent="0.25">
      <c r="B4006" s="16"/>
      <c r="C4006" s="17"/>
    </row>
    <row r="4007" spans="2:3" x14ac:dyDescent="0.25">
      <c r="B4007" s="16"/>
      <c r="C4007" s="17"/>
    </row>
    <row r="4008" spans="2:3" x14ac:dyDescent="0.25">
      <c r="B4008" s="16"/>
      <c r="C4008" s="17"/>
    </row>
    <row r="4009" spans="2:3" x14ac:dyDescent="0.25">
      <c r="B4009" s="16"/>
      <c r="C4009" s="17"/>
    </row>
    <row r="4010" spans="2:3" x14ac:dyDescent="0.25">
      <c r="B4010" s="16"/>
      <c r="C4010" s="17"/>
    </row>
    <row r="4011" spans="2:3" x14ac:dyDescent="0.25">
      <c r="B4011" s="16"/>
      <c r="C4011" s="17"/>
    </row>
    <row r="4012" spans="2:3" x14ac:dyDescent="0.25">
      <c r="B4012" s="16"/>
      <c r="C4012" s="17"/>
    </row>
    <row r="4013" spans="2:3" x14ac:dyDescent="0.25">
      <c r="B4013" s="16"/>
      <c r="C4013" s="17"/>
    </row>
    <row r="4014" spans="2:3" x14ac:dyDescent="0.25">
      <c r="B4014" s="16"/>
      <c r="C4014" s="17"/>
    </row>
    <row r="4015" spans="2:3" x14ac:dyDescent="0.25">
      <c r="B4015" s="16"/>
      <c r="C4015" s="17"/>
    </row>
    <row r="4016" spans="2:3" x14ac:dyDescent="0.25">
      <c r="B4016" s="16"/>
      <c r="C4016" s="17"/>
    </row>
    <row r="4017" spans="2:3" x14ac:dyDescent="0.25">
      <c r="B4017" s="16"/>
      <c r="C4017" s="17"/>
    </row>
    <row r="4018" spans="2:3" x14ac:dyDescent="0.25">
      <c r="B4018" s="16"/>
      <c r="C4018" s="17"/>
    </row>
    <row r="4019" spans="2:3" x14ac:dyDescent="0.25">
      <c r="B4019" s="16"/>
      <c r="C4019" s="17"/>
    </row>
    <row r="4020" spans="2:3" x14ac:dyDescent="0.25">
      <c r="B4020" s="16"/>
      <c r="C4020" s="17"/>
    </row>
    <row r="4021" spans="2:3" x14ac:dyDescent="0.25">
      <c r="B4021" s="16"/>
      <c r="C4021" s="17"/>
    </row>
    <row r="4022" spans="2:3" x14ac:dyDescent="0.25">
      <c r="B4022" s="16"/>
      <c r="C4022" s="17"/>
    </row>
    <row r="4023" spans="2:3" x14ac:dyDescent="0.25">
      <c r="B4023" s="16"/>
      <c r="C4023" s="17"/>
    </row>
    <row r="4024" spans="2:3" x14ac:dyDescent="0.25">
      <c r="B4024" s="16"/>
      <c r="C4024" s="17"/>
    </row>
    <row r="4025" spans="2:3" x14ac:dyDescent="0.25">
      <c r="B4025" s="16"/>
      <c r="C4025" s="17"/>
    </row>
    <row r="4026" spans="2:3" x14ac:dyDescent="0.25">
      <c r="B4026" s="16"/>
      <c r="C4026" s="17"/>
    </row>
    <row r="4027" spans="2:3" x14ac:dyDescent="0.25">
      <c r="B4027" s="16"/>
      <c r="C4027" s="17"/>
    </row>
    <row r="4028" spans="2:3" x14ac:dyDescent="0.25">
      <c r="B4028" s="16"/>
      <c r="C4028" s="17"/>
    </row>
    <row r="4029" spans="2:3" x14ac:dyDescent="0.25">
      <c r="B4029" s="16"/>
      <c r="C4029" s="17"/>
    </row>
    <row r="4030" spans="2:3" x14ac:dyDescent="0.25">
      <c r="B4030" s="16"/>
      <c r="C4030" s="17"/>
    </row>
    <row r="4031" spans="2:3" x14ac:dyDescent="0.25">
      <c r="B4031" s="16"/>
      <c r="C4031" s="17"/>
    </row>
    <row r="4032" spans="2:3" x14ac:dyDescent="0.25">
      <c r="B4032" s="16"/>
      <c r="C4032" s="17"/>
    </row>
    <row r="4033" spans="2:3" x14ac:dyDescent="0.25">
      <c r="B4033" s="16"/>
      <c r="C4033" s="17"/>
    </row>
    <row r="4034" spans="2:3" x14ac:dyDescent="0.25">
      <c r="B4034" s="16"/>
      <c r="C4034" s="17"/>
    </row>
    <row r="4035" spans="2:3" x14ac:dyDescent="0.25">
      <c r="B4035" s="16"/>
      <c r="C4035" s="17"/>
    </row>
    <row r="4036" spans="2:3" x14ac:dyDescent="0.25">
      <c r="B4036" s="16"/>
      <c r="C4036" s="17"/>
    </row>
    <row r="4037" spans="2:3" x14ac:dyDescent="0.25">
      <c r="B4037" s="16"/>
      <c r="C4037" s="17"/>
    </row>
    <row r="4038" spans="2:3" x14ac:dyDescent="0.25">
      <c r="B4038" s="16"/>
      <c r="C4038" s="17"/>
    </row>
    <row r="4039" spans="2:3" x14ac:dyDescent="0.25">
      <c r="B4039" s="16"/>
      <c r="C4039" s="17"/>
    </row>
    <row r="4040" spans="2:3" x14ac:dyDescent="0.25">
      <c r="B4040" s="16"/>
      <c r="C4040" s="17"/>
    </row>
    <row r="4041" spans="2:3" x14ac:dyDescent="0.25">
      <c r="B4041" s="16"/>
      <c r="C4041" s="17"/>
    </row>
    <row r="4042" spans="2:3" x14ac:dyDescent="0.25">
      <c r="B4042" s="16"/>
      <c r="C4042" s="17"/>
    </row>
    <row r="4043" spans="2:3" x14ac:dyDescent="0.25">
      <c r="B4043" s="16"/>
      <c r="C4043" s="17"/>
    </row>
    <row r="4044" spans="2:3" x14ac:dyDescent="0.25">
      <c r="B4044" s="16"/>
      <c r="C4044" s="17"/>
    </row>
    <row r="4045" spans="2:3" x14ac:dyDescent="0.25">
      <c r="B4045" s="16"/>
      <c r="C4045" s="17"/>
    </row>
    <row r="4046" spans="2:3" x14ac:dyDescent="0.25">
      <c r="B4046" s="16"/>
      <c r="C4046" s="17"/>
    </row>
    <row r="4047" spans="2:3" x14ac:dyDescent="0.25">
      <c r="B4047" s="16"/>
      <c r="C4047" s="17"/>
    </row>
    <row r="4048" spans="2:3" x14ac:dyDescent="0.25">
      <c r="B4048" s="16"/>
      <c r="C4048" s="17"/>
    </row>
    <row r="4049" spans="2:3" x14ac:dyDescent="0.25">
      <c r="B4049" s="16"/>
      <c r="C4049" s="17"/>
    </row>
    <row r="4050" spans="2:3" x14ac:dyDescent="0.25">
      <c r="B4050" s="16"/>
      <c r="C4050" s="17"/>
    </row>
    <row r="4051" spans="2:3" x14ac:dyDescent="0.25">
      <c r="B4051" s="16"/>
      <c r="C4051" s="17"/>
    </row>
    <row r="4052" spans="2:3" x14ac:dyDescent="0.25">
      <c r="B4052" s="16"/>
      <c r="C4052" s="17"/>
    </row>
    <row r="4053" spans="2:3" x14ac:dyDescent="0.25">
      <c r="B4053" s="16"/>
      <c r="C4053" s="17"/>
    </row>
    <row r="4054" spans="2:3" x14ac:dyDescent="0.25">
      <c r="B4054" s="16"/>
      <c r="C4054" s="17"/>
    </row>
    <row r="4055" spans="2:3" x14ac:dyDescent="0.25">
      <c r="B4055" s="16"/>
      <c r="C4055" s="17"/>
    </row>
    <row r="4056" spans="2:3" x14ac:dyDescent="0.25">
      <c r="B4056" s="16"/>
      <c r="C4056" s="17"/>
    </row>
    <row r="4057" spans="2:3" x14ac:dyDescent="0.25">
      <c r="B4057" s="16"/>
      <c r="C4057" s="17"/>
    </row>
    <row r="4058" spans="2:3" x14ac:dyDescent="0.25">
      <c r="B4058" s="16"/>
      <c r="C4058" s="17"/>
    </row>
    <row r="4059" spans="2:3" x14ac:dyDescent="0.25">
      <c r="B4059" s="16"/>
      <c r="C4059" s="17"/>
    </row>
    <row r="4060" spans="2:3" x14ac:dyDescent="0.25">
      <c r="B4060" s="16"/>
      <c r="C4060" s="17"/>
    </row>
    <row r="4061" spans="2:3" x14ac:dyDescent="0.25">
      <c r="B4061" s="16"/>
      <c r="C4061" s="17"/>
    </row>
    <row r="4062" spans="2:3" x14ac:dyDescent="0.25">
      <c r="B4062" s="16"/>
      <c r="C4062" s="17"/>
    </row>
    <row r="4063" spans="2:3" x14ac:dyDescent="0.25">
      <c r="B4063" s="16"/>
      <c r="C4063" s="17"/>
    </row>
    <row r="4064" spans="2:3" x14ac:dyDescent="0.25">
      <c r="B4064" s="16"/>
      <c r="C4064" s="17"/>
    </row>
    <row r="4065" spans="2:3" x14ac:dyDescent="0.25">
      <c r="B4065" s="16"/>
      <c r="C4065" s="17"/>
    </row>
    <row r="4066" spans="2:3" x14ac:dyDescent="0.25">
      <c r="B4066" s="16"/>
      <c r="C4066" s="17"/>
    </row>
    <row r="4067" spans="2:3" x14ac:dyDescent="0.25">
      <c r="B4067" s="16"/>
      <c r="C4067" s="17"/>
    </row>
    <row r="4068" spans="2:3" x14ac:dyDescent="0.25">
      <c r="B4068" s="16"/>
      <c r="C4068" s="17"/>
    </row>
    <row r="4069" spans="2:3" x14ac:dyDescent="0.25">
      <c r="B4069" s="16"/>
      <c r="C4069" s="17"/>
    </row>
    <row r="4070" spans="2:3" x14ac:dyDescent="0.25">
      <c r="B4070" s="16"/>
      <c r="C4070" s="17"/>
    </row>
    <row r="4071" spans="2:3" x14ac:dyDescent="0.25">
      <c r="B4071" s="16"/>
      <c r="C4071" s="17"/>
    </row>
    <row r="4072" spans="2:3" x14ac:dyDescent="0.25">
      <c r="B4072" s="16"/>
      <c r="C4072" s="17"/>
    </row>
    <row r="4073" spans="2:3" x14ac:dyDescent="0.25">
      <c r="B4073" s="16"/>
      <c r="C4073" s="17"/>
    </row>
    <row r="4074" spans="2:3" x14ac:dyDescent="0.25">
      <c r="B4074" s="16"/>
      <c r="C4074" s="17"/>
    </row>
    <row r="4075" spans="2:3" x14ac:dyDescent="0.25">
      <c r="B4075" s="16"/>
      <c r="C4075" s="17"/>
    </row>
    <row r="4076" spans="2:3" x14ac:dyDescent="0.25">
      <c r="B4076" s="16"/>
      <c r="C4076" s="17"/>
    </row>
    <row r="4077" spans="2:3" x14ac:dyDescent="0.25">
      <c r="B4077" s="16"/>
      <c r="C4077" s="17"/>
    </row>
    <row r="4078" spans="2:3" x14ac:dyDescent="0.25">
      <c r="B4078" s="16"/>
      <c r="C4078" s="17"/>
    </row>
    <row r="4079" spans="2:3" x14ac:dyDescent="0.25">
      <c r="B4079" s="16"/>
      <c r="C4079" s="17"/>
    </row>
    <row r="4080" spans="2:3" x14ac:dyDescent="0.25">
      <c r="B4080" s="16"/>
      <c r="C4080" s="17"/>
    </row>
    <row r="4081" spans="2:3" x14ac:dyDescent="0.25">
      <c r="B4081" s="16"/>
      <c r="C4081" s="17"/>
    </row>
    <row r="4082" spans="2:3" x14ac:dyDescent="0.25">
      <c r="B4082" s="16"/>
      <c r="C4082" s="17"/>
    </row>
    <row r="4083" spans="2:3" x14ac:dyDescent="0.25">
      <c r="B4083" s="16"/>
      <c r="C4083" s="17"/>
    </row>
    <row r="4084" spans="2:3" x14ac:dyDescent="0.25">
      <c r="B4084" s="16"/>
      <c r="C4084" s="17"/>
    </row>
    <row r="4085" spans="2:3" x14ac:dyDescent="0.25">
      <c r="B4085" s="16"/>
      <c r="C4085" s="17"/>
    </row>
    <row r="4086" spans="2:3" x14ac:dyDescent="0.25">
      <c r="B4086" s="16"/>
      <c r="C4086" s="17"/>
    </row>
    <row r="4087" spans="2:3" x14ac:dyDescent="0.25">
      <c r="B4087" s="16"/>
      <c r="C4087" s="17"/>
    </row>
    <row r="4088" spans="2:3" x14ac:dyDescent="0.25">
      <c r="B4088" s="16"/>
      <c r="C4088" s="17"/>
    </row>
    <row r="4089" spans="2:3" x14ac:dyDescent="0.25">
      <c r="B4089" s="16"/>
      <c r="C4089" s="17"/>
    </row>
    <row r="4090" spans="2:3" x14ac:dyDescent="0.25">
      <c r="B4090" s="16"/>
      <c r="C4090" s="17"/>
    </row>
    <row r="4091" spans="2:3" x14ac:dyDescent="0.25">
      <c r="B4091" s="16"/>
      <c r="C4091" s="17"/>
    </row>
    <row r="4092" spans="2:3" x14ac:dyDescent="0.25">
      <c r="B4092" s="16"/>
      <c r="C4092" s="17"/>
    </row>
    <row r="4093" spans="2:3" x14ac:dyDescent="0.25">
      <c r="B4093" s="16"/>
      <c r="C4093" s="17"/>
    </row>
    <row r="4094" spans="2:3" x14ac:dyDescent="0.25">
      <c r="B4094" s="16"/>
      <c r="C4094" s="17"/>
    </row>
    <row r="4095" spans="2:3" x14ac:dyDescent="0.25">
      <c r="B4095" s="16"/>
      <c r="C4095" s="17"/>
    </row>
    <row r="4096" spans="2:3" x14ac:dyDescent="0.25">
      <c r="B4096" s="16"/>
      <c r="C4096" s="17"/>
    </row>
    <row r="4097" spans="2:3" x14ac:dyDescent="0.25">
      <c r="B4097" s="16"/>
      <c r="C4097" s="17"/>
    </row>
    <row r="4098" spans="2:3" x14ac:dyDescent="0.25">
      <c r="B4098" s="16"/>
      <c r="C4098" s="17"/>
    </row>
    <row r="4099" spans="2:3" x14ac:dyDescent="0.25">
      <c r="B4099" s="16"/>
      <c r="C4099" s="17"/>
    </row>
    <row r="4100" spans="2:3" x14ac:dyDescent="0.25">
      <c r="B4100" s="16"/>
      <c r="C4100" s="17"/>
    </row>
    <row r="4101" spans="2:3" x14ac:dyDescent="0.25">
      <c r="B4101" s="16"/>
      <c r="C4101" s="17"/>
    </row>
    <row r="4102" spans="2:3" x14ac:dyDescent="0.25">
      <c r="B4102" s="16"/>
      <c r="C4102" s="17"/>
    </row>
    <row r="4103" spans="2:3" x14ac:dyDescent="0.25">
      <c r="B4103" s="16"/>
      <c r="C4103" s="17"/>
    </row>
    <row r="4104" spans="2:3" x14ac:dyDescent="0.25">
      <c r="B4104" s="16"/>
      <c r="C4104" s="17"/>
    </row>
    <row r="4105" spans="2:3" x14ac:dyDescent="0.25">
      <c r="B4105" s="16"/>
      <c r="C4105" s="17"/>
    </row>
    <row r="4106" spans="2:3" x14ac:dyDescent="0.25">
      <c r="B4106" s="16"/>
      <c r="C4106" s="17"/>
    </row>
    <row r="4107" spans="2:3" x14ac:dyDescent="0.25">
      <c r="B4107" s="16"/>
      <c r="C4107" s="17"/>
    </row>
    <row r="4108" spans="2:3" x14ac:dyDescent="0.25">
      <c r="B4108" s="16"/>
      <c r="C4108" s="17"/>
    </row>
    <row r="4109" spans="2:3" x14ac:dyDescent="0.25">
      <c r="B4109" s="16"/>
      <c r="C4109" s="17"/>
    </row>
    <row r="4110" spans="2:3" x14ac:dyDescent="0.25">
      <c r="B4110" s="16"/>
      <c r="C4110" s="17"/>
    </row>
    <row r="4111" spans="2:3" x14ac:dyDescent="0.25">
      <c r="B4111" s="16"/>
      <c r="C4111" s="17"/>
    </row>
    <row r="4112" spans="2:3" x14ac:dyDescent="0.25">
      <c r="B4112" s="16"/>
      <c r="C4112" s="17"/>
    </row>
    <row r="4113" spans="2:3" x14ac:dyDescent="0.25">
      <c r="B4113" s="16"/>
      <c r="C4113" s="17"/>
    </row>
    <row r="4114" spans="2:3" x14ac:dyDescent="0.25">
      <c r="B4114" s="16"/>
      <c r="C4114" s="17"/>
    </row>
    <row r="4115" spans="2:3" x14ac:dyDescent="0.25">
      <c r="B4115" s="16"/>
      <c r="C4115" s="17"/>
    </row>
    <row r="4116" spans="2:3" x14ac:dyDescent="0.25">
      <c r="B4116" s="16"/>
      <c r="C4116" s="17"/>
    </row>
    <row r="4117" spans="2:3" x14ac:dyDescent="0.25">
      <c r="B4117" s="16"/>
      <c r="C4117" s="17"/>
    </row>
    <row r="4118" spans="2:3" x14ac:dyDescent="0.25">
      <c r="B4118" s="16"/>
      <c r="C4118" s="17"/>
    </row>
    <row r="4119" spans="2:3" x14ac:dyDescent="0.25">
      <c r="B4119" s="16"/>
      <c r="C4119" s="17"/>
    </row>
    <row r="4120" spans="2:3" x14ac:dyDescent="0.25">
      <c r="B4120" s="16"/>
      <c r="C4120" s="17"/>
    </row>
    <row r="4121" spans="2:3" x14ac:dyDescent="0.25">
      <c r="B4121" s="16"/>
      <c r="C4121" s="17"/>
    </row>
    <row r="4122" spans="2:3" x14ac:dyDescent="0.25">
      <c r="B4122" s="16"/>
      <c r="C4122" s="17"/>
    </row>
    <row r="4123" spans="2:3" x14ac:dyDescent="0.25">
      <c r="B4123" s="16"/>
      <c r="C4123" s="17"/>
    </row>
    <row r="4124" spans="2:3" x14ac:dyDescent="0.25">
      <c r="B4124" s="16"/>
      <c r="C4124" s="17"/>
    </row>
    <row r="4125" spans="2:3" x14ac:dyDescent="0.25">
      <c r="B4125" s="16"/>
      <c r="C4125" s="17"/>
    </row>
    <row r="4126" spans="2:3" x14ac:dyDescent="0.25">
      <c r="B4126" s="16"/>
      <c r="C4126" s="17"/>
    </row>
    <row r="4127" spans="2:3" x14ac:dyDescent="0.25">
      <c r="B4127" s="16"/>
      <c r="C4127" s="17"/>
    </row>
    <row r="4128" spans="2:3" x14ac:dyDescent="0.25">
      <c r="B4128" s="16"/>
      <c r="C4128" s="17"/>
    </row>
    <row r="4129" spans="2:3" x14ac:dyDescent="0.25">
      <c r="B4129" s="16"/>
      <c r="C4129" s="17"/>
    </row>
    <row r="4130" spans="2:3" x14ac:dyDescent="0.25">
      <c r="B4130" s="16"/>
      <c r="C4130" s="17"/>
    </row>
    <row r="4131" spans="2:3" x14ac:dyDescent="0.25">
      <c r="B4131" s="16"/>
      <c r="C4131" s="17"/>
    </row>
    <row r="4132" spans="2:3" x14ac:dyDescent="0.25">
      <c r="B4132" s="16"/>
      <c r="C4132" s="17"/>
    </row>
    <row r="4133" spans="2:3" x14ac:dyDescent="0.25">
      <c r="B4133" s="16"/>
      <c r="C4133" s="17"/>
    </row>
    <row r="4134" spans="2:3" x14ac:dyDescent="0.25">
      <c r="B4134" s="16"/>
      <c r="C4134" s="17"/>
    </row>
    <row r="4135" spans="2:3" x14ac:dyDescent="0.25">
      <c r="B4135" s="16"/>
      <c r="C4135" s="17"/>
    </row>
    <row r="4136" spans="2:3" x14ac:dyDescent="0.25">
      <c r="B4136" s="16"/>
      <c r="C4136" s="17"/>
    </row>
    <row r="4137" spans="2:3" x14ac:dyDescent="0.25">
      <c r="B4137" s="16"/>
      <c r="C4137" s="17"/>
    </row>
    <row r="4138" spans="2:3" x14ac:dyDescent="0.25">
      <c r="B4138" s="16"/>
      <c r="C4138" s="17"/>
    </row>
    <row r="4139" spans="2:3" x14ac:dyDescent="0.25">
      <c r="B4139" s="16"/>
      <c r="C4139" s="17"/>
    </row>
    <row r="4140" spans="2:3" x14ac:dyDescent="0.25">
      <c r="B4140" s="16"/>
      <c r="C4140" s="17"/>
    </row>
    <row r="4141" spans="2:3" x14ac:dyDescent="0.25">
      <c r="B4141" s="16"/>
      <c r="C4141" s="17"/>
    </row>
    <row r="4142" spans="2:3" x14ac:dyDescent="0.25">
      <c r="B4142" s="16"/>
      <c r="C4142" s="17"/>
    </row>
    <row r="4143" spans="2:3" x14ac:dyDescent="0.25">
      <c r="B4143" s="16"/>
      <c r="C4143" s="17"/>
    </row>
    <row r="4144" spans="2:3" x14ac:dyDescent="0.25">
      <c r="B4144" s="16"/>
      <c r="C4144" s="17"/>
    </row>
    <row r="4145" spans="2:3" x14ac:dyDescent="0.25">
      <c r="B4145" s="16"/>
      <c r="C4145" s="17"/>
    </row>
    <row r="4146" spans="2:3" x14ac:dyDescent="0.25">
      <c r="B4146" s="16"/>
      <c r="C4146" s="17"/>
    </row>
    <row r="4147" spans="2:3" x14ac:dyDescent="0.25">
      <c r="B4147" s="16"/>
      <c r="C4147" s="17"/>
    </row>
    <row r="4148" spans="2:3" x14ac:dyDescent="0.25">
      <c r="B4148" s="16"/>
      <c r="C4148" s="17"/>
    </row>
    <row r="4149" spans="2:3" x14ac:dyDescent="0.25">
      <c r="B4149" s="16"/>
      <c r="C4149" s="17"/>
    </row>
    <row r="4150" spans="2:3" x14ac:dyDescent="0.25">
      <c r="B4150" s="16"/>
      <c r="C4150" s="17"/>
    </row>
    <row r="4151" spans="2:3" x14ac:dyDescent="0.25">
      <c r="B4151" s="16"/>
      <c r="C4151" s="17"/>
    </row>
    <row r="4152" spans="2:3" x14ac:dyDescent="0.25">
      <c r="B4152" s="16"/>
      <c r="C4152" s="17"/>
    </row>
    <row r="4153" spans="2:3" x14ac:dyDescent="0.25">
      <c r="B4153" s="16"/>
      <c r="C4153" s="17"/>
    </row>
    <row r="4154" spans="2:3" x14ac:dyDescent="0.25">
      <c r="B4154" s="16"/>
      <c r="C4154" s="17"/>
    </row>
    <row r="4155" spans="2:3" x14ac:dyDescent="0.25">
      <c r="B4155" s="16"/>
      <c r="C4155" s="17"/>
    </row>
    <row r="4156" spans="2:3" x14ac:dyDescent="0.25">
      <c r="B4156" s="16"/>
      <c r="C4156" s="17"/>
    </row>
    <row r="4157" spans="2:3" x14ac:dyDescent="0.25">
      <c r="B4157" s="16"/>
      <c r="C4157" s="17"/>
    </row>
    <row r="4158" spans="2:3" x14ac:dyDescent="0.25">
      <c r="B4158" s="16"/>
      <c r="C4158" s="17"/>
    </row>
    <row r="4159" spans="2:3" x14ac:dyDescent="0.25">
      <c r="B4159" s="16"/>
      <c r="C4159" s="17"/>
    </row>
    <row r="4160" spans="2:3" x14ac:dyDescent="0.25">
      <c r="B4160" s="16"/>
      <c r="C4160" s="17"/>
    </row>
    <row r="4161" spans="2:3" x14ac:dyDescent="0.25">
      <c r="B4161" s="16"/>
      <c r="C4161" s="17"/>
    </row>
    <row r="4162" spans="2:3" x14ac:dyDescent="0.25">
      <c r="B4162" s="16"/>
      <c r="C4162" s="17"/>
    </row>
    <row r="4163" spans="2:3" x14ac:dyDescent="0.25">
      <c r="B4163" s="16"/>
      <c r="C4163" s="17"/>
    </row>
    <row r="4164" spans="2:3" x14ac:dyDescent="0.25">
      <c r="B4164" s="16"/>
      <c r="C4164" s="17"/>
    </row>
    <row r="4165" spans="2:3" x14ac:dyDescent="0.25">
      <c r="B4165" s="16"/>
      <c r="C4165" s="17"/>
    </row>
    <row r="4166" spans="2:3" x14ac:dyDescent="0.25">
      <c r="B4166" s="16"/>
      <c r="C4166" s="17"/>
    </row>
    <row r="4167" spans="2:3" x14ac:dyDescent="0.25">
      <c r="B4167" s="16"/>
      <c r="C4167" s="17"/>
    </row>
    <row r="4168" spans="2:3" x14ac:dyDescent="0.25">
      <c r="B4168" s="16"/>
      <c r="C4168" s="17"/>
    </row>
    <row r="4169" spans="2:3" x14ac:dyDescent="0.25">
      <c r="B4169" s="16"/>
      <c r="C4169" s="17"/>
    </row>
    <row r="4170" spans="2:3" x14ac:dyDescent="0.25">
      <c r="B4170" s="16"/>
      <c r="C4170" s="17"/>
    </row>
    <row r="4171" spans="2:3" x14ac:dyDescent="0.25">
      <c r="B4171" s="16"/>
      <c r="C4171" s="17"/>
    </row>
    <row r="4172" spans="2:3" x14ac:dyDescent="0.25">
      <c r="B4172" s="16"/>
      <c r="C4172" s="17"/>
    </row>
    <row r="4173" spans="2:3" x14ac:dyDescent="0.25">
      <c r="B4173" s="16"/>
      <c r="C4173" s="17"/>
    </row>
    <row r="4174" spans="2:3" x14ac:dyDescent="0.25">
      <c r="B4174" s="16"/>
      <c r="C4174" s="17"/>
    </row>
    <row r="4175" spans="2:3" x14ac:dyDescent="0.25">
      <c r="B4175" s="16"/>
      <c r="C4175" s="17"/>
    </row>
    <row r="4176" spans="2:3" x14ac:dyDescent="0.25">
      <c r="B4176" s="16"/>
      <c r="C4176" s="17"/>
    </row>
    <row r="4177" spans="2:3" x14ac:dyDescent="0.25">
      <c r="B4177" s="16"/>
      <c r="C4177" s="17"/>
    </row>
    <row r="4178" spans="2:3" x14ac:dyDescent="0.25">
      <c r="B4178" s="16"/>
      <c r="C4178" s="17"/>
    </row>
    <row r="4179" spans="2:3" x14ac:dyDescent="0.25">
      <c r="B4179" s="16"/>
      <c r="C4179" s="17"/>
    </row>
    <row r="4180" spans="2:3" x14ac:dyDescent="0.25">
      <c r="B4180" s="16"/>
      <c r="C4180" s="17"/>
    </row>
    <row r="4181" spans="2:3" x14ac:dyDescent="0.25">
      <c r="B4181" s="16"/>
      <c r="C4181" s="17"/>
    </row>
    <row r="4182" spans="2:3" x14ac:dyDescent="0.25">
      <c r="B4182" s="16"/>
      <c r="C4182" s="17"/>
    </row>
    <row r="4183" spans="2:3" x14ac:dyDescent="0.25">
      <c r="B4183" s="16"/>
      <c r="C4183" s="17"/>
    </row>
    <row r="4184" spans="2:3" x14ac:dyDescent="0.25">
      <c r="B4184" s="16"/>
      <c r="C4184" s="17"/>
    </row>
    <row r="4185" spans="2:3" x14ac:dyDescent="0.25">
      <c r="B4185" s="16"/>
      <c r="C4185" s="17"/>
    </row>
    <row r="4186" spans="2:3" x14ac:dyDescent="0.25">
      <c r="B4186" s="16"/>
      <c r="C4186" s="17"/>
    </row>
    <row r="4187" spans="2:3" x14ac:dyDescent="0.25">
      <c r="B4187" s="16"/>
      <c r="C4187" s="17"/>
    </row>
    <row r="4188" spans="2:3" x14ac:dyDescent="0.25">
      <c r="B4188" s="16"/>
      <c r="C4188" s="17"/>
    </row>
    <row r="4189" spans="2:3" x14ac:dyDescent="0.25">
      <c r="B4189" s="16"/>
      <c r="C4189" s="17"/>
    </row>
    <row r="4190" spans="2:3" x14ac:dyDescent="0.25">
      <c r="B4190" s="16"/>
      <c r="C4190" s="17"/>
    </row>
    <row r="4191" spans="2:3" x14ac:dyDescent="0.25">
      <c r="B4191" s="16"/>
      <c r="C4191" s="17"/>
    </row>
    <row r="4192" spans="2:3" x14ac:dyDescent="0.25">
      <c r="B4192" s="16"/>
      <c r="C4192" s="17"/>
    </row>
    <row r="4193" spans="2:3" x14ac:dyDescent="0.25">
      <c r="B4193" s="16"/>
      <c r="C4193" s="17"/>
    </row>
    <row r="4194" spans="2:3" x14ac:dyDescent="0.25">
      <c r="B4194" s="16"/>
      <c r="C4194" s="17"/>
    </row>
    <row r="4195" spans="2:3" x14ac:dyDescent="0.25">
      <c r="B4195" s="16"/>
      <c r="C4195" s="17"/>
    </row>
    <row r="4196" spans="2:3" x14ac:dyDescent="0.25">
      <c r="B4196" s="16"/>
      <c r="C4196" s="17"/>
    </row>
    <row r="4197" spans="2:3" x14ac:dyDescent="0.25">
      <c r="B4197" s="16"/>
      <c r="C4197" s="17"/>
    </row>
    <row r="4198" spans="2:3" x14ac:dyDescent="0.25">
      <c r="B4198" s="16"/>
      <c r="C4198" s="17"/>
    </row>
    <row r="4199" spans="2:3" x14ac:dyDescent="0.25">
      <c r="B4199" s="16"/>
      <c r="C4199" s="17"/>
    </row>
    <row r="4200" spans="2:3" x14ac:dyDescent="0.25">
      <c r="B4200" s="16"/>
      <c r="C4200" s="17"/>
    </row>
    <row r="4201" spans="2:3" x14ac:dyDescent="0.25">
      <c r="B4201" s="16"/>
      <c r="C4201" s="17"/>
    </row>
    <row r="4202" spans="2:3" x14ac:dyDescent="0.25">
      <c r="B4202" s="16"/>
      <c r="C4202" s="17"/>
    </row>
    <row r="4203" spans="2:3" x14ac:dyDescent="0.25">
      <c r="B4203" s="16"/>
      <c r="C4203" s="17"/>
    </row>
    <row r="4204" spans="2:3" x14ac:dyDescent="0.25">
      <c r="B4204" s="16"/>
      <c r="C4204" s="17"/>
    </row>
    <row r="4205" spans="2:3" x14ac:dyDescent="0.25">
      <c r="B4205" s="16"/>
      <c r="C4205" s="17"/>
    </row>
    <row r="4206" spans="2:3" x14ac:dyDescent="0.25">
      <c r="B4206" s="16"/>
      <c r="C4206" s="17"/>
    </row>
    <row r="4207" spans="2:3" x14ac:dyDescent="0.25">
      <c r="B4207" s="16"/>
      <c r="C4207" s="17"/>
    </row>
    <row r="4208" spans="2:3" x14ac:dyDescent="0.25">
      <c r="B4208" s="16"/>
      <c r="C4208" s="17"/>
    </row>
    <row r="4209" spans="2:3" x14ac:dyDescent="0.25">
      <c r="B4209" s="16"/>
      <c r="C4209" s="17"/>
    </row>
    <row r="4210" spans="2:3" x14ac:dyDescent="0.25">
      <c r="B4210" s="16"/>
      <c r="C4210" s="17"/>
    </row>
    <row r="4211" spans="2:3" x14ac:dyDescent="0.25">
      <c r="B4211" s="16"/>
      <c r="C4211" s="17"/>
    </row>
    <row r="4212" spans="2:3" x14ac:dyDescent="0.25">
      <c r="B4212" s="16"/>
      <c r="C4212" s="17"/>
    </row>
    <row r="4213" spans="2:3" x14ac:dyDescent="0.25">
      <c r="B4213" s="16"/>
      <c r="C4213" s="17"/>
    </row>
    <row r="4214" spans="2:3" x14ac:dyDescent="0.25">
      <c r="B4214" s="16"/>
      <c r="C4214" s="17"/>
    </row>
    <row r="4215" spans="2:3" x14ac:dyDescent="0.25">
      <c r="B4215" s="16"/>
      <c r="C4215" s="17"/>
    </row>
    <row r="4216" spans="2:3" x14ac:dyDescent="0.25">
      <c r="B4216" s="16"/>
      <c r="C4216" s="17"/>
    </row>
    <row r="4217" spans="2:3" x14ac:dyDescent="0.25">
      <c r="B4217" s="16"/>
      <c r="C4217" s="17"/>
    </row>
    <row r="4218" spans="2:3" x14ac:dyDescent="0.25">
      <c r="B4218" s="16"/>
      <c r="C4218" s="17"/>
    </row>
    <row r="4219" spans="2:3" x14ac:dyDescent="0.25">
      <c r="B4219" s="16"/>
      <c r="C4219" s="17"/>
    </row>
    <row r="4220" spans="2:3" x14ac:dyDescent="0.25">
      <c r="B4220" s="16"/>
      <c r="C4220" s="17"/>
    </row>
    <row r="4221" spans="2:3" x14ac:dyDescent="0.25">
      <c r="B4221" s="16"/>
      <c r="C4221" s="17"/>
    </row>
    <row r="4222" spans="2:3" x14ac:dyDescent="0.25">
      <c r="B4222" s="16"/>
      <c r="C4222" s="17"/>
    </row>
    <row r="4223" spans="2:3" x14ac:dyDescent="0.25">
      <c r="B4223" s="16"/>
      <c r="C4223" s="17"/>
    </row>
    <row r="4224" spans="2:3" x14ac:dyDescent="0.25">
      <c r="B4224" s="16"/>
      <c r="C4224" s="17"/>
    </row>
    <row r="4225" spans="2:3" x14ac:dyDescent="0.25">
      <c r="B4225" s="16"/>
      <c r="C4225" s="17"/>
    </row>
    <row r="4226" spans="2:3" x14ac:dyDescent="0.25">
      <c r="B4226" s="16"/>
      <c r="C4226" s="17"/>
    </row>
    <row r="4227" spans="2:3" x14ac:dyDescent="0.25">
      <c r="B4227" s="16"/>
      <c r="C4227" s="17"/>
    </row>
    <row r="4228" spans="2:3" x14ac:dyDescent="0.25">
      <c r="B4228" s="16"/>
      <c r="C4228" s="17"/>
    </row>
    <row r="4229" spans="2:3" x14ac:dyDescent="0.25">
      <c r="B4229" s="16"/>
      <c r="C4229" s="17"/>
    </row>
    <row r="4230" spans="2:3" x14ac:dyDescent="0.25">
      <c r="B4230" s="16"/>
      <c r="C4230" s="17"/>
    </row>
    <row r="4231" spans="2:3" x14ac:dyDescent="0.25">
      <c r="B4231" s="16"/>
      <c r="C4231" s="17"/>
    </row>
    <row r="4232" spans="2:3" x14ac:dyDescent="0.25">
      <c r="B4232" s="16"/>
      <c r="C4232" s="17"/>
    </row>
    <row r="4233" spans="2:3" x14ac:dyDescent="0.25">
      <c r="B4233" s="16"/>
      <c r="C4233" s="17"/>
    </row>
    <row r="4234" spans="2:3" x14ac:dyDescent="0.25">
      <c r="B4234" s="16"/>
      <c r="C4234" s="17"/>
    </row>
    <row r="4235" spans="2:3" x14ac:dyDescent="0.25">
      <c r="B4235" s="16"/>
      <c r="C4235" s="17"/>
    </row>
    <row r="4236" spans="2:3" x14ac:dyDescent="0.25">
      <c r="B4236" s="16"/>
      <c r="C4236" s="17"/>
    </row>
    <row r="4237" spans="2:3" x14ac:dyDescent="0.25">
      <c r="B4237" s="16"/>
      <c r="C4237" s="17"/>
    </row>
    <row r="4238" spans="2:3" x14ac:dyDescent="0.25">
      <c r="B4238" s="16"/>
      <c r="C4238" s="17"/>
    </row>
    <row r="4239" spans="2:3" x14ac:dyDescent="0.25">
      <c r="B4239" s="16"/>
      <c r="C4239" s="17"/>
    </row>
    <row r="4240" spans="2:3" x14ac:dyDescent="0.25">
      <c r="B4240" s="16"/>
      <c r="C4240" s="17"/>
    </row>
    <row r="4241" spans="2:3" x14ac:dyDescent="0.25">
      <c r="B4241" s="16"/>
      <c r="C4241" s="17"/>
    </row>
    <row r="4242" spans="2:3" x14ac:dyDescent="0.25">
      <c r="B4242" s="16"/>
      <c r="C4242" s="17"/>
    </row>
    <row r="4243" spans="2:3" x14ac:dyDescent="0.25">
      <c r="B4243" s="16"/>
      <c r="C4243" s="17"/>
    </row>
    <row r="4244" spans="2:3" x14ac:dyDescent="0.25">
      <c r="B4244" s="16"/>
      <c r="C4244" s="17"/>
    </row>
    <row r="4245" spans="2:3" x14ac:dyDescent="0.25">
      <c r="B4245" s="16"/>
      <c r="C4245" s="17"/>
    </row>
    <row r="4246" spans="2:3" x14ac:dyDescent="0.25">
      <c r="B4246" s="16"/>
      <c r="C4246" s="17"/>
    </row>
    <row r="4247" spans="2:3" x14ac:dyDescent="0.25">
      <c r="B4247" s="16"/>
      <c r="C4247" s="17"/>
    </row>
    <row r="4248" spans="2:3" x14ac:dyDescent="0.25">
      <c r="B4248" s="16"/>
      <c r="C4248" s="17"/>
    </row>
    <row r="4249" spans="2:3" x14ac:dyDescent="0.25">
      <c r="B4249" s="16"/>
      <c r="C4249" s="17"/>
    </row>
    <row r="4250" spans="2:3" x14ac:dyDescent="0.25">
      <c r="B4250" s="16"/>
      <c r="C4250" s="17"/>
    </row>
    <row r="4251" spans="2:3" x14ac:dyDescent="0.25">
      <c r="B4251" s="16"/>
      <c r="C4251" s="17"/>
    </row>
    <row r="4252" spans="2:3" x14ac:dyDescent="0.25">
      <c r="B4252" s="16"/>
      <c r="C4252" s="17"/>
    </row>
    <row r="4253" spans="2:3" x14ac:dyDescent="0.25">
      <c r="B4253" s="16"/>
      <c r="C4253" s="17"/>
    </row>
    <row r="4254" spans="2:3" x14ac:dyDescent="0.25">
      <c r="B4254" s="16"/>
      <c r="C4254" s="17"/>
    </row>
    <row r="4255" spans="2:3" x14ac:dyDescent="0.25">
      <c r="B4255" s="16"/>
      <c r="C4255" s="17"/>
    </row>
    <row r="4256" spans="2:3" x14ac:dyDescent="0.25">
      <c r="B4256" s="16"/>
      <c r="C4256" s="17"/>
    </row>
    <row r="4257" spans="2:3" x14ac:dyDescent="0.25">
      <c r="B4257" s="16"/>
      <c r="C4257" s="17"/>
    </row>
    <row r="4258" spans="2:3" x14ac:dyDescent="0.25">
      <c r="B4258" s="16"/>
      <c r="C4258" s="17"/>
    </row>
    <row r="4259" spans="2:3" x14ac:dyDescent="0.25">
      <c r="B4259" s="16"/>
      <c r="C4259" s="17"/>
    </row>
    <row r="4260" spans="2:3" x14ac:dyDescent="0.25">
      <c r="B4260" s="16"/>
      <c r="C4260" s="17"/>
    </row>
    <row r="4261" spans="2:3" x14ac:dyDescent="0.25">
      <c r="B4261" s="16"/>
      <c r="C4261" s="17"/>
    </row>
    <row r="4262" spans="2:3" x14ac:dyDescent="0.25">
      <c r="B4262" s="16"/>
      <c r="C4262" s="17"/>
    </row>
    <row r="4263" spans="2:3" x14ac:dyDescent="0.25">
      <c r="B4263" s="16"/>
      <c r="C4263" s="17"/>
    </row>
    <row r="4264" spans="2:3" x14ac:dyDescent="0.25">
      <c r="B4264" s="16"/>
      <c r="C4264" s="17"/>
    </row>
    <row r="4265" spans="2:3" x14ac:dyDescent="0.25">
      <c r="B4265" s="16"/>
      <c r="C4265" s="17"/>
    </row>
    <row r="4266" spans="2:3" x14ac:dyDescent="0.25">
      <c r="B4266" s="16"/>
      <c r="C4266" s="17"/>
    </row>
    <row r="4267" spans="2:3" x14ac:dyDescent="0.25">
      <c r="B4267" s="16"/>
      <c r="C4267" s="17"/>
    </row>
    <row r="4268" spans="2:3" x14ac:dyDescent="0.25">
      <c r="B4268" s="16"/>
      <c r="C4268" s="17"/>
    </row>
    <row r="4269" spans="2:3" x14ac:dyDescent="0.25">
      <c r="B4269" s="16"/>
      <c r="C4269" s="17"/>
    </row>
    <row r="4270" spans="2:3" x14ac:dyDescent="0.25">
      <c r="B4270" s="16"/>
      <c r="C4270" s="17"/>
    </row>
    <row r="4271" spans="2:3" x14ac:dyDescent="0.25">
      <c r="B4271" s="16"/>
      <c r="C4271" s="17"/>
    </row>
    <row r="4272" spans="2:3" x14ac:dyDescent="0.25">
      <c r="B4272" s="16"/>
      <c r="C4272" s="17"/>
    </row>
    <row r="4273" spans="2:3" x14ac:dyDescent="0.25">
      <c r="B4273" s="16"/>
      <c r="C4273" s="17"/>
    </row>
    <row r="4274" spans="2:3" x14ac:dyDescent="0.25">
      <c r="B4274" s="16"/>
      <c r="C4274" s="17"/>
    </row>
    <row r="4275" spans="2:3" x14ac:dyDescent="0.25">
      <c r="B4275" s="16"/>
      <c r="C4275" s="17"/>
    </row>
    <row r="4276" spans="2:3" x14ac:dyDescent="0.25">
      <c r="B4276" s="16"/>
      <c r="C4276" s="17"/>
    </row>
    <row r="4277" spans="2:3" x14ac:dyDescent="0.25">
      <c r="B4277" s="16"/>
      <c r="C4277" s="17"/>
    </row>
    <row r="4278" spans="2:3" x14ac:dyDescent="0.25">
      <c r="B4278" s="16"/>
      <c r="C4278" s="17"/>
    </row>
    <row r="4279" spans="2:3" x14ac:dyDescent="0.25">
      <c r="B4279" s="16"/>
      <c r="C4279" s="17"/>
    </row>
    <row r="4280" spans="2:3" x14ac:dyDescent="0.25">
      <c r="B4280" s="16"/>
      <c r="C4280" s="17"/>
    </row>
    <row r="4281" spans="2:3" x14ac:dyDescent="0.25">
      <c r="B4281" s="16"/>
      <c r="C4281" s="17"/>
    </row>
    <row r="4282" spans="2:3" x14ac:dyDescent="0.25">
      <c r="B4282" s="16"/>
      <c r="C4282" s="17"/>
    </row>
    <row r="4283" spans="2:3" x14ac:dyDescent="0.25">
      <c r="B4283" s="16"/>
      <c r="C4283" s="17"/>
    </row>
    <row r="4284" spans="2:3" x14ac:dyDescent="0.25">
      <c r="B4284" s="16"/>
      <c r="C4284" s="17"/>
    </row>
    <row r="4285" spans="2:3" x14ac:dyDescent="0.25">
      <c r="B4285" s="16"/>
      <c r="C4285" s="17"/>
    </row>
    <row r="4286" spans="2:3" x14ac:dyDescent="0.25">
      <c r="B4286" s="16"/>
      <c r="C4286" s="17"/>
    </row>
    <row r="4287" spans="2:3" x14ac:dyDescent="0.25">
      <c r="B4287" s="16"/>
      <c r="C4287" s="17"/>
    </row>
    <row r="4288" spans="2:3" x14ac:dyDescent="0.25">
      <c r="B4288" s="16"/>
      <c r="C4288" s="17"/>
    </row>
    <row r="4289" spans="2:3" x14ac:dyDescent="0.25">
      <c r="B4289" s="16"/>
      <c r="C4289" s="17"/>
    </row>
    <row r="4290" spans="2:3" x14ac:dyDescent="0.25">
      <c r="B4290" s="16"/>
      <c r="C4290" s="17"/>
    </row>
    <row r="4291" spans="2:3" x14ac:dyDescent="0.25">
      <c r="B4291" s="16"/>
      <c r="C4291" s="17"/>
    </row>
    <row r="4292" spans="2:3" x14ac:dyDescent="0.25">
      <c r="B4292" s="16"/>
      <c r="C4292" s="17"/>
    </row>
    <row r="4293" spans="2:3" x14ac:dyDescent="0.25">
      <c r="B4293" s="16"/>
      <c r="C4293" s="17"/>
    </row>
    <row r="4294" spans="2:3" x14ac:dyDescent="0.25">
      <c r="B4294" s="16"/>
      <c r="C4294" s="17"/>
    </row>
    <row r="4295" spans="2:3" x14ac:dyDescent="0.25">
      <c r="B4295" s="16"/>
      <c r="C4295" s="17"/>
    </row>
    <row r="4296" spans="2:3" x14ac:dyDescent="0.25">
      <c r="B4296" s="16"/>
      <c r="C4296" s="17"/>
    </row>
    <row r="4297" spans="2:3" x14ac:dyDescent="0.25">
      <c r="B4297" s="16"/>
      <c r="C4297" s="17"/>
    </row>
    <row r="4298" spans="2:3" x14ac:dyDescent="0.25">
      <c r="B4298" s="16"/>
      <c r="C4298" s="17"/>
    </row>
    <row r="4299" spans="2:3" x14ac:dyDescent="0.25">
      <c r="B4299" s="16"/>
      <c r="C4299" s="17"/>
    </row>
    <row r="4300" spans="2:3" x14ac:dyDescent="0.25">
      <c r="B4300" s="16"/>
      <c r="C4300" s="17"/>
    </row>
    <row r="4301" spans="2:3" x14ac:dyDescent="0.25">
      <c r="B4301" s="16"/>
      <c r="C4301" s="17"/>
    </row>
    <row r="4302" spans="2:3" x14ac:dyDescent="0.25">
      <c r="B4302" s="16"/>
      <c r="C4302" s="17"/>
    </row>
    <row r="4303" spans="2:3" x14ac:dyDescent="0.25">
      <c r="B4303" s="16"/>
      <c r="C4303" s="17"/>
    </row>
    <row r="4304" spans="2:3" x14ac:dyDescent="0.25">
      <c r="B4304" s="16"/>
      <c r="C4304" s="17"/>
    </row>
    <row r="4305" spans="2:3" x14ac:dyDescent="0.25">
      <c r="B4305" s="16"/>
      <c r="C4305" s="17"/>
    </row>
    <row r="4306" spans="2:3" x14ac:dyDescent="0.25">
      <c r="B4306" s="16"/>
      <c r="C4306" s="17"/>
    </row>
    <row r="4307" spans="2:3" x14ac:dyDescent="0.25">
      <c r="B4307" s="16"/>
      <c r="C4307" s="17"/>
    </row>
    <row r="4308" spans="2:3" x14ac:dyDescent="0.25">
      <c r="B4308" s="16"/>
      <c r="C4308" s="17"/>
    </row>
    <row r="4309" spans="2:3" x14ac:dyDescent="0.25">
      <c r="B4309" s="16"/>
      <c r="C4309" s="17"/>
    </row>
    <row r="4310" spans="2:3" x14ac:dyDescent="0.25">
      <c r="B4310" s="16"/>
      <c r="C4310" s="17"/>
    </row>
    <row r="4311" spans="2:3" x14ac:dyDescent="0.25">
      <c r="B4311" s="16"/>
      <c r="C4311" s="17"/>
    </row>
    <row r="4312" spans="2:3" x14ac:dyDescent="0.25">
      <c r="B4312" s="16"/>
      <c r="C4312" s="17"/>
    </row>
    <row r="4313" spans="2:3" x14ac:dyDescent="0.25">
      <c r="B4313" s="16"/>
      <c r="C4313" s="17"/>
    </row>
    <row r="4314" spans="2:3" x14ac:dyDescent="0.25">
      <c r="B4314" s="16"/>
      <c r="C4314" s="17"/>
    </row>
    <row r="4315" spans="2:3" x14ac:dyDescent="0.25">
      <c r="B4315" s="16"/>
      <c r="C4315" s="17"/>
    </row>
    <row r="4316" spans="2:3" x14ac:dyDescent="0.25">
      <c r="B4316" s="16"/>
      <c r="C4316" s="17"/>
    </row>
    <row r="4317" spans="2:3" x14ac:dyDescent="0.25">
      <c r="B4317" s="16"/>
      <c r="C4317" s="17"/>
    </row>
    <row r="4318" spans="2:3" x14ac:dyDescent="0.25">
      <c r="B4318" s="16"/>
      <c r="C4318" s="17"/>
    </row>
    <row r="4319" spans="2:3" x14ac:dyDescent="0.25">
      <c r="B4319" s="16"/>
      <c r="C4319" s="17"/>
    </row>
    <row r="4320" spans="2:3" x14ac:dyDescent="0.25">
      <c r="B4320" s="16"/>
      <c r="C4320" s="17"/>
    </row>
    <row r="4321" spans="2:3" x14ac:dyDescent="0.25">
      <c r="B4321" s="16"/>
      <c r="C4321" s="17"/>
    </row>
    <row r="4322" spans="2:3" x14ac:dyDescent="0.25">
      <c r="B4322" s="16"/>
      <c r="C4322" s="17"/>
    </row>
    <row r="4323" spans="2:3" x14ac:dyDescent="0.25">
      <c r="B4323" s="16"/>
      <c r="C4323" s="17"/>
    </row>
    <row r="4324" spans="2:3" x14ac:dyDescent="0.25">
      <c r="B4324" s="16"/>
      <c r="C4324" s="17"/>
    </row>
    <row r="4325" spans="2:3" x14ac:dyDescent="0.25">
      <c r="B4325" s="16"/>
      <c r="C4325" s="17"/>
    </row>
    <row r="4326" spans="2:3" x14ac:dyDescent="0.25">
      <c r="B4326" s="16"/>
      <c r="C4326" s="17"/>
    </row>
    <row r="4327" spans="2:3" x14ac:dyDescent="0.25">
      <c r="B4327" s="16"/>
      <c r="C4327" s="17"/>
    </row>
    <row r="4328" spans="2:3" x14ac:dyDescent="0.25">
      <c r="B4328" s="16"/>
      <c r="C4328" s="17"/>
    </row>
    <row r="4329" spans="2:3" x14ac:dyDescent="0.25">
      <c r="B4329" s="16"/>
      <c r="C4329" s="17"/>
    </row>
    <row r="4330" spans="2:3" x14ac:dyDescent="0.25">
      <c r="B4330" s="16"/>
      <c r="C4330" s="17"/>
    </row>
    <row r="4331" spans="2:3" x14ac:dyDescent="0.25">
      <c r="B4331" s="16"/>
      <c r="C4331" s="17"/>
    </row>
    <row r="4332" spans="2:3" x14ac:dyDescent="0.25">
      <c r="B4332" s="16"/>
      <c r="C4332" s="17"/>
    </row>
    <row r="4333" spans="2:3" x14ac:dyDescent="0.25">
      <c r="B4333" s="16"/>
      <c r="C4333" s="17"/>
    </row>
    <row r="4334" spans="2:3" x14ac:dyDescent="0.25">
      <c r="B4334" s="16"/>
      <c r="C4334" s="17"/>
    </row>
    <row r="4335" spans="2:3" x14ac:dyDescent="0.25">
      <c r="B4335" s="16"/>
      <c r="C4335" s="17"/>
    </row>
    <row r="4336" spans="2:3" x14ac:dyDescent="0.25">
      <c r="B4336" s="16"/>
      <c r="C4336" s="17"/>
    </row>
    <row r="4337" spans="2:3" x14ac:dyDescent="0.25">
      <c r="B4337" s="16"/>
      <c r="C4337" s="17"/>
    </row>
    <row r="4338" spans="2:3" x14ac:dyDescent="0.25">
      <c r="B4338" s="16"/>
      <c r="C4338" s="17"/>
    </row>
    <row r="4339" spans="2:3" x14ac:dyDescent="0.25">
      <c r="B4339" s="16"/>
      <c r="C4339" s="17"/>
    </row>
    <row r="4340" spans="2:3" x14ac:dyDescent="0.25">
      <c r="B4340" s="16"/>
      <c r="C4340" s="17"/>
    </row>
    <row r="4341" spans="2:3" x14ac:dyDescent="0.25">
      <c r="B4341" s="16"/>
      <c r="C4341" s="17"/>
    </row>
    <row r="4342" spans="2:3" x14ac:dyDescent="0.25">
      <c r="B4342" s="16"/>
      <c r="C4342" s="17"/>
    </row>
    <row r="4343" spans="2:3" x14ac:dyDescent="0.25">
      <c r="B4343" s="16"/>
      <c r="C4343" s="17"/>
    </row>
    <row r="4344" spans="2:3" x14ac:dyDescent="0.25">
      <c r="B4344" s="16"/>
      <c r="C4344" s="17"/>
    </row>
    <row r="4345" spans="2:3" x14ac:dyDescent="0.25">
      <c r="B4345" s="16"/>
      <c r="C4345" s="17"/>
    </row>
    <row r="4346" spans="2:3" x14ac:dyDescent="0.25">
      <c r="B4346" s="16"/>
      <c r="C4346" s="17"/>
    </row>
    <row r="4347" spans="2:3" x14ac:dyDescent="0.25">
      <c r="B4347" s="16"/>
      <c r="C4347" s="17"/>
    </row>
    <row r="4348" spans="2:3" x14ac:dyDescent="0.25">
      <c r="B4348" s="16"/>
      <c r="C4348" s="17"/>
    </row>
    <row r="4349" spans="2:3" x14ac:dyDescent="0.25">
      <c r="B4349" s="16"/>
      <c r="C4349" s="17"/>
    </row>
    <row r="4350" spans="2:3" x14ac:dyDescent="0.25">
      <c r="B4350" s="16"/>
      <c r="C4350" s="17"/>
    </row>
    <row r="4351" spans="2:3" x14ac:dyDescent="0.25">
      <c r="B4351" s="16"/>
      <c r="C4351" s="17"/>
    </row>
    <row r="4352" spans="2:3" x14ac:dyDescent="0.25">
      <c r="B4352" s="16"/>
      <c r="C4352" s="17"/>
    </row>
    <row r="4353" spans="2:3" x14ac:dyDescent="0.25">
      <c r="B4353" s="16"/>
      <c r="C4353" s="17"/>
    </row>
    <row r="4354" spans="2:3" x14ac:dyDescent="0.25">
      <c r="B4354" s="16"/>
      <c r="C4354" s="17"/>
    </row>
    <row r="4355" spans="2:3" x14ac:dyDescent="0.25">
      <c r="B4355" s="16"/>
      <c r="C4355" s="17"/>
    </row>
    <row r="4356" spans="2:3" x14ac:dyDescent="0.25">
      <c r="B4356" s="16"/>
      <c r="C4356" s="17"/>
    </row>
    <row r="4357" spans="2:3" x14ac:dyDescent="0.25">
      <c r="B4357" s="16"/>
      <c r="C4357" s="17"/>
    </row>
    <row r="4358" spans="2:3" x14ac:dyDescent="0.25">
      <c r="B4358" s="16"/>
      <c r="C4358" s="17"/>
    </row>
    <row r="4359" spans="2:3" x14ac:dyDescent="0.25">
      <c r="B4359" s="16"/>
      <c r="C4359" s="17"/>
    </row>
    <row r="4360" spans="2:3" x14ac:dyDescent="0.25">
      <c r="B4360" s="16"/>
      <c r="C4360" s="17"/>
    </row>
    <row r="4361" spans="2:3" x14ac:dyDescent="0.25">
      <c r="B4361" s="16"/>
      <c r="C4361" s="17"/>
    </row>
    <row r="4362" spans="2:3" x14ac:dyDescent="0.25">
      <c r="B4362" s="16"/>
      <c r="C4362" s="17"/>
    </row>
    <row r="4363" spans="2:3" x14ac:dyDescent="0.25">
      <c r="B4363" s="16"/>
      <c r="C4363" s="17"/>
    </row>
    <row r="4364" spans="2:3" x14ac:dyDescent="0.25">
      <c r="B4364" s="16"/>
      <c r="C4364" s="17"/>
    </row>
    <row r="4365" spans="2:3" x14ac:dyDescent="0.25">
      <c r="B4365" s="16"/>
      <c r="C4365" s="17"/>
    </row>
    <row r="4366" spans="2:3" x14ac:dyDescent="0.25">
      <c r="B4366" s="16"/>
      <c r="C4366" s="17"/>
    </row>
    <row r="4367" spans="2:3" x14ac:dyDescent="0.25">
      <c r="B4367" s="16"/>
      <c r="C4367" s="17"/>
    </row>
    <row r="4368" spans="2:3" x14ac:dyDescent="0.25">
      <c r="B4368" s="16"/>
      <c r="C4368" s="17"/>
    </row>
    <row r="4369" spans="2:3" x14ac:dyDescent="0.25">
      <c r="B4369" s="16"/>
      <c r="C4369" s="17"/>
    </row>
    <row r="4370" spans="2:3" x14ac:dyDescent="0.25">
      <c r="B4370" s="16"/>
      <c r="C4370" s="17"/>
    </row>
    <row r="4371" spans="2:3" x14ac:dyDescent="0.25">
      <c r="B4371" s="16"/>
      <c r="C4371" s="17"/>
    </row>
    <row r="4372" spans="2:3" x14ac:dyDescent="0.25">
      <c r="B4372" s="16"/>
      <c r="C4372" s="17"/>
    </row>
    <row r="4373" spans="2:3" x14ac:dyDescent="0.25">
      <c r="B4373" s="16"/>
      <c r="C4373" s="17"/>
    </row>
    <row r="4374" spans="2:3" x14ac:dyDescent="0.25">
      <c r="B4374" s="16"/>
      <c r="C4374" s="17"/>
    </row>
    <row r="4375" spans="2:3" x14ac:dyDescent="0.25">
      <c r="B4375" s="16"/>
      <c r="C4375" s="17"/>
    </row>
    <row r="4376" spans="2:3" x14ac:dyDescent="0.25">
      <c r="B4376" s="16"/>
      <c r="C4376" s="17"/>
    </row>
    <row r="4377" spans="2:3" x14ac:dyDescent="0.25">
      <c r="B4377" s="16"/>
      <c r="C4377" s="17"/>
    </row>
    <row r="4378" spans="2:3" x14ac:dyDescent="0.25">
      <c r="B4378" s="16"/>
      <c r="C4378" s="17"/>
    </row>
    <row r="4379" spans="2:3" x14ac:dyDescent="0.25">
      <c r="B4379" s="16"/>
      <c r="C4379" s="17"/>
    </row>
    <row r="4380" spans="2:3" x14ac:dyDescent="0.25">
      <c r="B4380" s="16"/>
      <c r="C4380" s="17"/>
    </row>
    <row r="4381" spans="2:3" x14ac:dyDescent="0.25">
      <c r="B4381" s="16"/>
      <c r="C4381" s="17"/>
    </row>
    <row r="4382" spans="2:3" x14ac:dyDescent="0.25">
      <c r="B4382" s="16"/>
      <c r="C4382" s="17"/>
    </row>
    <row r="4383" spans="2:3" x14ac:dyDescent="0.25">
      <c r="B4383" s="16"/>
      <c r="C4383" s="17"/>
    </row>
    <row r="4384" spans="2:3" x14ac:dyDescent="0.25">
      <c r="B4384" s="16"/>
      <c r="C4384" s="17"/>
    </row>
    <row r="4385" spans="2:3" x14ac:dyDescent="0.25">
      <c r="B4385" s="16"/>
      <c r="C4385" s="17"/>
    </row>
    <row r="4386" spans="2:3" x14ac:dyDescent="0.25">
      <c r="B4386" s="16"/>
      <c r="C4386" s="17"/>
    </row>
    <row r="4387" spans="2:3" x14ac:dyDescent="0.25">
      <c r="B4387" s="16"/>
      <c r="C4387" s="17"/>
    </row>
    <row r="4388" spans="2:3" x14ac:dyDescent="0.25">
      <c r="B4388" s="16"/>
      <c r="C4388" s="17"/>
    </row>
    <row r="4389" spans="2:3" x14ac:dyDescent="0.25">
      <c r="B4389" s="16"/>
      <c r="C4389" s="17"/>
    </row>
    <row r="4390" spans="2:3" x14ac:dyDescent="0.25">
      <c r="B4390" s="16"/>
      <c r="C4390" s="17"/>
    </row>
    <row r="4391" spans="2:3" x14ac:dyDescent="0.25">
      <c r="B4391" s="16"/>
      <c r="C4391" s="17"/>
    </row>
    <row r="4392" spans="2:3" x14ac:dyDescent="0.25">
      <c r="B4392" s="16"/>
      <c r="C4392" s="17"/>
    </row>
    <row r="4393" spans="2:3" x14ac:dyDescent="0.25">
      <c r="B4393" s="16"/>
      <c r="C4393" s="17"/>
    </row>
    <row r="4394" spans="2:3" x14ac:dyDescent="0.25">
      <c r="B4394" s="16"/>
      <c r="C4394" s="17"/>
    </row>
    <row r="4395" spans="2:3" x14ac:dyDescent="0.25">
      <c r="B4395" s="16"/>
      <c r="C4395" s="17"/>
    </row>
    <row r="4396" spans="2:3" x14ac:dyDescent="0.25">
      <c r="B4396" s="16"/>
      <c r="C4396" s="17"/>
    </row>
    <row r="4397" spans="2:3" x14ac:dyDescent="0.25">
      <c r="B4397" s="16"/>
      <c r="C4397" s="17"/>
    </row>
    <row r="4398" spans="2:3" x14ac:dyDescent="0.25">
      <c r="B4398" s="16"/>
      <c r="C4398" s="17"/>
    </row>
    <row r="4399" spans="2:3" x14ac:dyDescent="0.25">
      <c r="B4399" s="16"/>
      <c r="C4399" s="17"/>
    </row>
    <row r="4400" spans="2:3" x14ac:dyDescent="0.25">
      <c r="B4400" s="16"/>
      <c r="C4400" s="17"/>
    </row>
    <row r="4401" spans="2:3" x14ac:dyDescent="0.25">
      <c r="B4401" s="16"/>
      <c r="C4401" s="17"/>
    </row>
    <row r="4402" spans="2:3" x14ac:dyDescent="0.25">
      <c r="B4402" s="16"/>
      <c r="C4402" s="17"/>
    </row>
    <row r="4403" spans="2:3" x14ac:dyDescent="0.25">
      <c r="B4403" s="16"/>
      <c r="C4403" s="17"/>
    </row>
    <row r="4404" spans="2:3" x14ac:dyDescent="0.25">
      <c r="B4404" s="16"/>
      <c r="C4404" s="17"/>
    </row>
    <row r="4405" spans="2:3" x14ac:dyDescent="0.25">
      <c r="B4405" s="16"/>
      <c r="C4405" s="17"/>
    </row>
    <row r="4406" spans="2:3" x14ac:dyDescent="0.25">
      <c r="B4406" s="16"/>
      <c r="C4406" s="17"/>
    </row>
    <row r="4407" spans="2:3" x14ac:dyDescent="0.25">
      <c r="B4407" s="16"/>
      <c r="C4407" s="17"/>
    </row>
    <row r="4408" spans="2:3" x14ac:dyDescent="0.25">
      <c r="B4408" s="16"/>
      <c r="C4408" s="17"/>
    </row>
    <row r="4409" spans="2:3" x14ac:dyDescent="0.25">
      <c r="B4409" s="16"/>
      <c r="C4409" s="17"/>
    </row>
    <row r="4410" spans="2:3" x14ac:dyDescent="0.25">
      <c r="B4410" s="16"/>
      <c r="C4410" s="17"/>
    </row>
    <row r="4411" spans="2:3" x14ac:dyDescent="0.25">
      <c r="B4411" s="16"/>
      <c r="C4411" s="17"/>
    </row>
    <row r="4412" spans="2:3" x14ac:dyDescent="0.25">
      <c r="B4412" s="16"/>
      <c r="C4412" s="17"/>
    </row>
    <row r="4413" spans="2:3" x14ac:dyDescent="0.25">
      <c r="B4413" s="16"/>
      <c r="C4413" s="17"/>
    </row>
    <row r="4414" spans="2:3" x14ac:dyDescent="0.25">
      <c r="B4414" s="16"/>
      <c r="C4414" s="17"/>
    </row>
    <row r="4415" spans="2:3" x14ac:dyDescent="0.25">
      <c r="B4415" s="16"/>
      <c r="C4415" s="17"/>
    </row>
    <row r="4416" spans="2:3" x14ac:dyDescent="0.25">
      <c r="B4416" s="16"/>
      <c r="C4416" s="17"/>
    </row>
    <row r="4417" spans="2:3" x14ac:dyDescent="0.25">
      <c r="B4417" s="16"/>
      <c r="C4417" s="17"/>
    </row>
    <row r="4418" spans="2:3" x14ac:dyDescent="0.25">
      <c r="B4418" s="16"/>
      <c r="C4418" s="17"/>
    </row>
    <row r="4419" spans="2:3" x14ac:dyDescent="0.25">
      <c r="B4419" s="16"/>
      <c r="C4419" s="17"/>
    </row>
    <row r="4420" spans="2:3" x14ac:dyDescent="0.25">
      <c r="B4420" s="16"/>
      <c r="C4420" s="17"/>
    </row>
    <row r="4421" spans="2:3" x14ac:dyDescent="0.25">
      <c r="B4421" s="16"/>
      <c r="C4421" s="17"/>
    </row>
    <row r="4422" spans="2:3" x14ac:dyDescent="0.25">
      <c r="B4422" s="16"/>
      <c r="C4422" s="17"/>
    </row>
    <row r="4423" spans="2:3" x14ac:dyDescent="0.25">
      <c r="B4423" s="16"/>
      <c r="C4423" s="17"/>
    </row>
    <row r="4424" spans="2:3" x14ac:dyDescent="0.25">
      <c r="B4424" s="16"/>
      <c r="C4424" s="17"/>
    </row>
    <row r="4425" spans="2:3" x14ac:dyDescent="0.25">
      <c r="B4425" s="16"/>
      <c r="C4425" s="17"/>
    </row>
    <row r="4426" spans="2:3" x14ac:dyDescent="0.25">
      <c r="B4426" s="16"/>
      <c r="C4426" s="17"/>
    </row>
    <row r="4427" spans="2:3" x14ac:dyDescent="0.25">
      <c r="B4427" s="16"/>
      <c r="C4427" s="17"/>
    </row>
    <row r="4428" spans="2:3" x14ac:dyDescent="0.25">
      <c r="B4428" s="16"/>
      <c r="C4428" s="17"/>
    </row>
    <row r="4429" spans="2:3" x14ac:dyDescent="0.25">
      <c r="B4429" s="16"/>
      <c r="C4429" s="17"/>
    </row>
    <row r="4430" spans="2:3" x14ac:dyDescent="0.25">
      <c r="B4430" s="16"/>
      <c r="C4430" s="17"/>
    </row>
    <row r="4431" spans="2:3" x14ac:dyDescent="0.25">
      <c r="B4431" s="16"/>
      <c r="C4431" s="17"/>
    </row>
    <row r="4432" spans="2:3" x14ac:dyDescent="0.25">
      <c r="B4432" s="16"/>
      <c r="C4432" s="17"/>
    </row>
    <row r="4433" spans="2:3" x14ac:dyDescent="0.25">
      <c r="B4433" s="16"/>
      <c r="C4433" s="17"/>
    </row>
    <row r="4434" spans="2:3" x14ac:dyDescent="0.25">
      <c r="B4434" s="16"/>
      <c r="C4434" s="17"/>
    </row>
    <row r="4435" spans="2:3" x14ac:dyDescent="0.25">
      <c r="B4435" s="16"/>
      <c r="C4435" s="17"/>
    </row>
    <row r="4436" spans="2:3" x14ac:dyDescent="0.25">
      <c r="B4436" s="16"/>
      <c r="C4436" s="17"/>
    </row>
    <row r="4437" spans="2:3" x14ac:dyDescent="0.25">
      <c r="B4437" s="16"/>
      <c r="C4437" s="17"/>
    </row>
    <row r="4438" spans="2:3" x14ac:dyDescent="0.25">
      <c r="B4438" s="16"/>
      <c r="C4438" s="17"/>
    </row>
    <row r="4439" spans="2:3" x14ac:dyDescent="0.25">
      <c r="B4439" s="16"/>
      <c r="C4439" s="17"/>
    </row>
    <row r="4440" spans="2:3" x14ac:dyDescent="0.25">
      <c r="B4440" s="16"/>
      <c r="C4440" s="17"/>
    </row>
    <row r="4441" spans="2:3" x14ac:dyDescent="0.25">
      <c r="B4441" s="16"/>
      <c r="C4441" s="17"/>
    </row>
    <row r="4442" spans="2:3" x14ac:dyDescent="0.25">
      <c r="B4442" s="16"/>
      <c r="C4442" s="17"/>
    </row>
    <row r="4443" spans="2:3" x14ac:dyDescent="0.25">
      <c r="B4443" s="16"/>
      <c r="C4443" s="17"/>
    </row>
    <row r="4444" spans="2:3" x14ac:dyDescent="0.25">
      <c r="B4444" s="16"/>
      <c r="C4444" s="17"/>
    </row>
    <row r="4445" spans="2:3" x14ac:dyDescent="0.25">
      <c r="B4445" s="16"/>
      <c r="C4445" s="17"/>
    </row>
    <row r="4446" spans="2:3" x14ac:dyDescent="0.25">
      <c r="B4446" s="16"/>
      <c r="C4446" s="17"/>
    </row>
    <row r="4447" spans="2:3" x14ac:dyDescent="0.25">
      <c r="B4447" s="16"/>
      <c r="C4447" s="17"/>
    </row>
    <row r="4448" spans="2:3" x14ac:dyDescent="0.25">
      <c r="B4448" s="16"/>
      <c r="C4448" s="17"/>
    </row>
    <row r="4449" spans="2:3" x14ac:dyDescent="0.25">
      <c r="B4449" s="16"/>
      <c r="C4449" s="17"/>
    </row>
    <row r="4450" spans="2:3" x14ac:dyDescent="0.25">
      <c r="B4450" s="16"/>
      <c r="C4450" s="17"/>
    </row>
    <row r="4451" spans="2:3" x14ac:dyDescent="0.25">
      <c r="B4451" s="16"/>
      <c r="C4451" s="17"/>
    </row>
    <row r="4452" spans="2:3" x14ac:dyDescent="0.25">
      <c r="B4452" s="16"/>
      <c r="C4452" s="17"/>
    </row>
    <row r="4453" spans="2:3" x14ac:dyDescent="0.25">
      <c r="B4453" s="16"/>
      <c r="C4453" s="17"/>
    </row>
    <row r="4454" spans="2:3" x14ac:dyDescent="0.25">
      <c r="B4454" s="16"/>
      <c r="C4454" s="17"/>
    </row>
    <row r="4455" spans="2:3" x14ac:dyDescent="0.25">
      <c r="B4455" s="16"/>
      <c r="C4455" s="17"/>
    </row>
    <row r="4456" spans="2:3" x14ac:dyDescent="0.25">
      <c r="B4456" s="16"/>
      <c r="C4456" s="17"/>
    </row>
    <row r="4457" spans="2:3" x14ac:dyDescent="0.25">
      <c r="B4457" s="16"/>
      <c r="C4457" s="17"/>
    </row>
    <row r="4458" spans="2:3" x14ac:dyDescent="0.25">
      <c r="B4458" s="16"/>
      <c r="C4458" s="17"/>
    </row>
    <row r="4459" spans="2:3" x14ac:dyDescent="0.25">
      <c r="B4459" s="16"/>
      <c r="C4459" s="17"/>
    </row>
    <row r="4460" spans="2:3" x14ac:dyDescent="0.25">
      <c r="B4460" s="16"/>
      <c r="C4460" s="17"/>
    </row>
    <row r="4461" spans="2:3" x14ac:dyDescent="0.25">
      <c r="B4461" s="16"/>
      <c r="C4461" s="17"/>
    </row>
    <row r="4462" spans="2:3" x14ac:dyDescent="0.25">
      <c r="B4462" s="16"/>
      <c r="C4462" s="17"/>
    </row>
    <row r="4463" spans="2:3" x14ac:dyDescent="0.25">
      <c r="B4463" s="16"/>
      <c r="C4463" s="17"/>
    </row>
    <row r="4464" spans="2:3" x14ac:dyDescent="0.25">
      <c r="B4464" s="16"/>
      <c r="C4464" s="17"/>
    </row>
    <row r="4465" spans="2:3" x14ac:dyDescent="0.25">
      <c r="B4465" s="16"/>
      <c r="C4465" s="17"/>
    </row>
    <row r="4466" spans="2:3" x14ac:dyDescent="0.25">
      <c r="B4466" s="16"/>
      <c r="C4466" s="17"/>
    </row>
    <row r="4467" spans="2:3" x14ac:dyDescent="0.25">
      <c r="B4467" s="16"/>
      <c r="C4467" s="17"/>
    </row>
    <row r="4468" spans="2:3" x14ac:dyDescent="0.25">
      <c r="B4468" s="16"/>
      <c r="C4468" s="17"/>
    </row>
    <row r="4469" spans="2:3" x14ac:dyDescent="0.25">
      <c r="B4469" s="16"/>
      <c r="C4469" s="17"/>
    </row>
    <row r="4470" spans="2:3" x14ac:dyDescent="0.25">
      <c r="B4470" s="16"/>
      <c r="C4470" s="17"/>
    </row>
    <row r="4471" spans="2:3" x14ac:dyDescent="0.25">
      <c r="B4471" s="16"/>
      <c r="C4471" s="17"/>
    </row>
    <row r="4472" spans="2:3" x14ac:dyDescent="0.25">
      <c r="B4472" s="16"/>
      <c r="C4472" s="17"/>
    </row>
    <row r="4473" spans="2:3" x14ac:dyDescent="0.25">
      <c r="B4473" s="16"/>
      <c r="C4473" s="17"/>
    </row>
    <row r="4474" spans="2:3" x14ac:dyDescent="0.25">
      <c r="B4474" s="16"/>
      <c r="C4474" s="17"/>
    </row>
    <row r="4475" spans="2:3" x14ac:dyDescent="0.25">
      <c r="B4475" s="16"/>
      <c r="C4475" s="17"/>
    </row>
    <row r="4476" spans="2:3" x14ac:dyDescent="0.25">
      <c r="B4476" s="16"/>
      <c r="C4476" s="17"/>
    </row>
    <row r="4477" spans="2:3" x14ac:dyDescent="0.25">
      <c r="B4477" s="16"/>
      <c r="C4477" s="17"/>
    </row>
    <row r="4478" spans="2:3" x14ac:dyDescent="0.25">
      <c r="B4478" s="16"/>
      <c r="C4478" s="17"/>
    </row>
    <row r="4479" spans="2:3" x14ac:dyDescent="0.25">
      <c r="B4479" s="16"/>
      <c r="C4479" s="17"/>
    </row>
    <row r="4480" spans="2:3" x14ac:dyDescent="0.25">
      <c r="B4480" s="16"/>
      <c r="C4480" s="17"/>
    </row>
    <row r="4481" spans="2:3" x14ac:dyDescent="0.25">
      <c r="B4481" s="16"/>
      <c r="C4481" s="17"/>
    </row>
    <row r="4482" spans="2:3" x14ac:dyDescent="0.25">
      <c r="B4482" s="16"/>
      <c r="C4482" s="17"/>
    </row>
    <row r="4483" spans="2:3" x14ac:dyDescent="0.25">
      <c r="B4483" s="16"/>
      <c r="C4483" s="17"/>
    </row>
    <row r="4484" spans="2:3" x14ac:dyDescent="0.25">
      <c r="B4484" s="16"/>
      <c r="C4484" s="17"/>
    </row>
    <row r="4485" spans="2:3" x14ac:dyDescent="0.25">
      <c r="B4485" s="16"/>
      <c r="C4485" s="17"/>
    </row>
    <row r="4486" spans="2:3" x14ac:dyDescent="0.25">
      <c r="B4486" s="16"/>
      <c r="C4486" s="17"/>
    </row>
    <row r="4487" spans="2:3" x14ac:dyDescent="0.25">
      <c r="B4487" s="16"/>
      <c r="C4487" s="17"/>
    </row>
    <row r="4488" spans="2:3" x14ac:dyDescent="0.25">
      <c r="B4488" s="16"/>
      <c r="C4488" s="17"/>
    </row>
    <row r="4489" spans="2:3" x14ac:dyDescent="0.25">
      <c r="B4489" s="16"/>
      <c r="C4489" s="17"/>
    </row>
    <row r="4490" spans="2:3" x14ac:dyDescent="0.25">
      <c r="B4490" s="16"/>
      <c r="C4490" s="17"/>
    </row>
    <row r="4491" spans="2:3" x14ac:dyDescent="0.25">
      <c r="B4491" s="16"/>
      <c r="C4491" s="17"/>
    </row>
    <row r="4492" spans="2:3" x14ac:dyDescent="0.25">
      <c r="B4492" s="16"/>
      <c r="C4492" s="17"/>
    </row>
    <row r="4493" spans="2:3" x14ac:dyDescent="0.25">
      <c r="B4493" s="16"/>
      <c r="C4493" s="17"/>
    </row>
    <row r="4494" spans="2:3" x14ac:dyDescent="0.25">
      <c r="B4494" s="16"/>
      <c r="C4494" s="17"/>
    </row>
    <row r="4495" spans="2:3" x14ac:dyDescent="0.25">
      <c r="B4495" s="16"/>
      <c r="C4495" s="17"/>
    </row>
    <row r="4496" spans="2:3" x14ac:dyDescent="0.25">
      <c r="B4496" s="16"/>
      <c r="C4496" s="17"/>
    </row>
    <row r="4497" spans="2:3" x14ac:dyDescent="0.25">
      <c r="B4497" s="16"/>
      <c r="C4497" s="17"/>
    </row>
    <row r="4498" spans="2:3" x14ac:dyDescent="0.25">
      <c r="B4498" s="16"/>
      <c r="C4498" s="17"/>
    </row>
    <row r="4499" spans="2:3" x14ac:dyDescent="0.25">
      <c r="B4499" s="16"/>
      <c r="C4499" s="17"/>
    </row>
    <row r="4500" spans="2:3" x14ac:dyDescent="0.25">
      <c r="B4500" s="16"/>
      <c r="C4500" s="17"/>
    </row>
    <row r="4501" spans="2:3" x14ac:dyDescent="0.25">
      <c r="B4501" s="16"/>
      <c r="C4501" s="17"/>
    </row>
    <row r="4502" spans="2:3" x14ac:dyDescent="0.25">
      <c r="B4502" s="16"/>
      <c r="C4502" s="17"/>
    </row>
    <row r="4503" spans="2:3" x14ac:dyDescent="0.25">
      <c r="B4503" s="16"/>
      <c r="C4503" s="17"/>
    </row>
    <row r="4504" spans="2:3" x14ac:dyDescent="0.25">
      <c r="B4504" s="16"/>
      <c r="C4504" s="17"/>
    </row>
    <row r="4505" spans="2:3" x14ac:dyDescent="0.25">
      <c r="B4505" s="16"/>
      <c r="C4505" s="17"/>
    </row>
    <row r="4506" spans="2:3" x14ac:dyDescent="0.25">
      <c r="B4506" s="16"/>
      <c r="C4506" s="17"/>
    </row>
    <row r="4507" spans="2:3" x14ac:dyDescent="0.25">
      <c r="B4507" s="16"/>
      <c r="C4507" s="17"/>
    </row>
    <row r="4508" spans="2:3" x14ac:dyDescent="0.25">
      <c r="B4508" s="16"/>
      <c r="C4508" s="17"/>
    </row>
    <row r="4509" spans="2:3" x14ac:dyDescent="0.25">
      <c r="B4509" s="16"/>
      <c r="C4509" s="17"/>
    </row>
    <row r="4510" spans="2:3" x14ac:dyDescent="0.25">
      <c r="B4510" s="16"/>
      <c r="C4510" s="17"/>
    </row>
    <row r="4511" spans="2:3" x14ac:dyDescent="0.25">
      <c r="B4511" s="16"/>
      <c r="C4511" s="17"/>
    </row>
    <row r="4512" spans="2:3" x14ac:dyDescent="0.25">
      <c r="B4512" s="16"/>
      <c r="C4512" s="17"/>
    </row>
    <row r="4513" spans="2:3" x14ac:dyDescent="0.25">
      <c r="B4513" s="16"/>
      <c r="C4513" s="17"/>
    </row>
    <row r="4514" spans="2:3" x14ac:dyDescent="0.25">
      <c r="B4514" s="16"/>
      <c r="C4514" s="17"/>
    </row>
    <row r="4515" spans="2:3" x14ac:dyDescent="0.25">
      <c r="B4515" s="16"/>
      <c r="C4515" s="17"/>
    </row>
    <row r="4516" spans="2:3" x14ac:dyDescent="0.25">
      <c r="B4516" s="16"/>
      <c r="C4516" s="17"/>
    </row>
    <row r="4517" spans="2:3" x14ac:dyDescent="0.25">
      <c r="B4517" s="16"/>
      <c r="C4517" s="17"/>
    </row>
    <row r="4518" spans="2:3" x14ac:dyDescent="0.25">
      <c r="B4518" s="16"/>
      <c r="C4518" s="17"/>
    </row>
    <row r="4519" spans="2:3" x14ac:dyDescent="0.25">
      <c r="B4519" s="16"/>
      <c r="C4519" s="17"/>
    </row>
    <row r="4520" spans="2:3" x14ac:dyDescent="0.25">
      <c r="B4520" s="16"/>
      <c r="C4520" s="17"/>
    </row>
    <row r="4521" spans="2:3" x14ac:dyDescent="0.25">
      <c r="B4521" s="16"/>
      <c r="C4521" s="17"/>
    </row>
    <row r="4522" spans="2:3" x14ac:dyDescent="0.25">
      <c r="B4522" s="16"/>
      <c r="C4522" s="17"/>
    </row>
    <row r="4523" spans="2:3" x14ac:dyDescent="0.25">
      <c r="B4523" s="16"/>
      <c r="C4523" s="17"/>
    </row>
    <row r="4524" spans="2:3" x14ac:dyDescent="0.25">
      <c r="B4524" s="16"/>
      <c r="C4524" s="17"/>
    </row>
    <row r="4525" spans="2:3" x14ac:dyDescent="0.25">
      <c r="B4525" s="16"/>
      <c r="C4525" s="17"/>
    </row>
    <row r="4526" spans="2:3" x14ac:dyDescent="0.25">
      <c r="B4526" s="16"/>
      <c r="C4526" s="17"/>
    </row>
    <row r="4527" spans="2:3" x14ac:dyDescent="0.25">
      <c r="B4527" s="16"/>
      <c r="C4527" s="17"/>
    </row>
    <row r="4528" spans="2:3" x14ac:dyDescent="0.25">
      <c r="B4528" s="16"/>
      <c r="C4528" s="17"/>
    </row>
    <row r="4529" spans="2:3" x14ac:dyDescent="0.25">
      <c r="B4529" s="16"/>
      <c r="C4529" s="17"/>
    </row>
    <row r="4530" spans="2:3" x14ac:dyDescent="0.25">
      <c r="B4530" s="16"/>
      <c r="C4530" s="17"/>
    </row>
    <row r="4531" spans="2:3" x14ac:dyDescent="0.25">
      <c r="B4531" s="16"/>
      <c r="C4531" s="17"/>
    </row>
    <row r="4532" spans="2:3" x14ac:dyDescent="0.25">
      <c r="B4532" s="16"/>
      <c r="C4532" s="17"/>
    </row>
    <row r="4533" spans="2:3" x14ac:dyDescent="0.25">
      <c r="B4533" s="16"/>
      <c r="C4533" s="17"/>
    </row>
    <row r="4534" spans="2:3" x14ac:dyDescent="0.25">
      <c r="B4534" s="16"/>
      <c r="C4534" s="17"/>
    </row>
    <row r="4535" spans="2:3" x14ac:dyDescent="0.25">
      <c r="B4535" s="16"/>
      <c r="C4535" s="17"/>
    </row>
    <row r="4536" spans="2:3" x14ac:dyDescent="0.25">
      <c r="B4536" s="16"/>
      <c r="C4536" s="17"/>
    </row>
    <row r="4537" spans="2:3" x14ac:dyDescent="0.25">
      <c r="B4537" s="16"/>
      <c r="C4537" s="17"/>
    </row>
    <row r="4538" spans="2:3" x14ac:dyDescent="0.25">
      <c r="B4538" s="16"/>
      <c r="C4538" s="17"/>
    </row>
    <row r="4539" spans="2:3" x14ac:dyDescent="0.25">
      <c r="B4539" s="16"/>
      <c r="C4539" s="17"/>
    </row>
    <row r="4540" spans="2:3" x14ac:dyDescent="0.25">
      <c r="B4540" s="16"/>
      <c r="C4540" s="17"/>
    </row>
    <row r="4541" spans="2:3" x14ac:dyDescent="0.25">
      <c r="B4541" s="16"/>
      <c r="C4541" s="17"/>
    </row>
    <row r="4542" spans="2:3" x14ac:dyDescent="0.25">
      <c r="B4542" s="16"/>
      <c r="C4542" s="17"/>
    </row>
    <row r="4543" spans="2:3" x14ac:dyDescent="0.25">
      <c r="B4543" s="16"/>
      <c r="C4543" s="17"/>
    </row>
    <row r="4544" spans="2:3" x14ac:dyDescent="0.25">
      <c r="B4544" s="16"/>
      <c r="C4544" s="17"/>
    </row>
    <row r="4545" spans="2:3" x14ac:dyDescent="0.25">
      <c r="B4545" s="16"/>
      <c r="C4545" s="17"/>
    </row>
    <row r="4546" spans="2:3" x14ac:dyDescent="0.25">
      <c r="B4546" s="16"/>
      <c r="C4546" s="17"/>
    </row>
    <row r="4547" spans="2:3" x14ac:dyDescent="0.25">
      <c r="B4547" s="16"/>
      <c r="C4547" s="17"/>
    </row>
    <row r="4548" spans="2:3" x14ac:dyDescent="0.25">
      <c r="B4548" s="16"/>
      <c r="C4548" s="17"/>
    </row>
    <row r="4549" spans="2:3" x14ac:dyDescent="0.25">
      <c r="B4549" s="16"/>
      <c r="C4549" s="17"/>
    </row>
    <row r="4550" spans="2:3" x14ac:dyDescent="0.25">
      <c r="B4550" s="16"/>
      <c r="C4550" s="17"/>
    </row>
    <row r="4551" spans="2:3" x14ac:dyDescent="0.25">
      <c r="B4551" s="16"/>
      <c r="C4551" s="17"/>
    </row>
    <row r="4552" spans="2:3" x14ac:dyDescent="0.25">
      <c r="B4552" s="16"/>
      <c r="C4552" s="17"/>
    </row>
    <row r="4553" spans="2:3" x14ac:dyDescent="0.25">
      <c r="B4553" s="16"/>
      <c r="C4553" s="17"/>
    </row>
    <row r="4554" spans="2:3" x14ac:dyDescent="0.25">
      <c r="B4554" s="16"/>
      <c r="C4554" s="17"/>
    </row>
    <row r="4555" spans="2:3" x14ac:dyDescent="0.25">
      <c r="B4555" s="16"/>
      <c r="C4555" s="17"/>
    </row>
    <row r="4556" spans="2:3" x14ac:dyDescent="0.25">
      <c r="B4556" s="16"/>
      <c r="C4556" s="17"/>
    </row>
    <row r="4557" spans="2:3" x14ac:dyDescent="0.25">
      <c r="B4557" s="16"/>
      <c r="C4557" s="17"/>
    </row>
    <row r="4558" spans="2:3" x14ac:dyDescent="0.25">
      <c r="B4558" s="16"/>
      <c r="C4558" s="17"/>
    </row>
    <row r="4559" spans="2:3" x14ac:dyDescent="0.25">
      <c r="B4559" s="16"/>
      <c r="C4559" s="17"/>
    </row>
    <row r="4560" spans="2:3" x14ac:dyDescent="0.25">
      <c r="B4560" s="16"/>
      <c r="C4560" s="17"/>
    </row>
    <row r="4561" spans="2:3" x14ac:dyDescent="0.25">
      <c r="B4561" s="16"/>
      <c r="C4561" s="17"/>
    </row>
    <row r="4562" spans="2:3" x14ac:dyDescent="0.25">
      <c r="B4562" s="16"/>
      <c r="C4562" s="17"/>
    </row>
    <row r="4563" spans="2:3" x14ac:dyDescent="0.25">
      <c r="B4563" s="16"/>
      <c r="C4563" s="17"/>
    </row>
    <row r="4564" spans="2:3" x14ac:dyDescent="0.25">
      <c r="B4564" s="16"/>
      <c r="C4564" s="17"/>
    </row>
    <row r="4565" spans="2:3" x14ac:dyDescent="0.25">
      <c r="B4565" s="16"/>
      <c r="C4565" s="17"/>
    </row>
    <row r="4566" spans="2:3" x14ac:dyDescent="0.25">
      <c r="B4566" s="16"/>
      <c r="C4566" s="17"/>
    </row>
    <row r="4567" spans="2:3" x14ac:dyDescent="0.25">
      <c r="B4567" s="16"/>
      <c r="C4567" s="17"/>
    </row>
    <row r="4568" spans="2:3" x14ac:dyDescent="0.25">
      <c r="B4568" s="16"/>
      <c r="C4568" s="17"/>
    </row>
    <row r="4569" spans="2:3" x14ac:dyDescent="0.25">
      <c r="B4569" s="16"/>
      <c r="C4569" s="17"/>
    </row>
    <row r="4570" spans="2:3" x14ac:dyDescent="0.25">
      <c r="B4570" s="16"/>
      <c r="C4570" s="17"/>
    </row>
    <row r="4571" spans="2:3" x14ac:dyDescent="0.25">
      <c r="B4571" s="16"/>
      <c r="C4571" s="17"/>
    </row>
    <row r="4572" spans="2:3" x14ac:dyDescent="0.25">
      <c r="B4572" s="16"/>
      <c r="C4572" s="17"/>
    </row>
    <row r="4573" spans="2:3" x14ac:dyDescent="0.25">
      <c r="B4573" s="16"/>
      <c r="C4573" s="17"/>
    </row>
    <row r="4574" spans="2:3" x14ac:dyDescent="0.25">
      <c r="B4574" s="16"/>
      <c r="C4574" s="17"/>
    </row>
    <row r="4575" spans="2:3" x14ac:dyDescent="0.25">
      <c r="B4575" s="16"/>
      <c r="C4575" s="17"/>
    </row>
    <row r="4576" spans="2:3" x14ac:dyDescent="0.25">
      <c r="B4576" s="16"/>
      <c r="C4576" s="17"/>
    </row>
    <row r="4577" spans="2:3" x14ac:dyDescent="0.25">
      <c r="B4577" s="16"/>
      <c r="C4577" s="17"/>
    </row>
    <row r="4578" spans="2:3" x14ac:dyDescent="0.25">
      <c r="B4578" s="16"/>
      <c r="C4578" s="17"/>
    </row>
    <row r="4579" spans="2:3" x14ac:dyDescent="0.25">
      <c r="B4579" s="16"/>
      <c r="C4579" s="17"/>
    </row>
    <row r="4580" spans="2:3" x14ac:dyDescent="0.25">
      <c r="B4580" s="16"/>
      <c r="C4580" s="17"/>
    </row>
    <row r="4581" spans="2:3" x14ac:dyDescent="0.25">
      <c r="B4581" s="16"/>
      <c r="C4581" s="17"/>
    </row>
    <row r="4582" spans="2:3" x14ac:dyDescent="0.25">
      <c r="B4582" s="16"/>
      <c r="C4582" s="17"/>
    </row>
    <row r="4583" spans="2:3" x14ac:dyDescent="0.25">
      <c r="B4583" s="16"/>
      <c r="C4583" s="17"/>
    </row>
    <row r="4584" spans="2:3" x14ac:dyDescent="0.25">
      <c r="B4584" s="16"/>
      <c r="C4584" s="17"/>
    </row>
    <row r="4585" spans="2:3" x14ac:dyDescent="0.25">
      <c r="B4585" s="16"/>
      <c r="C4585" s="17"/>
    </row>
    <row r="4586" spans="2:3" x14ac:dyDescent="0.25">
      <c r="B4586" s="16"/>
      <c r="C4586" s="17"/>
    </row>
    <row r="4587" spans="2:3" x14ac:dyDescent="0.25">
      <c r="B4587" s="16"/>
      <c r="C4587" s="17"/>
    </row>
    <row r="4588" spans="2:3" x14ac:dyDescent="0.25">
      <c r="B4588" s="16"/>
      <c r="C4588" s="17"/>
    </row>
    <row r="4589" spans="2:3" x14ac:dyDescent="0.25">
      <c r="B4589" s="16"/>
      <c r="C4589" s="17"/>
    </row>
    <row r="4590" spans="2:3" x14ac:dyDescent="0.25">
      <c r="B4590" s="16"/>
      <c r="C4590" s="17"/>
    </row>
    <row r="4591" spans="2:3" x14ac:dyDescent="0.25">
      <c r="B4591" s="16"/>
      <c r="C4591" s="17"/>
    </row>
    <row r="4592" spans="2:3" x14ac:dyDescent="0.25">
      <c r="B4592" s="16"/>
      <c r="C4592" s="17"/>
    </row>
    <row r="4593" spans="2:3" x14ac:dyDescent="0.25">
      <c r="B4593" s="16"/>
      <c r="C4593" s="17"/>
    </row>
    <row r="4594" spans="2:3" x14ac:dyDescent="0.25">
      <c r="B4594" s="16"/>
      <c r="C4594" s="17"/>
    </row>
    <row r="4595" spans="2:3" x14ac:dyDescent="0.25">
      <c r="B4595" s="16"/>
      <c r="C4595" s="17"/>
    </row>
    <row r="4596" spans="2:3" x14ac:dyDescent="0.25">
      <c r="B4596" s="16"/>
      <c r="C4596" s="17"/>
    </row>
    <row r="4597" spans="2:3" x14ac:dyDescent="0.25">
      <c r="B4597" s="16"/>
      <c r="C4597" s="17"/>
    </row>
    <row r="4598" spans="2:3" x14ac:dyDescent="0.25">
      <c r="B4598" s="16"/>
      <c r="C4598" s="17"/>
    </row>
    <row r="4599" spans="2:3" x14ac:dyDescent="0.25">
      <c r="B4599" s="16"/>
      <c r="C4599" s="17"/>
    </row>
    <row r="4600" spans="2:3" x14ac:dyDescent="0.25">
      <c r="B4600" s="16"/>
      <c r="C4600" s="17"/>
    </row>
    <row r="4601" spans="2:3" x14ac:dyDescent="0.25">
      <c r="B4601" s="16"/>
      <c r="C4601" s="17"/>
    </row>
    <row r="4602" spans="2:3" x14ac:dyDescent="0.25">
      <c r="B4602" s="16"/>
      <c r="C4602" s="17"/>
    </row>
    <row r="4603" spans="2:3" x14ac:dyDescent="0.25">
      <c r="B4603" s="16"/>
      <c r="C4603" s="17"/>
    </row>
    <row r="4604" spans="2:3" x14ac:dyDescent="0.25">
      <c r="B4604" s="16"/>
      <c r="C4604" s="17"/>
    </row>
    <row r="4605" spans="2:3" x14ac:dyDescent="0.25">
      <c r="B4605" s="16"/>
      <c r="C4605" s="17"/>
    </row>
    <row r="4606" spans="2:3" x14ac:dyDescent="0.25">
      <c r="B4606" s="16"/>
      <c r="C4606" s="17"/>
    </row>
    <row r="4607" spans="2:3" x14ac:dyDescent="0.25">
      <c r="B4607" s="16"/>
      <c r="C4607" s="17"/>
    </row>
    <row r="4608" spans="2:3" x14ac:dyDescent="0.25">
      <c r="B4608" s="16"/>
      <c r="C4608" s="17"/>
    </row>
    <row r="4609" spans="2:3" x14ac:dyDescent="0.25">
      <c r="B4609" s="16"/>
      <c r="C4609" s="17"/>
    </row>
    <row r="4610" spans="2:3" x14ac:dyDescent="0.25">
      <c r="B4610" s="16"/>
      <c r="C4610" s="17"/>
    </row>
    <row r="4611" spans="2:3" x14ac:dyDescent="0.25">
      <c r="B4611" s="16"/>
      <c r="C4611" s="17"/>
    </row>
    <row r="4612" spans="2:3" x14ac:dyDescent="0.25">
      <c r="B4612" s="16"/>
      <c r="C4612" s="17"/>
    </row>
    <row r="4613" spans="2:3" x14ac:dyDescent="0.25">
      <c r="B4613" s="16"/>
      <c r="C4613" s="17"/>
    </row>
    <row r="4614" spans="2:3" x14ac:dyDescent="0.25">
      <c r="B4614" s="16"/>
      <c r="C4614" s="17"/>
    </row>
    <row r="4615" spans="2:3" x14ac:dyDescent="0.25">
      <c r="B4615" s="16"/>
      <c r="C4615" s="17"/>
    </row>
    <row r="4616" spans="2:3" x14ac:dyDescent="0.25">
      <c r="B4616" s="16"/>
      <c r="C4616" s="17"/>
    </row>
    <row r="4617" spans="2:3" x14ac:dyDescent="0.25">
      <c r="B4617" s="16"/>
      <c r="C4617" s="17"/>
    </row>
    <row r="4618" spans="2:3" x14ac:dyDescent="0.25">
      <c r="B4618" s="16"/>
      <c r="C4618" s="17"/>
    </row>
    <row r="4619" spans="2:3" x14ac:dyDescent="0.25">
      <c r="B4619" s="16"/>
      <c r="C4619" s="17"/>
    </row>
    <row r="4620" spans="2:3" x14ac:dyDescent="0.25">
      <c r="B4620" s="16"/>
      <c r="C4620" s="17"/>
    </row>
    <row r="4621" spans="2:3" x14ac:dyDescent="0.25">
      <c r="B4621" s="16"/>
      <c r="C4621" s="17"/>
    </row>
    <row r="4622" spans="2:3" x14ac:dyDescent="0.25">
      <c r="B4622" s="16"/>
      <c r="C4622" s="17"/>
    </row>
    <row r="4623" spans="2:3" x14ac:dyDescent="0.25">
      <c r="B4623" s="16"/>
      <c r="C4623" s="17"/>
    </row>
    <row r="4624" spans="2:3" x14ac:dyDescent="0.25">
      <c r="B4624" s="16"/>
      <c r="C4624" s="17"/>
    </row>
    <row r="4625" spans="2:3" x14ac:dyDescent="0.25">
      <c r="B4625" s="16"/>
      <c r="C4625" s="17"/>
    </row>
    <row r="4626" spans="2:3" x14ac:dyDescent="0.25">
      <c r="B4626" s="16"/>
      <c r="C4626" s="17"/>
    </row>
    <row r="4627" spans="2:3" x14ac:dyDescent="0.25">
      <c r="B4627" s="16"/>
      <c r="C4627" s="17"/>
    </row>
    <row r="4628" spans="2:3" x14ac:dyDescent="0.25">
      <c r="B4628" s="16"/>
      <c r="C4628" s="17"/>
    </row>
    <row r="4629" spans="2:3" x14ac:dyDescent="0.25">
      <c r="B4629" s="16"/>
      <c r="C4629" s="17"/>
    </row>
    <row r="4630" spans="2:3" x14ac:dyDescent="0.25">
      <c r="B4630" s="16"/>
      <c r="C4630" s="17"/>
    </row>
    <row r="4631" spans="2:3" x14ac:dyDescent="0.25">
      <c r="B4631" s="16"/>
      <c r="C4631" s="17"/>
    </row>
    <row r="4632" spans="2:3" x14ac:dyDescent="0.25">
      <c r="B4632" s="16"/>
      <c r="C4632" s="17"/>
    </row>
    <row r="4633" spans="2:3" x14ac:dyDescent="0.25">
      <c r="B4633" s="16"/>
      <c r="C4633" s="17"/>
    </row>
    <row r="4634" spans="2:3" x14ac:dyDescent="0.25">
      <c r="B4634" s="16"/>
      <c r="C4634" s="17"/>
    </row>
    <row r="4635" spans="2:3" x14ac:dyDescent="0.25">
      <c r="B4635" s="16"/>
      <c r="C4635" s="17"/>
    </row>
    <row r="4636" spans="2:3" x14ac:dyDescent="0.25">
      <c r="B4636" s="16"/>
      <c r="C4636" s="17"/>
    </row>
    <row r="4637" spans="2:3" x14ac:dyDescent="0.25">
      <c r="B4637" s="16"/>
      <c r="C4637" s="17"/>
    </row>
    <row r="4638" spans="2:3" x14ac:dyDescent="0.25">
      <c r="B4638" s="16"/>
      <c r="C4638" s="17"/>
    </row>
    <row r="4639" spans="2:3" x14ac:dyDescent="0.25">
      <c r="B4639" s="16"/>
      <c r="C4639" s="17"/>
    </row>
    <row r="4640" spans="2:3" x14ac:dyDescent="0.25">
      <c r="B4640" s="16"/>
      <c r="C4640" s="17"/>
    </row>
    <row r="4641" spans="2:3" x14ac:dyDescent="0.25">
      <c r="B4641" s="16"/>
      <c r="C4641" s="17"/>
    </row>
    <row r="4642" spans="2:3" x14ac:dyDescent="0.25">
      <c r="B4642" s="16"/>
      <c r="C4642" s="17"/>
    </row>
    <row r="4643" spans="2:3" x14ac:dyDescent="0.25">
      <c r="B4643" s="16"/>
      <c r="C4643" s="17"/>
    </row>
    <row r="4644" spans="2:3" x14ac:dyDescent="0.25">
      <c r="B4644" s="16"/>
      <c r="C4644" s="17"/>
    </row>
    <row r="4645" spans="2:3" x14ac:dyDescent="0.25">
      <c r="B4645" s="16"/>
      <c r="C4645" s="17"/>
    </row>
    <row r="4646" spans="2:3" x14ac:dyDescent="0.25">
      <c r="B4646" s="16"/>
      <c r="C4646" s="17"/>
    </row>
    <row r="4647" spans="2:3" x14ac:dyDescent="0.25">
      <c r="B4647" s="16"/>
      <c r="C4647" s="17"/>
    </row>
    <row r="4648" spans="2:3" x14ac:dyDescent="0.25">
      <c r="B4648" s="16"/>
      <c r="C4648" s="17"/>
    </row>
    <row r="4649" spans="2:3" x14ac:dyDescent="0.25">
      <c r="B4649" s="16"/>
      <c r="C4649" s="17"/>
    </row>
    <row r="4650" spans="2:3" x14ac:dyDescent="0.25">
      <c r="B4650" s="16"/>
      <c r="C4650" s="17"/>
    </row>
    <row r="4651" spans="2:3" x14ac:dyDescent="0.25">
      <c r="B4651" s="16"/>
      <c r="C4651" s="17"/>
    </row>
    <row r="4652" spans="2:3" x14ac:dyDescent="0.25">
      <c r="B4652" s="16"/>
      <c r="C4652" s="17"/>
    </row>
    <row r="4653" spans="2:3" x14ac:dyDescent="0.25">
      <c r="B4653" s="16"/>
      <c r="C4653" s="17"/>
    </row>
    <row r="4654" spans="2:3" x14ac:dyDescent="0.25">
      <c r="B4654" s="16"/>
      <c r="C4654" s="17"/>
    </row>
    <row r="4655" spans="2:3" x14ac:dyDescent="0.25">
      <c r="B4655" s="16"/>
      <c r="C4655" s="17"/>
    </row>
    <row r="4656" spans="2:3" x14ac:dyDescent="0.25">
      <c r="B4656" s="16"/>
      <c r="C4656" s="17"/>
    </row>
    <row r="4657" spans="2:3" x14ac:dyDescent="0.25">
      <c r="B4657" s="16"/>
      <c r="C4657" s="17"/>
    </row>
    <row r="4658" spans="2:3" x14ac:dyDescent="0.25">
      <c r="B4658" s="16"/>
      <c r="C4658" s="17"/>
    </row>
    <row r="4659" spans="2:3" x14ac:dyDescent="0.25">
      <c r="B4659" s="16"/>
      <c r="C4659" s="17"/>
    </row>
    <row r="4660" spans="2:3" x14ac:dyDescent="0.25">
      <c r="B4660" s="16"/>
      <c r="C4660" s="17"/>
    </row>
    <row r="4661" spans="2:3" x14ac:dyDescent="0.25">
      <c r="B4661" s="16"/>
      <c r="C4661" s="17"/>
    </row>
    <row r="4662" spans="2:3" x14ac:dyDescent="0.25">
      <c r="B4662" s="16"/>
      <c r="C4662" s="17"/>
    </row>
    <row r="4663" spans="2:3" x14ac:dyDescent="0.25">
      <c r="B4663" s="16"/>
      <c r="C4663" s="17"/>
    </row>
    <row r="4664" spans="2:3" x14ac:dyDescent="0.25">
      <c r="B4664" s="16"/>
      <c r="C4664" s="17"/>
    </row>
    <row r="4665" spans="2:3" x14ac:dyDescent="0.25">
      <c r="B4665" s="16"/>
      <c r="C4665" s="17"/>
    </row>
    <row r="4666" spans="2:3" x14ac:dyDescent="0.25">
      <c r="B4666" s="16"/>
      <c r="C4666" s="17"/>
    </row>
    <row r="4667" spans="2:3" x14ac:dyDescent="0.25">
      <c r="B4667" s="16"/>
      <c r="C4667" s="17"/>
    </row>
    <row r="4668" spans="2:3" x14ac:dyDescent="0.25">
      <c r="B4668" s="16"/>
      <c r="C4668" s="17"/>
    </row>
    <row r="4669" spans="2:3" x14ac:dyDescent="0.25">
      <c r="B4669" s="16"/>
      <c r="C4669" s="17"/>
    </row>
    <row r="4670" spans="2:3" x14ac:dyDescent="0.25">
      <c r="B4670" s="16"/>
      <c r="C4670" s="17"/>
    </row>
    <row r="4671" spans="2:3" x14ac:dyDescent="0.25">
      <c r="B4671" s="16"/>
      <c r="C4671" s="17"/>
    </row>
    <row r="4672" spans="2:3" x14ac:dyDescent="0.25">
      <c r="B4672" s="16"/>
      <c r="C4672" s="17"/>
    </row>
    <row r="4673" spans="2:3" x14ac:dyDescent="0.25">
      <c r="B4673" s="16"/>
      <c r="C4673" s="17"/>
    </row>
    <row r="4674" spans="2:3" x14ac:dyDescent="0.25">
      <c r="B4674" s="16"/>
      <c r="C4674" s="17"/>
    </row>
    <row r="4675" spans="2:3" x14ac:dyDescent="0.25">
      <c r="B4675" s="16"/>
      <c r="C4675" s="17"/>
    </row>
    <row r="4676" spans="2:3" x14ac:dyDescent="0.25">
      <c r="B4676" s="16"/>
      <c r="C4676" s="17"/>
    </row>
    <row r="4677" spans="2:3" x14ac:dyDescent="0.25">
      <c r="B4677" s="16"/>
      <c r="C4677" s="17"/>
    </row>
    <row r="4678" spans="2:3" x14ac:dyDescent="0.25">
      <c r="B4678" s="16"/>
      <c r="C4678" s="17"/>
    </row>
    <row r="4679" spans="2:3" x14ac:dyDescent="0.25">
      <c r="B4679" s="16"/>
      <c r="C4679" s="17"/>
    </row>
    <row r="4680" spans="2:3" x14ac:dyDescent="0.25">
      <c r="B4680" s="16"/>
      <c r="C4680" s="17"/>
    </row>
    <row r="4681" spans="2:3" x14ac:dyDescent="0.25">
      <c r="B4681" s="16"/>
      <c r="C4681" s="17"/>
    </row>
    <row r="4682" spans="2:3" x14ac:dyDescent="0.25">
      <c r="B4682" s="16"/>
      <c r="C4682" s="17"/>
    </row>
    <row r="4683" spans="2:3" x14ac:dyDescent="0.25">
      <c r="B4683" s="16"/>
      <c r="C4683" s="17"/>
    </row>
    <row r="4684" spans="2:3" x14ac:dyDescent="0.25">
      <c r="B4684" s="16"/>
      <c r="C4684" s="17"/>
    </row>
    <row r="4685" spans="2:3" x14ac:dyDescent="0.25">
      <c r="B4685" s="16"/>
      <c r="C4685" s="17"/>
    </row>
    <row r="4686" spans="2:3" x14ac:dyDescent="0.25">
      <c r="B4686" s="16"/>
      <c r="C4686" s="17"/>
    </row>
    <row r="4687" spans="2:3" x14ac:dyDescent="0.25">
      <c r="B4687" s="16"/>
      <c r="C4687" s="17"/>
    </row>
    <row r="4688" spans="2:3" x14ac:dyDescent="0.25">
      <c r="B4688" s="16"/>
      <c r="C4688" s="17"/>
    </row>
    <row r="4689" spans="2:3" x14ac:dyDescent="0.25">
      <c r="B4689" s="16"/>
      <c r="C4689" s="17"/>
    </row>
    <row r="4690" spans="2:3" x14ac:dyDescent="0.25">
      <c r="B4690" s="16"/>
      <c r="C4690" s="17"/>
    </row>
    <row r="4691" spans="2:3" x14ac:dyDescent="0.25">
      <c r="B4691" s="16"/>
      <c r="C4691" s="17"/>
    </row>
    <row r="4692" spans="2:3" x14ac:dyDescent="0.25">
      <c r="B4692" s="16"/>
      <c r="C4692" s="17"/>
    </row>
    <row r="4693" spans="2:3" x14ac:dyDescent="0.25">
      <c r="B4693" s="16"/>
      <c r="C4693" s="17"/>
    </row>
    <row r="4694" spans="2:3" x14ac:dyDescent="0.25">
      <c r="B4694" s="16"/>
      <c r="C4694" s="17"/>
    </row>
    <row r="4695" spans="2:3" x14ac:dyDescent="0.25">
      <c r="B4695" s="16"/>
      <c r="C4695" s="17"/>
    </row>
    <row r="4696" spans="2:3" x14ac:dyDescent="0.25">
      <c r="B4696" s="16"/>
      <c r="C4696" s="17"/>
    </row>
    <row r="4697" spans="2:3" x14ac:dyDescent="0.25">
      <c r="B4697" s="16"/>
      <c r="C4697" s="17"/>
    </row>
    <row r="4698" spans="2:3" x14ac:dyDescent="0.25">
      <c r="B4698" s="16"/>
      <c r="C4698" s="17"/>
    </row>
    <row r="4699" spans="2:3" x14ac:dyDescent="0.25">
      <c r="B4699" s="16"/>
      <c r="C4699" s="17"/>
    </row>
    <row r="4700" spans="2:3" x14ac:dyDescent="0.25">
      <c r="B4700" s="16"/>
      <c r="C4700" s="17"/>
    </row>
    <row r="4701" spans="2:3" x14ac:dyDescent="0.25">
      <c r="B4701" s="16"/>
      <c r="C4701" s="17"/>
    </row>
    <row r="4702" spans="2:3" x14ac:dyDescent="0.25">
      <c r="B4702" s="16"/>
      <c r="C4702" s="17"/>
    </row>
    <row r="4703" spans="2:3" x14ac:dyDescent="0.25">
      <c r="B4703" s="16"/>
      <c r="C4703" s="17"/>
    </row>
    <row r="4704" spans="2:3" x14ac:dyDescent="0.25">
      <c r="B4704" s="16"/>
      <c r="C4704" s="17"/>
    </row>
    <row r="4705" spans="2:3" x14ac:dyDescent="0.25">
      <c r="B4705" s="16"/>
      <c r="C4705" s="17"/>
    </row>
    <row r="4706" spans="2:3" x14ac:dyDescent="0.25">
      <c r="B4706" s="16"/>
      <c r="C4706" s="17"/>
    </row>
    <row r="4707" spans="2:3" x14ac:dyDescent="0.25">
      <c r="B4707" s="16"/>
      <c r="C4707" s="17"/>
    </row>
    <row r="4708" spans="2:3" x14ac:dyDescent="0.25">
      <c r="B4708" s="16"/>
      <c r="C4708" s="17"/>
    </row>
    <row r="4709" spans="2:3" x14ac:dyDescent="0.25">
      <c r="B4709" s="16"/>
      <c r="C4709" s="17"/>
    </row>
    <row r="4710" spans="2:3" x14ac:dyDescent="0.25">
      <c r="B4710" s="16"/>
      <c r="C4710" s="17"/>
    </row>
    <row r="4711" spans="2:3" x14ac:dyDescent="0.25">
      <c r="B4711" s="16"/>
      <c r="C4711" s="17"/>
    </row>
    <row r="4712" spans="2:3" x14ac:dyDescent="0.25">
      <c r="B4712" s="16"/>
      <c r="C4712" s="17"/>
    </row>
    <row r="4713" spans="2:3" x14ac:dyDescent="0.25">
      <c r="B4713" s="16"/>
      <c r="C4713" s="17"/>
    </row>
    <row r="4714" spans="2:3" x14ac:dyDescent="0.25">
      <c r="B4714" s="16"/>
      <c r="C4714" s="17"/>
    </row>
    <row r="4715" spans="2:3" x14ac:dyDescent="0.25">
      <c r="B4715" s="16"/>
      <c r="C4715" s="17"/>
    </row>
    <row r="4716" spans="2:3" x14ac:dyDescent="0.25">
      <c r="B4716" s="16"/>
      <c r="C4716" s="17"/>
    </row>
    <row r="4717" spans="2:3" x14ac:dyDescent="0.25">
      <c r="B4717" s="16"/>
      <c r="C4717" s="17"/>
    </row>
    <row r="4718" spans="2:3" x14ac:dyDescent="0.25">
      <c r="B4718" s="16"/>
      <c r="C4718" s="17"/>
    </row>
    <row r="4719" spans="2:3" x14ac:dyDescent="0.25">
      <c r="B4719" s="16"/>
      <c r="C4719" s="17"/>
    </row>
    <row r="4720" spans="2:3" x14ac:dyDescent="0.25">
      <c r="B4720" s="16"/>
      <c r="C4720" s="17"/>
    </row>
    <row r="4721" spans="2:3" x14ac:dyDescent="0.25">
      <c r="B4721" s="16"/>
      <c r="C4721" s="17"/>
    </row>
    <row r="4722" spans="2:3" x14ac:dyDescent="0.25">
      <c r="B4722" s="16"/>
      <c r="C4722" s="17"/>
    </row>
    <row r="4723" spans="2:3" x14ac:dyDescent="0.25">
      <c r="B4723" s="16"/>
      <c r="C4723" s="17"/>
    </row>
    <row r="4724" spans="2:3" x14ac:dyDescent="0.25">
      <c r="B4724" s="16"/>
      <c r="C4724" s="17"/>
    </row>
    <row r="4725" spans="2:3" x14ac:dyDescent="0.25">
      <c r="B4725" s="16"/>
      <c r="C4725" s="17"/>
    </row>
    <row r="4726" spans="2:3" x14ac:dyDescent="0.25">
      <c r="B4726" s="16"/>
      <c r="C4726" s="17"/>
    </row>
    <row r="4727" spans="2:3" x14ac:dyDescent="0.25">
      <c r="B4727" s="16"/>
      <c r="C4727" s="17"/>
    </row>
    <row r="4728" spans="2:3" x14ac:dyDescent="0.25">
      <c r="B4728" s="16"/>
      <c r="C4728" s="17"/>
    </row>
    <row r="4729" spans="2:3" x14ac:dyDescent="0.25">
      <c r="B4729" s="16"/>
      <c r="C4729" s="17"/>
    </row>
    <row r="4730" spans="2:3" x14ac:dyDescent="0.25">
      <c r="B4730" s="16"/>
      <c r="C4730" s="17"/>
    </row>
    <row r="4731" spans="2:3" x14ac:dyDescent="0.25">
      <c r="B4731" s="16"/>
      <c r="C4731" s="17"/>
    </row>
    <row r="4732" spans="2:3" x14ac:dyDescent="0.25">
      <c r="B4732" s="16"/>
      <c r="C4732" s="17"/>
    </row>
    <row r="4733" spans="2:3" x14ac:dyDescent="0.25">
      <c r="B4733" s="16"/>
      <c r="C4733" s="17"/>
    </row>
    <row r="4734" spans="2:3" x14ac:dyDescent="0.25">
      <c r="B4734" s="16"/>
      <c r="C4734" s="17"/>
    </row>
    <row r="4735" spans="2:3" x14ac:dyDescent="0.25">
      <c r="B4735" s="16"/>
      <c r="C4735" s="17"/>
    </row>
    <row r="4736" spans="2:3" x14ac:dyDescent="0.25">
      <c r="B4736" s="16"/>
      <c r="C4736" s="17"/>
    </row>
    <row r="4737" spans="2:3" x14ac:dyDescent="0.25">
      <c r="B4737" s="16"/>
      <c r="C4737" s="17"/>
    </row>
    <row r="4738" spans="2:3" x14ac:dyDescent="0.25">
      <c r="B4738" s="16"/>
      <c r="C4738" s="17"/>
    </row>
    <row r="4739" spans="2:3" x14ac:dyDescent="0.25">
      <c r="B4739" s="16"/>
      <c r="C4739" s="17"/>
    </row>
    <row r="4740" spans="2:3" x14ac:dyDescent="0.25">
      <c r="B4740" s="16"/>
      <c r="C4740" s="17"/>
    </row>
    <row r="4741" spans="2:3" x14ac:dyDescent="0.25">
      <c r="B4741" s="16"/>
      <c r="C4741" s="17"/>
    </row>
    <row r="4742" spans="2:3" x14ac:dyDescent="0.25">
      <c r="B4742" s="16"/>
      <c r="C4742" s="17"/>
    </row>
    <row r="4743" spans="2:3" x14ac:dyDescent="0.25">
      <c r="B4743" s="16"/>
      <c r="C4743" s="17"/>
    </row>
    <row r="4744" spans="2:3" x14ac:dyDescent="0.25">
      <c r="B4744" s="16"/>
      <c r="C4744" s="17"/>
    </row>
    <row r="4745" spans="2:3" x14ac:dyDescent="0.25">
      <c r="B4745" s="16"/>
      <c r="C4745" s="17"/>
    </row>
    <row r="4746" spans="2:3" x14ac:dyDescent="0.25">
      <c r="B4746" s="16"/>
      <c r="C4746" s="17"/>
    </row>
    <row r="4747" spans="2:3" x14ac:dyDescent="0.25">
      <c r="B4747" s="16"/>
      <c r="C4747" s="17"/>
    </row>
    <row r="4748" spans="2:3" x14ac:dyDescent="0.25">
      <c r="B4748" s="16"/>
      <c r="C4748" s="17"/>
    </row>
    <row r="4749" spans="2:3" x14ac:dyDescent="0.25">
      <c r="B4749" s="16"/>
      <c r="C4749" s="17"/>
    </row>
    <row r="4750" spans="2:3" x14ac:dyDescent="0.25">
      <c r="B4750" s="16"/>
      <c r="C4750" s="17"/>
    </row>
    <row r="4751" spans="2:3" x14ac:dyDescent="0.25">
      <c r="B4751" s="16"/>
      <c r="C4751" s="17"/>
    </row>
    <row r="4752" spans="2:3" x14ac:dyDescent="0.25">
      <c r="B4752" s="16"/>
      <c r="C4752" s="17"/>
    </row>
    <row r="4753" spans="2:3" x14ac:dyDescent="0.25">
      <c r="B4753" s="16"/>
      <c r="C4753" s="17"/>
    </row>
    <row r="4754" spans="2:3" x14ac:dyDescent="0.25">
      <c r="B4754" s="16"/>
      <c r="C4754" s="17"/>
    </row>
    <row r="4755" spans="2:3" x14ac:dyDescent="0.25">
      <c r="B4755" s="16"/>
      <c r="C4755" s="17"/>
    </row>
    <row r="4756" spans="2:3" x14ac:dyDescent="0.25">
      <c r="B4756" s="16"/>
      <c r="C4756" s="17"/>
    </row>
    <row r="4757" spans="2:3" x14ac:dyDescent="0.25">
      <c r="B4757" s="16"/>
      <c r="C4757" s="17"/>
    </row>
    <row r="4758" spans="2:3" x14ac:dyDescent="0.25">
      <c r="B4758" s="16"/>
      <c r="C4758" s="17"/>
    </row>
    <row r="4759" spans="2:3" x14ac:dyDescent="0.25">
      <c r="B4759" s="16"/>
      <c r="C4759" s="17"/>
    </row>
    <row r="4760" spans="2:3" x14ac:dyDescent="0.25">
      <c r="B4760" s="16"/>
      <c r="C4760" s="17"/>
    </row>
    <row r="4761" spans="2:3" x14ac:dyDescent="0.25">
      <c r="B4761" s="16"/>
      <c r="C4761" s="17"/>
    </row>
    <row r="4762" spans="2:3" x14ac:dyDescent="0.25">
      <c r="B4762" s="16"/>
      <c r="C4762" s="17"/>
    </row>
    <row r="4763" spans="2:3" x14ac:dyDescent="0.25">
      <c r="B4763" s="16"/>
      <c r="C4763" s="17"/>
    </row>
    <row r="4764" spans="2:3" x14ac:dyDescent="0.25">
      <c r="B4764" s="16"/>
      <c r="C4764" s="17"/>
    </row>
    <row r="4765" spans="2:3" x14ac:dyDescent="0.25">
      <c r="B4765" s="16"/>
      <c r="C4765" s="17"/>
    </row>
    <row r="4766" spans="2:3" x14ac:dyDescent="0.25">
      <c r="B4766" s="16"/>
      <c r="C4766" s="17"/>
    </row>
    <row r="4767" spans="2:3" x14ac:dyDescent="0.25">
      <c r="B4767" s="16"/>
      <c r="C4767" s="17"/>
    </row>
    <row r="4768" spans="2:3" x14ac:dyDescent="0.25">
      <c r="B4768" s="16"/>
      <c r="C4768" s="17"/>
    </row>
    <row r="4769" spans="2:3" x14ac:dyDescent="0.25">
      <c r="B4769" s="16"/>
      <c r="C4769" s="17"/>
    </row>
    <row r="4770" spans="2:3" x14ac:dyDescent="0.25">
      <c r="B4770" s="16"/>
      <c r="C4770" s="17"/>
    </row>
    <row r="4771" spans="2:3" x14ac:dyDescent="0.25">
      <c r="B4771" s="16"/>
      <c r="C4771" s="17"/>
    </row>
    <row r="4772" spans="2:3" x14ac:dyDescent="0.25">
      <c r="B4772" s="16"/>
      <c r="C4772" s="17"/>
    </row>
    <row r="4773" spans="2:3" x14ac:dyDescent="0.25">
      <c r="B4773" s="16"/>
      <c r="C4773" s="17"/>
    </row>
    <row r="4774" spans="2:3" x14ac:dyDescent="0.25">
      <c r="B4774" s="16"/>
      <c r="C4774" s="17"/>
    </row>
    <row r="4775" spans="2:3" x14ac:dyDescent="0.25">
      <c r="B4775" s="16"/>
      <c r="C4775" s="17"/>
    </row>
    <row r="4776" spans="2:3" x14ac:dyDescent="0.25">
      <c r="B4776" s="16"/>
      <c r="C4776" s="17"/>
    </row>
    <row r="4777" spans="2:3" x14ac:dyDescent="0.25">
      <c r="B4777" s="16"/>
      <c r="C4777" s="17"/>
    </row>
    <row r="4778" spans="2:3" x14ac:dyDescent="0.25">
      <c r="B4778" s="16"/>
      <c r="C4778" s="17"/>
    </row>
    <row r="4779" spans="2:3" x14ac:dyDescent="0.25">
      <c r="B4779" s="16"/>
      <c r="C4779" s="17"/>
    </row>
    <row r="4780" spans="2:3" x14ac:dyDescent="0.25">
      <c r="B4780" s="16"/>
      <c r="C4780" s="17"/>
    </row>
    <row r="4781" spans="2:3" x14ac:dyDescent="0.25">
      <c r="B4781" s="16"/>
      <c r="C4781" s="17"/>
    </row>
    <row r="4782" spans="2:3" x14ac:dyDescent="0.25">
      <c r="B4782" s="16"/>
      <c r="C4782" s="17"/>
    </row>
    <row r="4783" spans="2:3" x14ac:dyDescent="0.25">
      <c r="B4783" s="16"/>
      <c r="C4783" s="17"/>
    </row>
    <row r="4784" spans="2:3" x14ac:dyDescent="0.25">
      <c r="B4784" s="16"/>
      <c r="C4784" s="17"/>
    </row>
    <row r="4785" spans="2:3" x14ac:dyDescent="0.25">
      <c r="B4785" s="16"/>
      <c r="C4785" s="17"/>
    </row>
    <row r="4786" spans="2:3" x14ac:dyDescent="0.25">
      <c r="B4786" s="16"/>
      <c r="C4786" s="17"/>
    </row>
    <row r="4787" spans="2:3" x14ac:dyDescent="0.25">
      <c r="B4787" s="16"/>
      <c r="C4787" s="17"/>
    </row>
    <row r="4788" spans="2:3" x14ac:dyDescent="0.25">
      <c r="B4788" s="16"/>
      <c r="C4788" s="17"/>
    </row>
    <row r="4789" spans="2:3" x14ac:dyDescent="0.25">
      <c r="B4789" s="16"/>
      <c r="C4789" s="17"/>
    </row>
    <row r="4790" spans="2:3" x14ac:dyDescent="0.25">
      <c r="B4790" s="16"/>
      <c r="C4790" s="17"/>
    </row>
    <row r="4791" spans="2:3" x14ac:dyDescent="0.25">
      <c r="B4791" s="16"/>
      <c r="C4791" s="17"/>
    </row>
    <row r="4792" spans="2:3" x14ac:dyDescent="0.25">
      <c r="B4792" s="16"/>
      <c r="C4792" s="17"/>
    </row>
    <row r="4793" spans="2:3" x14ac:dyDescent="0.25">
      <c r="B4793" s="16"/>
      <c r="C4793" s="17"/>
    </row>
    <row r="4794" spans="2:3" x14ac:dyDescent="0.25">
      <c r="B4794" s="16"/>
      <c r="C4794" s="17"/>
    </row>
    <row r="4795" spans="2:3" x14ac:dyDescent="0.25">
      <c r="B4795" s="16"/>
      <c r="C4795" s="17"/>
    </row>
    <row r="4796" spans="2:3" x14ac:dyDescent="0.25">
      <c r="B4796" s="16"/>
      <c r="C4796" s="17"/>
    </row>
    <row r="4797" spans="2:3" x14ac:dyDescent="0.25">
      <c r="B4797" s="16"/>
      <c r="C4797" s="17"/>
    </row>
    <row r="4798" spans="2:3" x14ac:dyDescent="0.25">
      <c r="B4798" s="16"/>
      <c r="C4798" s="17"/>
    </row>
    <row r="4799" spans="2:3" x14ac:dyDescent="0.25">
      <c r="B4799" s="16"/>
      <c r="C4799" s="17"/>
    </row>
    <row r="4800" spans="2:3" x14ac:dyDescent="0.25">
      <c r="B4800" s="16"/>
      <c r="C4800" s="17"/>
    </row>
    <row r="4801" spans="2:3" x14ac:dyDescent="0.25">
      <c r="B4801" s="16"/>
      <c r="C4801" s="17"/>
    </row>
    <row r="4802" spans="2:3" x14ac:dyDescent="0.25">
      <c r="B4802" s="16"/>
      <c r="C4802" s="17"/>
    </row>
    <row r="4803" spans="2:3" x14ac:dyDescent="0.25">
      <c r="B4803" s="16"/>
      <c r="C4803" s="17"/>
    </row>
    <row r="4804" spans="2:3" x14ac:dyDescent="0.25">
      <c r="B4804" s="16"/>
      <c r="C4804" s="17"/>
    </row>
    <row r="4805" spans="2:3" x14ac:dyDescent="0.25">
      <c r="B4805" s="16"/>
      <c r="C4805" s="17"/>
    </row>
    <row r="4806" spans="2:3" x14ac:dyDescent="0.25">
      <c r="B4806" s="16"/>
      <c r="C4806" s="17"/>
    </row>
    <row r="4807" spans="2:3" x14ac:dyDescent="0.25">
      <c r="B4807" s="16"/>
      <c r="C4807" s="17"/>
    </row>
    <row r="4808" spans="2:3" x14ac:dyDescent="0.25">
      <c r="B4808" s="16"/>
      <c r="C4808" s="17"/>
    </row>
    <row r="4809" spans="2:3" x14ac:dyDescent="0.25">
      <c r="B4809" s="16"/>
      <c r="C4809" s="17"/>
    </row>
    <row r="4810" spans="2:3" x14ac:dyDescent="0.25">
      <c r="B4810" s="16"/>
      <c r="C4810" s="17"/>
    </row>
    <row r="4811" spans="2:3" x14ac:dyDescent="0.25">
      <c r="B4811" s="16"/>
      <c r="C4811" s="17"/>
    </row>
    <row r="4812" spans="2:3" x14ac:dyDescent="0.25">
      <c r="B4812" s="16"/>
      <c r="C4812" s="17"/>
    </row>
    <row r="4813" spans="2:3" x14ac:dyDescent="0.25">
      <c r="B4813" s="16"/>
      <c r="C4813" s="17"/>
    </row>
    <row r="4814" spans="2:3" x14ac:dyDescent="0.25">
      <c r="B4814" s="16"/>
      <c r="C4814" s="17"/>
    </row>
    <row r="4815" spans="2:3" x14ac:dyDescent="0.25">
      <c r="B4815" s="16"/>
      <c r="C4815" s="17"/>
    </row>
    <row r="4816" spans="2:3" x14ac:dyDescent="0.25">
      <c r="B4816" s="16"/>
      <c r="C4816" s="17"/>
    </row>
    <row r="4817" spans="2:3" x14ac:dyDescent="0.25">
      <c r="B4817" s="16"/>
      <c r="C4817" s="17"/>
    </row>
    <row r="4818" spans="2:3" x14ac:dyDescent="0.25">
      <c r="B4818" s="16"/>
      <c r="C4818" s="17"/>
    </row>
    <row r="4819" spans="2:3" x14ac:dyDescent="0.25">
      <c r="B4819" s="16"/>
      <c r="C4819" s="17"/>
    </row>
    <row r="4820" spans="2:3" x14ac:dyDescent="0.25">
      <c r="B4820" s="16"/>
      <c r="C4820" s="17"/>
    </row>
    <row r="4821" spans="2:3" x14ac:dyDescent="0.25">
      <c r="B4821" s="16"/>
      <c r="C4821" s="17"/>
    </row>
    <row r="4822" spans="2:3" x14ac:dyDescent="0.25">
      <c r="B4822" s="16"/>
      <c r="C4822" s="17"/>
    </row>
    <row r="4823" spans="2:3" x14ac:dyDescent="0.25">
      <c r="B4823" s="16"/>
      <c r="C4823" s="17"/>
    </row>
    <row r="4824" spans="2:3" x14ac:dyDescent="0.25">
      <c r="B4824" s="16"/>
      <c r="C4824" s="17"/>
    </row>
    <row r="4825" spans="2:3" x14ac:dyDescent="0.25">
      <c r="B4825" s="16"/>
      <c r="C4825" s="17"/>
    </row>
    <row r="4826" spans="2:3" x14ac:dyDescent="0.25">
      <c r="B4826" s="16"/>
      <c r="C4826" s="17"/>
    </row>
    <row r="4827" spans="2:3" x14ac:dyDescent="0.25">
      <c r="B4827" s="16"/>
      <c r="C4827" s="17"/>
    </row>
    <row r="4828" spans="2:3" x14ac:dyDescent="0.25">
      <c r="B4828" s="16"/>
      <c r="C4828" s="17"/>
    </row>
    <row r="4829" spans="2:3" x14ac:dyDescent="0.25">
      <c r="B4829" s="16"/>
      <c r="C4829" s="17"/>
    </row>
    <row r="4830" spans="2:3" x14ac:dyDescent="0.25">
      <c r="B4830" s="16"/>
      <c r="C4830" s="17"/>
    </row>
    <row r="4831" spans="2:3" x14ac:dyDescent="0.25">
      <c r="B4831" s="16"/>
      <c r="C4831" s="17"/>
    </row>
    <row r="4832" spans="2:3" x14ac:dyDescent="0.25">
      <c r="B4832" s="16"/>
      <c r="C4832" s="17"/>
    </row>
    <row r="4833" spans="2:3" x14ac:dyDescent="0.25">
      <c r="B4833" s="16"/>
      <c r="C4833" s="17"/>
    </row>
    <row r="4834" spans="2:3" x14ac:dyDescent="0.25">
      <c r="B4834" s="16"/>
      <c r="C4834" s="17"/>
    </row>
    <row r="4835" spans="2:3" x14ac:dyDescent="0.25">
      <c r="B4835" s="16"/>
      <c r="C4835" s="17"/>
    </row>
    <row r="4836" spans="2:3" x14ac:dyDescent="0.25">
      <c r="B4836" s="16"/>
      <c r="C4836" s="17"/>
    </row>
    <row r="4837" spans="2:3" x14ac:dyDescent="0.25">
      <c r="B4837" s="16"/>
      <c r="C4837" s="17"/>
    </row>
    <row r="4838" spans="2:3" x14ac:dyDescent="0.25">
      <c r="B4838" s="16"/>
      <c r="C4838" s="17"/>
    </row>
    <row r="4839" spans="2:3" x14ac:dyDescent="0.25">
      <c r="B4839" s="16"/>
      <c r="C4839" s="17"/>
    </row>
    <row r="4840" spans="2:3" x14ac:dyDescent="0.25">
      <c r="B4840" s="16"/>
      <c r="C4840" s="17"/>
    </row>
    <row r="4841" spans="2:3" x14ac:dyDescent="0.25">
      <c r="B4841" s="16"/>
      <c r="C4841" s="17"/>
    </row>
    <row r="4842" spans="2:3" x14ac:dyDescent="0.25">
      <c r="B4842" s="16"/>
      <c r="C4842" s="17"/>
    </row>
    <row r="4843" spans="2:3" x14ac:dyDescent="0.25">
      <c r="B4843" s="16"/>
      <c r="C4843" s="17"/>
    </row>
    <row r="4844" spans="2:3" x14ac:dyDescent="0.25">
      <c r="B4844" s="16"/>
      <c r="C4844" s="17"/>
    </row>
    <row r="4845" spans="2:3" x14ac:dyDescent="0.25">
      <c r="B4845" s="16"/>
      <c r="C4845" s="17"/>
    </row>
    <row r="4846" spans="2:3" x14ac:dyDescent="0.25">
      <c r="B4846" s="16"/>
      <c r="C4846" s="17"/>
    </row>
    <row r="4847" spans="2:3" x14ac:dyDescent="0.25">
      <c r="B4847" s="16"/>
      <c r="C4847" s="17"/>
    </row>
    <row r="4848" spans="2:3" x14ac:dyDescent="0.25">
      <c r="B4848" s="16"/>
      <c r="C4848" s="17"/>
    </row>
    <row r="4849" spans="2:3" x14ac:dyDescent="0.25">
      <c r="B4849" s="16"/>
      <c r="C4849" s="17"/>
    </row>
    <row r="4850" spans="2:3" x14ac:dyDescent="0.25">
      <c r="B4850" s="16"/>
      <c r="C4850" s="17"/>
    </row>
    <row r="4851" spans="2:3" x14ac:dyDescent="0.25">
      <c r="B4851" s="16"/>
      <c r="C4851" s="17"/>
    </row>
    <row r="4852" spans="2:3" x14ac:dyDescent="0.25">
      <c r="B4852" s="16"/>
      <c r="C4852" s="17"/>
    </row>
    <row r="4853" spans="2:3" x14ac:dyDescent="0.25">
      <c r="B4853" s="16"/>
      <c r="C4853" s="17"/>
    </row>
    <row r="4854" spans="2:3" x14ac:dyDescent="0.25">
      <c r="B4854" s="16"/>
      <c r="C4854" s="17"/>
    </row>
    <row r="4855" spans="2:3" x14ac:dyDescent="0.25">
      <c r="B4855" s="16"/>
      <c r="C4855" s="17"/>
    </row>
    <row r="4856" spans="2:3" x14ac:dyDescent="0.25">
      <c r="B4856" s="16"/>
      <c r="C4856" s="17"/>
    </row>
    <row r="4857" spans="2:3" x14ac:dyDescent="0.25">
      <c r="B4857" s="16"/>
      <c r="C4857" s="17"/>
    </row>
    <row r="4858" spans="2:3" x14ac:dyDescent="0.25">
      <c r="B4858" s="16"/>
      <c r="C4858" s="17"/>
    </row>
    <row r="4859" spans="2:3" x14ac:dyDescent="0.25">
      <c r="B4859" s="16"/>
      <c r="C4859" s="17"/>
    </row>
    <row r="4860" spans="2:3" x14ac:dyDescent="0.25">
      <c r="B4860" s="16"/>
      <c r="C4860" s="17"/>
    </row>
    <row r="4861" spans="2:3" x14ac:dyDescent="0.25">
      <c r="B4861" s="16"/>
      <c r="C4861" s="17"/>
    </row>
    <row r="4862" spans="2:3" x14ac:dyDescent="0.25">
      <c r="B4862" s="16"/>
      <c r="C4862" s="17"/>
    </row>
    <row r="4863" spans="2:3" x14ac:dyDescent="0.25">
      <c r="B4863" s="16"/>
      <c r="C4863" s="17"/>
    </row>
    <row r="4864" spans="2:3" x14ac:dyDescent="0.25">
      <c r="B4864" s="16"/>
      <c r="C4864" s="17"/>
    </row>
    <row r="4865" spans="2:3" x14ac:dyDescent="0.25">
      <c r="B4865" s="16"/>
      <c r="C4865" s="17"/>
    </row>
    <row r="4866" spans="2:3" x14ac:dyDescent="0.25">
      <c r="B4866" s="16"/>
      <c r="C4866" s="17"/>
    </row>
    <row r="4867" spans="2:3" x14ac:dyDescent="0.25">
      <c r="B4867" s="16"/>
      <c r="C4867" s="17"/>
    </row>
    <row r="4868" spans="2:3" x14ac:dyDescent="0.25">
      <c r="B4868" s="16"/>
      <c r="C4868" s="17"/>
    </row>
    <row r="4869" spans="2:3" x14ac:dyDescent="0.25">
      <c r="B4869" s="16"/>
      <c r="C4869" s="17"/>
    </row>
    <row r="4870" spans="2:3" x14ac:dyDescent="0.25">
      <c r="B4870" s="16"/>
      <c r="C4870" s="17"/>
    </row>
    <row r="4871" spans="2:3" x14ac:dyDescent="0.25">
      <c r="B4871" s="16"/>
      <c r="C4871" s="17"/>
    </row>
    <row r="4872" spans="2:3" x14ac:dyDescent="0.25">
      <c r="B4872" s="16"/>
      <c r="C4872" s="17"/>
    </row>
    <row r="4873" spans="2:3" x14ac:dyDescent="0.25">
      <c r="B4873" s="16"/>
      <c r="C4873" s="17"/>
    </row>
    <row r="4874" spans="2:3" x14ac:dyDescent="0.25">
      <c r="B4874" s="16"/>
      <c r="C4874" s="17"/>
    </row>
    <row r="4875" spans="2:3" x14ac:dyDescent="0.25">
      <c r="B4875" s="16"/>
      <c r="C4875" s="17"/>
    </row>
    <row r="4876" spans="2:3" x14ac:dyDescent="0.25">
      <c r="B4876" s="16"/>
      <c r="C4876" s="17"/>
    </row>
    <row r="4877" spans="2:3" x14ac:dyDescent="0.25">
      <c r="B4877" s="16"/>
      <c r="C4877" s="17"/>
    </row>
    <row r="4878" spans="2:3" x14ac:dyDescent="0.25">
      <c r="B4878" s="16"/>
      <c r="C4878" s="17"/>
    </row>
    <row r="4879" spans="2:3" x14ac:dyDescent="0.25">
      <c r="B4879" s="16"/>
      <c r="C4879" s="17"/>
    </row>
    <row r="4880" spans="2:3" x14ac:dyDescent="0.25">
      <c r="B4880" s="16"/>
      <c r="C4880" s="17"/>
    </row>
    <row r="4881" spans="2:3" x14ac:dyDescent="0.25">
      <c r="B4881" s="16"/>
      <c r="C4881" s="17"/>
    </row>
    <row r="4882" spans="2:3" x14ac:dyDescent="0.25">
      <c r="B4882" s="16"/>
      <c r="C4882" s="17"/>
    </row>
    <row r="4883" spans="2:3" x14ac:dyDescent="0.25">
      <c r="B4883" s="16"/>
      <c r="C4883" s="17"/>
    </row>
    <row r="4884" spans="2:3" x14ac:dyDescent="0.25">
      <c r="B4884" s="16"/>
      <c r="C4884" s="17"/>
    </row>
    <row r="4885" spans="2:3" x14ac:dyDescent="0.25">
      <c r="B4885" s="16"/>
      <c r="C4885" s="17"/>
    </row>
    <row r="4886" spans="2:3" x14ac:dyDescent="0.25">
      <c r="B4886" s="16"/>
      <c r="C4886" s="17"/>
    </row>
    <row r="4887" spans="2:3" x14ac:dyDescent="0.25">
      <c r="B4887" s="16"/>
      <c r="C4887" s="17"/>
    </row>
    <row r="4888" spans="2:3" x14ac:dyDescent="0.25">
      <c r="B4888" s="16"/>
      <c r="C4888" s="17"/>
    </row>
    <row r="4889" spans="2:3" x14ac:dyDescent="0.25">
      <c r="B4889" s="16"/>
      <c r="C4889" s="17"/>
    </row>
    <row r="4890" spans="2:3" x14ac:dyDescent="0.25">
      <c r="B4890" s="16"/>
      <c r="C4890" s="17"/>
    </row>
    <row r="4891" spans="2:3" x14ac:dyDescent="0.25">
      <c r="B4891" s="16"/>
      <c r="C4891" s="17"/>
    </row>
    <row r="4892" spans="2:3" x14ac:dyDescent="0.25">
      <c r="B4892" s="16"/>
      <c r="C4892" s="17"/>
    </row>
    <row r="4893" spans="2:3" x14ac:dyDescent="0.25">
      <c r="B4893" s="16"/>
      <c r="C4893" s="17"/>
    </row>
    <row r="4894" spans="2:3" x14ac:dyDescent="0.25">
      <c r="B4894" s="16"/>
      <c r="C4894" s="17"/>
    </row>
    <row r="4895" spans="2:3" x14ac:dyDescent="0.25">
      <c r="B4895" s="16"/>
      <c r="C4895" s="17"/>
    </row>
    <row r="4896" spans="2:3" x14ac:dyDescent="0.25">
      <c r="B4896" s="16"/>
      <c r="C4896" s="17"/>
    </row>
    <row r="4897" spans="2:3" x14ac:dyDescent="0.25">
      <c r="B4897" s="16"/>
      <c r="C4897" s="17"/>
    </row>
    <row r="4898" spans="2:3" x14ac:dyDescent="0.25">
      <c r="B4898" s="16"/>
      <c r="C4898" s="17"/>
    </row>
    <row r="4899" spans="2:3" x14ac:dyDescent="0.25">
      <c r="B4899" s="16"/>
      <c r="C4899" s="17"/>
    </row>
    <row r="4900" spans="2:3" x14ac:dyDescent="0.25">
      <c r="B4900" s="16"/>
      <c r="C4900" s="17"/>
    </row>
    <row r="4901" spans="2:3" x14ac:dyDescent="0.25">
      <c r="B4901" s="16"/>
      <c r="C4901" s="17"/>
    </row>
    <row r="4902" spans="2:3" x14ac:dyDescent="0.25">
      <c r="B4902" s="16"/>
      <c r="C4902" s="17"/>
    </row>
    <row r="4903" spans="2:3" x14ac:dyDescent="0.25">
      <c r="B4903" s="16"/>
      <c r="C4903" s="17"/>
    </row>
    <row r="4904" spans="2:3" x14ac:dyDescent="0.25">
      <c r="B4904" s="16"/>
      <c r="C4904" s="17"/>
    </row>
    <row r="4905" spans="2:3" x14ac:dyDescent="0.25">
      <c r="B4905" s="16"/>
      <c r="C4905" s="17"/>
    </row>
    <row r="4906" spans="2:3" x14ac:dyDescent="0.25">
      <c r="B4906" s="16"/>
      <c r="C4906" s="17"/>
    </row>
    <row r="4907" spans="2:3" x14ac:dyDescent="0.25">
      <c r="B4907" s="16"/>
      <c r="C4907" s="17"/>
    </row>
    <row r="4908" spans="2:3" x14ac:dyDescent="0.25">
      <c r="B4908" s="16"/>
      <c r="C4908" s="17"/>
    </row>
    <row r="4909" spans="2:3" x14ac:dyDescent="0.25">
      <c r="B4909" s="16"/>
      <c r="C4909" s="17"/>
    </row>
    <row r="4910" spans="2:3" x14ac:dyDescent="0.25">
      <c r="B4910" s="16"/>
      <c r="C4910" s="17"/>
    </row>
    <row r="4911" spans="2:3" x14ac:dyDescent="0.25">
      <c r="B4911" s="16"/>
      <c r="C4911" s="17"/>
    </row>
    <row r="4912" spans="2:3" x14ac:dyDescent="0.25">
      <c r="B4912" s="16"/>
      <c r="C4912" s="17"/>
    </row>
    <row r="4913" spans="2:3" x14ac:dyDescent="0.25">
      <c r="B4913" s="16"/>
      <c r="C4913" s="17"/>
    </row>
    <row r="4914" spans="2:3" x14ac:dyDescent="0.25">
      <c r="B4914" s="16"/>
      <c r="C4914" s="17"/>
    </row>
    <row r="4915" spans="2:3" x14ac:dyDescent="0.25">
      <c r="B4915" s="16"/>
      <c r="C4915" s="17"/>
    </row>
    <row r="4916" spans="2:3" x14ac:dyDescent="0.25">
      <c r="B4916" s="16"/>
      <c r="C4916" s="17"/>
    </row>
    <row r="4917" spans="2:3" x14ac:dyDescent="0.25">
      <c r="B4917" s="16"/>
      <c r="C4917" s="17"/>
    </row>
    <row r="4918" spans="2:3" x14ac:dyDescent="0.25">
      <c r="B4918" s="16"/>
      <c r="C4918" s="17"/>
    </row>
    <row r="4919" spans="2:3" x14ac:dyDescent="0.25">
      <c r="B4919" s="16"/>
      <c r="C4919" s="17"/>
    </row>
    <row r="4920" spans="2:3" x14ac:dyDescent="0.25">
      <c r="B4920" s="16"/>
      <c r="C4920" s="17"/>
    </row>
    <row r="4921" spans="2:3" x14ac:dyDescent="0.25">
      <c r="B4921" s="16"/>
      <c r="C4921" s="17"/>
    </row>
    <row r="4922" spans="2:3" x14ac:dyDescent="0.25">
      <c r="B4922" s="16"/>
      <c r="C4922" s="17"/>
    </row>
    <row r="4923" spans="2:3" x14ac:dyDescent="0.25">
      <c r="B4923" s="16"/>
      <c r="C4923" s="17"/>
    </row>
    <row r="4924" spans="2:3" x14ac:dyDescent="0.25">
      <c r="B4924" s="16"/>
      <c r="C4924" s="17"/>
    </row>
    <row r="4925" spans="2:3" x14ac:dyDescent="0.25">
      <c r="B4925" s="16"/>
      <c r="C4925" s="17"/>
    </row>
    <row r="4926" spans="2:3" x14ac:dyDescent="0.25">
      <c r="B4926" s="16"/>
      <c r="C4926" s="17"/>
    </row>
    <row r="4927" spans="2:3" x14ac:dyDescent="0.25">
      <c r="B4927" s="16"/>
      <c r="C4927" s="17"/>
    </row>
    <row r="4928" spans="2:3" x14ac:dyDescent="0.25">
      <c r="B4928" s="16"/>
      <c r="C4928" s="17"/>
    </row>
    <row r="4929" spans="2:3" x14ac:dyDescent="0.25">
      <c r="B4929" s="16"/>
      <c r="C4929" s="17"/>
    </row>
    <row r="4930" spans="2:3" x14ac:dyDescent="0.25">
      <c r="B4930" s="16"/>
      <c r="C4930" s="17"/>
    </row>
    <row r="4931" spans="2:3" x14ac:dyDescent="0.25">
      <c r="B4931" s="16"/>
      <c r="C4931" s="17"/>
    </row>
    <row r="4932" spans="2:3" x14ac:dyDescent="0.25">
      <c r="B4932" s="16"/>
      <c r="C4932" s="17"/>
    </row>
    <row r="4933" spans="2:3" x14ac:dyDescent="0.25">
      <c r="B4933" s="16"/>
      <c r="C4933" s="17"/>
    </row>
    <row r="4934" spans="2:3" x14ac:dyDescent="0.25">
      <c r="B4934" s="16"/>
      <c r="C4934" s="17"/>
    </row>
    <row r="4935" spans="2:3" x14ac:dyDescent="0.25">
      <c r="B4935" s="16"/>
      <c r="C4935" s="17"/>
    </row>
    <row r="4936" spans="2:3" x14ac:dyDescent="0.25">
      <c r="B4936" s="16"/>
      <c r="C4936" s="17"/>
    </row>
    <row r="4937" spans="2:3" x14ac:dyDescent="0.25">
      <c r="B4937" s="16"/>
      <c r="C4937" s="17"/>
    </row>
    <row r="4938" spans="2:3" x14ac:dyDescent="0.25">
      <c r="B4938" s="16"/>
      <c r="C4938" s="17"/>
    </row>
    <row r="4939" spans="2:3" x14ac:dyDescent="0.25">
      <c r="B4939" s="16"/>
      <c r="C4939" s="17"/>
    </row>
    <row r="4940" spans="2:3" x14ac:dyDescent="0.25">
      <c r="B4940" s="16"/>
      <c r="C4940" s="17"/>
    </row>
    <row r="4941" spans="2:3" x14ac:dyDescent="0.25">
      <c r="B4941" s="16"/>
      <c r="C4941" s="17"/>
    </row>
    <row r="4942" spans="2:3" x14ac:dyDescent="0.25">
      <c r="B4942" s="16"/>
      <c r="C4942" s="17"/>
    </row>
    <row r="4943" spans="2:3" x14ac:dyDescent="0.25">
      <c r="B4943" s="16"/>
      <c r="C4943" s="17"/>
    </row>
    <row r="4944" spans="2:3" x14ac:dyDescent="0.25">
      <c r="B4944" s="16"/>
      <c r="C4944" s="17"/>
    </row>
    <row r="4945" spans="2:3" x14ac:dyDescent="0.25">
      <c r="B4945" s="16"/>
      <c r="C4945" s="17"/>
    </row>
    <row r="4946" spans="2:3" x14ac:dyDescent="0.25">
      <c r="B4946" s="16"/>
      <c r="C4946" s="17"/>
    </row>
    <row r="4947" spans="2:3" x14ac:dyDescent="0.25">
      <c r="B4947" s="16"/>
      <c r="C4947" s="17"/>
    </row>
    <row r="4948" spans="2:3" x14ac:dyDescent="0.25">
      <c r="B4948" s="16"/>
      <c r="C4948" s="17"/>
    </row>
    <row r="4949" spans="2:3" x14ac:dyDescent="0.25">
      <c r="B4949" s="16"/>
      <c r="C4949" s="17"/>
    </row>
    <row r="4950" spans="2:3" x14ac:dyDescent="0.25">
      <c r="B4950" s="16"/>
      <c r="C4950" s="17"/>
    </row>
    <row r="4951" spans="2:3" x14ac:dyDescent="0.25">
      <c r="B4951" s="16"/>
      <c r="C4951" s="17"/>
    </row>
    <row r="4952" spans="2:3" x14ac:dyDescent="0.25">
      <c r="B4952" s="16"/>
      <c r="C4952" s="17"/>
    </row>
    <row r="4953" spans="2:3" x14ac:dyDescent="0.25">
      <c r="B4953" s="16"/>
      <c r="C4953" s="17"/>
    </row>
    <row r="4954" spans="2:3" x14ac:dyDescent="0.25">
      <c r="B4954" s="16"/>
      <c r="C4954" s="17"/>
    </row>
    <row r="4955" spans="2:3" x14ac:dyDescent="0.25">
      <c r="B4955" s="16"/>
      <c r="C4955" s="17"/>
    </row>
    <row r="4956" spans="2:3" x14ac:dyDescent="0.25">
      <c r="B4956" s="16"/>
      <c r="C4956" s="17"/>
    </row>
    <row r="4957" spans="2:3" x14ac:dyDescent="0.25">
      <c r="B4957" s="16"/>
      <c r="C4957" s="17"/>
    </row>
    <row r="4958" spans="2:3" x14ac:dyDescent="0.25">
      <c r="B4958" s="16"/>
      <c r="C4958" s="17"/>
    </row>
    <row r="4959" spans="2:3" x14ac:dyDescent="0.25">
      <c r="B4959" s="16"/>
      <c r="C4959" s="17"/>
    </row>
    <row r="4960" spans="2:3" x14ac:dyDescent="0.25">
      <c r="B4960" s="16"/>
      <c r="C4960" s="17"/>
    </row>
    <row r="4961" spans="2:3" x14ac:dyDescent="0.25">
      <c r="B4961" s="16"/>
      <c r="C4961" s="17"/>
    </row>
    <row r="4962" spans="2:3" x14ac:dyDescent="0.25">
      <c r="B4962" s="16"/>
      <c r="C4962" s="17"/>
    </row>
    <row r="4963" spans="2:3" x14ac:dyDescent="0.25">
      <c r="B4963" s="16"/>
      <c r="C4963" s="17"/>
    </row>
    <row r="4964" spans="2:3" x14ac:dyDescent="0.25">
      <c r="B4964" s="16"/>
      <c r="C4964" s="17"/>
    </row>
    <row r="4965" spans="2:3" x14ac:dyDescent="0.25">
      <c r="B4965" s="16"/>
      <c r="C4965" s="17"/>
    </row>
    <row r="4966" spans="2:3" x14ac:dyDescent="0.25">
      <c r="B4966" s="16"/>
      <c r="C4966" s="17"/>
    </row>
    <row r="4967" spans="2:3" x14ac:dyDescent="0.25">
      <c r="B4967" s="16"/>
      <c r="C4967" s="17"/>
    </row>
    <row r="4968" spans="2:3" x14ac:dyDescent="0.25">
      <c r="B4968" s="16"/>
      <c r="C4968" s="17"/>
    </row>
    <row r="4969" spans="2:3" x14ac:dyDescent="0.25">
      <c r="B4969" s="16"/>
      <c r="C4969" s="17"/>
    </row>
    <row r="4970" spans="2:3" x14ac:dyDescent="0.25">
      <c r="B4970" s="16"/>
      <c r="C4970" s="17"/>
    </row>
    <row r="4971" spans="2:3" x14ac:dyDescent="0.25">
      <c r="B4971" s="16"/>
      <c r="C4971" s="17"/>
    </row>
    <row r="4972" spans="2:3" x14ac:dyDescent="0.25">
      <c r="B4972" s="16"/>
      <c r="C4972" s="17"/>
    </row>
    <row r="4973" spans="2:3" x14ac:dyDescent="0.25">
      <c r="B4973" s="16"/>
      <c r="C4973" s="17"/>
    </row>
    <row r="4974" spans="2:3" x14ac:dyDescent="0.25">
      <c r="B4974" s="16"/>
      <c r="C4974" s="17"/>
    </row>
    <row r="4975" spans="2:3" x14ac:dyDescent="0.25">
      <c r="B4975" s="16"/>
      <c r="C4975" s="17"/>
    </row>
    <row r="4976" spans="2:3" x14ac:dyDescent="0.25">
      <c r="B4976" s="16"/>
      <c r="C4976" s="17"/>
    </row>
    <row r="4977" spans="2:3" x14ac:dyDescent="0.25">
      <c r="B4977" s="16"/>
      <c r="C4977" s="17"/>
    </row>
    <row r="4978" spans="2:3" x14ac:dyDescent="0.25">
      <c r="B4978" s="16"/>
      <c r="C4978" s="17"/>
    </row>
    <row r="4979" spans="2:3" x14ac:dyDescent="0.25">
      <c r="B4979" s="16"/>
      <c r="C4979" s="17"/>
    </row>
    <row r="4980" spans="2:3" x14ac:dyDescent="0.25">
      <c r="B4980" s="16"/>
      <c r="C4980" s="17"/>
    </row>
    <row r="4981" spans="2:3" x14ac:dyDescent="0.25">
      <c r="B4981" s="16"/>
      <c r="C4981" s="17"/>
    </row>
    <row r="4982" spans="2:3" x14ac:dyDescent="0.25">
      <c r="B4982" s="16"/>
      <c r="C4982" s="17"/>
    </row>
    <row r="4983" spans="2:3" x14ac:dyDescent="0.25">
      <c r="B4983" s="16"/>
      <c r="C4983" s="17"/>
    </row>
    <row r="4984" spans="2:3" x14ac:dyDescent="0.25">
      <c r="B4984" s="16"/>
      <c r="C4984" s="17"/>
    </row>
    <row r="4985" spans="2:3" x14ac:dyDescent="0.25">
      <c r="B4985" s="16"/>
      <c r="C4985" s="17"/>
    </row>
    <row r="4986" spans="2:3" x14ac:dyDescent="0.25">
      <c r="B4986" s="16"/>
      <c r="C4986" s="17"/>
    </row>
    <row r="4987" spans="2:3" x14ac:dyDescent="0.25">
      <c r="B4987" s="16"/>
      <c r="C4987" s="17"/>
    </row>
    <row r="4988" spans="2:3" x14ac:dyDescent="0.25">
      <c r="B4988" s="16"/>
      <c r="C4988" s="17"/>
    </row>
    <row r="4989" spans="2:3" x14ac:dyDescent="0.25">
      <c r="B4989" s="16"/>
      <c r="C4989" s="17"/>
    </row>
    <row r="4990" spans="2:3" x14ac:dyDescent="0.25">
      <c r="B4990" s="16"/>
      <c r="C4990" s="17"/>
    </row>
    <row r="4991" spans="2:3" x14ac:dyDescent="0.25">
      <c r="B4991" s="16"/>
      <c r="C4991" s="17"/>
    </row>
    <row r="4992" spans="2:3" x14ac:dyDescent="0.25">
      <c r="B4992" s="16"/>
      <c r="C4992" s="17"/>
    </row>
    <row r="4993" spans="2:3" x14ac:dyDescent="0.25">
      <c r="B4993" s="16"/>
      <c r="C4993" s="17"/>
    </row>
    <row r="4994" spans="2:3" x14ac:dyDescent="0.25">
      <c r="B4994" s="16"/>
      <c r="C4994" s="17"/>
    </row>
    <row r="4995" spans="2:3" x14ac:dyDescent="0.25">
      <c r="B4995" s="16"/>
      <c r="C4995" s="17"/>
    </row>
    <row r="4996" spans="2:3" x14ac:dyDescent="0.25">
      <c r="B4996" s="16"/>
      <c r="C4996" s="17"/>
    </row>
    <row r="4997" spans="2:3" x14ac:dyDescent="0.25">
      <c r="B4997" s="16"/>
      <c r="C4997" s="17"/>
    </row>
    <row r="4998" spans="2:3" x14ac:dyDescent="0.25">
      <c r="B4998" s="16"/>
      <c r="C4998" s="17"/>
    </row>
    <row r="4999" spans="2:3" x14ac:dyDescent="0.25">
      <c r="B4999" s="16"/>
      <c r="C4999" s="17"/>
    </row>
    <row r="5000" spans="2:3" x14ac:dyDescent="0.25">
      <c r="B5000" s="16"/>
      <c r="C5000" s="17"/>
    </row>
    <row r="5001" spans="2:3" x14ac:dyDescent="0.25">
      <c r="B5001" s="16"/>
      <c r="C5001" s="17"/>
    </row>
    <row r="5002" spans="2:3" x14ac:dyDescent="0.25">
      <c r="B5002" s="16"/>
      <c r="C5002" s="17"/>
    </row>
    <row r="5003" spans="2:3" x14ac:dyDescent="0.25">
      <c r="B5003" s="16"/>
      <c r="C5003" s="17"/>
    </row>
    <row r="5004" spans="2:3" x14ac:dyDescent="0.25">
      <c r="B5004" s="16"/>
      <c r="C5004" s="17"/>
    </row>
    <row r="5005" spans="2:3" x14ac:dyDescent="0.25">
      <c r="B5005" s="16"/>
      <c r="C5005" s="17"/>
    </row>
    <row r="5006" spans="2:3" x14ac:dyDescent="0.25">
      <c r="B5006" s="16"/>
      <c r="C5006" s="17"/>
    </row>
    <row r="5007" spans="2:3" x14ac:dyDescent="0.25">
      <c r="B5007" s="16"/>
      <c r="C5007" s="17"/>
    </row>
    <row r="5008" spans="2:3" x14ac:dyDescent="0.25">
      <c r="B5008" s="16"/>
      <c r="C5008" s="17"/>
    </row>
    <row r="5009" spans="2:3" x14ac:dyDescent="0.25">
      <c r="B5009" s="16"/>
      <c r="C5009" s="17"/>
    </row>
    <row r="5010" spans="2:3" x14ac:dyDescent="0.25">
      <c r="B5010" s="16"/>
      <c r="C5010" s="17"/>
    </row>
    <row r="5011" spans="2:3" x14ac:dyDescent="0.25">
      <c r="B5011" s="16"/>
      <c r="C5011" s="17"/>
    </row>
    <row r="5012" spans="2:3" x14ac:dyDescent="0.25">
      <c r="B5012" s="16"/>
      <c r="C5012" s="17"/>
    </row>
    <row r="5013" spans="2:3" x14ac:dyDescent="0.25">
      <c r="B5013" s="16"/>
      <c r="C5013" s="17"/>
    </row>
    <row r="5014" spans="2:3" x14ac:dyDescent="0.25">
      <c r="B5014" s="16"/>
      <c r="C5014" s="17"/>
    </row>
    <row r="5015" spans="2:3" x14ac:dyDescent="0.25">
      <c r="B5015" s="16"/>
      <c r="C5015" s="17"/>
    </row>
    <row r="5016" spans="2:3" x14ac:dyDescent="0.25">
      <c r="B5016" s="16"/>
      <c r="C5016" s="17"/>
    </row>
    <row r="5017" spans="2:3" x14ac:dyDescent="0.25">
      <c r="B5017" s="16"/>
      <c r="C5017" s="17"/>
    </row>
    <row r="5018" spans="2:3" x14ac:dyDescent="0.25">
      <c r="B5018" s="16"/>
      <c r="C5018" s="17"/>
    </row>
    <row r="5019" spans="2:3" x14ac:dyDescent="0.25">
      <c r="B5019" s="16"/>
      <c r="C5019" s="17"/>
    </row>
    <row r="5020" spans="2:3" x14ac:dyDescent="0.25">
      <c r="B5020" s="16"/>
      <c r="C5020" s="17"/>
    </row>
    <row r="5021" spans="2:3" x14ac:dyDescent="0.25">
      <c r="B5021" s="16"/>
      <c r="C5021" s="17"/>
    </row>
    <row r="5022" spans="2:3" x14ac:dyDescent="0.25">
      <c r="B5022" s="16"/>
      <c r="C5022" s="17"/>
    </row>
    <row r="5023" spans="2:3" x14ac:dyDescent="0.25">
      <c r="B5023" s="16"/>
      <c r="C5023" s="17"/>
    </row>
    <row r="5024" spans="2:3" x14ac:dyDescent="0.25">
      <c r="B5024" s="16"/>
      <c r="C5024" s="17"/>
    </row>
    <row r="5025" spans="2:3" x14ac:dyDescent="0.25">
      <c r="B5025" s="16"/>
      <c r="C5025" s="17"/>
    </row>
    <row r="5026" spans="2:3" x14ac:dyDescent="0.25">
      <c r="B5026" s="16"/>
      <c r="C5026" s="17"/>
    </row>
    <row r="5027" spans="2:3" x14ac:dyDescent="0.25">
      <c r="B5027" s="16"/>
      <c r="C5027" s="17"/>
    </row>
    <row r="5028" spans="2:3" x14ac:dyDescent="0.25">
      <c r="B5028" s="16"/>
      <c r="C5028" s="17"/>
    </row>
    <row r="5029" spans="2:3" x14ac:dyDescent="0.25">
      <c r="B5029" s="16"/>
      <c r="C5029" s="17"/>
    </row>
    <row r="5030" spans="2:3" x14ac:dyDescent="0.25">
      <c r="B5030" s="16"/>
      <c r="C5030" s="17"/>
    </row>
    <row r="5031" spans="2:3" x14ac:dyDescent="0.25">
      <c r="B5031" s="16"/>
      <c r="C5031" s="17"/>
    </row>
    <row r="5032" spans="2:3" x14ac:dyDescent="0.25">
      <c r="B5032" s="16"/>
      <c r="C5032" s="17"/>
    </row>
    <row r="5033" spans="2:3" x14ac:dyDescent="0.25">
      <c r="B5033" s="16"/>
      <c r="C5033" s="17"/>
    </row>
    <row r="5034" spans="2:3" x14ac:dyDescent="0.25">
      <c r="B5034" s="16"/>
      <c r="C5034" s="17"/>
    </row>
    <row r="5035" spans="2:3" x14ac:dyDescent="0.25">
      <c r="B5035" s="16"/>
      <c r="C5035" s="17"/>
    </row>
    <row r="5036" spans="2:3" x14ac:dyDescent="0.25">
      <c r="B5036" s="16"/>
      <c r="C5036" s="17"/>
    </row>
    <row r="5037" spans="2:3" x14ac:dyDescent="0.25">
      <c r="B5037" s="16"/>
      <c r="C5037" s="17"/>
    </row>
    <row r="5038" spans="2:3" x14ac:dyDescent="0.25">
      <c r="B5038" s="16"/>
      <c r="C5038" s="17"/>
    </row>
    <row r="5039" spans="2:3" x14ac:dyDescent="0.25">
      <c r="B5039" s="16"/>
      <c r="C5039" s="17"/>
    </row>
    <row r="5040" spans="2:3" x14ac:dyDescent="0.25">
      <c r="B5040" s="16"/>
      <c r="C5040" s="17"/>
    </row>
    <row r="5041" spans="2:3" x14ac:dyDescent="0.25">
      <c r="B5041" s="16"/>
      <c r="C5041" s="17"/>
    </row>
    <row r="5042" spans="2:3" x14ac:dyDescent="0.25">
      <c r="B5042" s="16"/>
      <c r="C5042" s="17"/>
    </row>
    <row r="5043" spans="2:3" x14ac:dyDescent="0.25">
      <c r="B5043" s="16"/>
      <c r="C5043" s="17"/>
    </row>
    <row r="5044" spans="2:3" x14ac:dyDescent="0.25">
      <c r="B5044" s="16"/>
      <c r="C5044" s="17"/>
    </row>
    <row r="5045" spans="2:3" x14ac:dyDescent="0.25">
      <c r="B5045" s="16"/>
      <c r="C5045" s="17"/>
    </row>
    <row r="5046" spans="2:3" x14ac:dyDescent="0.25">
      <c r="B5046" s="16"/>
      <c r="C5046" s="17"/>
    </row>
    <row r="5047" spans="2:3" x14ac:dyDescent="0.25">
      <c r="B5047" s="16"/>
      <c r="C5047" s="17"/>
    </row>
    <row r="5048" spans="2:3" x14ac:dyDescent="0.25">
      <c r="B5048" s="16"/>
      <c r="C5048" s="17"/>
    </row>
    <row r="5049" spans="2:3" x14ac:dyDescent="0.25">
      <c r="B5049" s="16"/>
      <c r="C5049" s="17"/>
    </row>
    <row r="5050" spans="2:3" x14ac:dyDescent="0.25">
      <c r="B5050" s="16"/>
      <c r="C5050" s="17"/>
    </row>
    <row r="5051" spans="2:3" x14ac:dyDescent="0.25">
      <c r="B5051" s="16"/>
      <c r="C5051" s="17"/>
    </row>
    <row r="5052" spans="2:3" x14ac:dyDescent="0.25">
      <c r="B5052" s="16"/>
      <c r="C5052" s="17"/>
    </row>
    <row r="5053" spans="2:3" x14ac:dyDescent="0.25">
      <c r="B5053" s="16"/>
      <c r="C5053" s="17"/>
    </row>
    <row r="5054" spans="2:3" x14ac:dyDescent="0.25">
      <c r="B5054" s="16"/>
      <c r="C5054" s="17"/>
    </row>
    <row r="5055" spans="2:3" x14ac:dyDescent="0.25">
      <c r="B5055" s="16"/>
      <c r="C5055" s="17"/>
    </row>
    <row r="5056" spans="2:3" x14ac:dyDescent="0.25">
      <c r="B5056" s="16"/>
      <c r="C5056" s="17"/>
    </row>
    <row r="5057" spans="2:3" x14ac:dyDescent="0.25">
      <c r="B5057" s="16"/>
      <c r="C5057" s="17"/>
    </row>
    <row r="5058" spans="2:3" x14ac:dyDescent="0.25">
      <c r="B5058" s="16"/>
      <c r="C5058" s="17"/>
    </row>
    <row r="5059" spans="2:3" x14ac:dyDescent="0.25">
      <c r="B5059" s="16"/>
      <c r="C5059" s="17"/>
    </row>
    <row r="5060" spans="2:3" x14ac:dyDescent="0.25">
      <c r="B5060" s="16"/>
      <c r="C5060" s="17"/>
    </row>
    <row r="5061" spans="2:3" x14ac:dyDescent="0.25">
      <c r="B5061" s="16"/>
      <c r="C5061" s="17"/>
    </row>
    <row r="5062" spans="2:3" x14ac:dyDescent="0.25">
      <c r="B5062" s="16"/>
      <c r="C5062" s="17"/>
    </row>
    <row r="5063" spans="2:3" x14ac:dyDescent="0.25">
      <c r="B5063" s="16"/>
      <c r="C5063" s="17"/>
    </row>
    <row r="5064" spans="2:3" x14ac:dyDescent="0.25">
      <c r="B5064" s="16"/>
      <c r="C5064" s="17"/>
    </row>
    <row r="5065" spans="2:3" x14ac:dyDescent="0.25">
      <c r="B5065" s="16"/>
      <c r="C5065" s="17"/>
    </row>
    <row r="5066" spans="2:3" x14ac:dyDescent="0.25">
      <c r="B5066" s="16"/>
      <c r="C5066" s="17"/>
    </row>
    <row r="5067" spans="2:3" x14ac:dyDescent="0.25">
      <c r="B5067" s="16"/>
      <c r="C5067" s="17"/>
    </row>
    <row r="5068" spans="2:3" x14ac:dyDescent="0.25">
      <c r="B5068" s="16"/>
      <c r="C5068" s="17"/>
    </row>
    <row r="5069" spans="2:3" x14ac:dyDescent="0.25">
      <c r="B5069" s="16"/>
      <c r="C5069" s="17"/>
    </row>
    <row r="5070" spans="2:3" x14ac:dyDescent="0.25">
      <c r="B5070" s="16"/>
      <c r="C5070" s="17"/>
    </row>
    <row r="5071" spans="2:3" x14ac:dyDescent="0.25">
      <c r="B5071" s="16"/>
      <c r="C5071" s="17"/>
    </row>
    <row r="5072" spans="2:3" x14ac:dyDescent="0.25">
      <c r="B5072" s="16"/>
      <c r="C5072" s="17"/>
    </row>
    <row r="5073" spans="2:3" x14ac:dyDescent="0.25">
      <c r="B5073" s="16"/>
      <c r="C5073" s="17"/>
    </row>
    <row r="5074" spans="2:3" x14ac:dyDescent="0.25">
      <c r="B5074" s="16"/>
      <c r="C5074" s="17"/>
    </row>
    <row r="5075" spans="2:3" x14ac:dyDescent="0.25">
      <c r="B5075" s="16"/>
      <c r="C5075" s="17"/>
    </row>
    <row r="5076" spans="2:3" x14ac:dyDescent="0.25">
      <c r="B5076" s="16"/>
      <c r="C5076" s="17"/>
    </row>
    <row r="5077" spans="2:3" x14ac:dyDescent="0.25">
      <c r="B5077" s="16"/>
      <c r="C5077" s="17"/>
    </row>
    <row r="5078" spans="2:3" x14ac:dyDescent="0.25">
      <c r="B5078" s="16"/>
      <c r="C5078" s="17"/>
    </row>
    <row r="5079" spans="2:3" x14ac:dyDescent="0.25">
      <c r="B5079" s="16"/>
      <c r="C5079" s="17"/>
    </row>
    <row r="5080" spans="2:3" x14ac:dyDescent="0.25">
      <c r="B5080" s="16"/>
      <c r="C5080" s="17"/>
    </row>
    <row r="5081" spans="2:3" x14ac:dyDescent="0.25">
      <c r="B5081" s="16"/>
      <c r="C5081" s="17"/>
    </row>
    <row r="5082" spans="2:3" x14ac:dyDescent="0.25">
      <c r="B5082" s="16"/>
      <c r="C5082" s="17"/>
    </row>
    <row r="5083" spans="2:3" x14ac:dyDescent="0.25">
      <c r="B5083" s="16"/>
      <c r="C5083" s="17"/>
    </row>
    <row r="5084" spans="2:3" x14ac:dyDescent="0.25">
      <c r="B5084" s="16"/>
      <c r="C5084" s="17"/>
    </row>
    <row r="5085" spans="2:3" x14ac:dyDescent="0.25">
      <c r="B5085" s="16"/>
      <c r="C5085" s="17"/>
    </row>
    <row r="5086" spans="2:3" x14ac:dyDescent="0.25">
      <c r="B5086" s="16"/>
      <c r="C5086" s="17"/>
    </row>
    <row r="5087" spans="2:3" x14ac:dyDescent="0.25">
      <c r="B5087" s="16"/>
      <c r="C5087" s="17"/>
    </row>
    <row r="5088" spans="2:3" x14ac:dyDescent="0.25">
      <c r="B5088" s="16"/>
      <c r="C5088" s="17"/>
    </row>
    <row r="5089" spans="2:3" x14ac:dyDescent="0.25">
      <c r="B5089" s="16"/>
      <c r="C5089" s="17"/>
    </row>
    <row r="5090" spans="2:3" x14ac:dyDescent="0.25">
      <c r="B5090" s="16"/>
      <c r="C5090" s="17"/>
    </row>
    <row r="5091" spans="2:3" x14ac:dyDescent="0.25">
      <c r="B5091" s="16"/>
      <c r="C5091" s="17"/>
    </row>
    <row r="5092" spans="2:3" x14ac:dyDescent="0.25">
      <c r="B5092" s="16"/>
      <c r="C5092" s="17"/>
    </row>
    <row r="5093" spans="2:3" x14ac:dyDescent="0.25">
      <c r="B5093" s="16"/>
      <c r="C5093" s="17"/>
    </row>
    <row r="5094" spans="2:3" x14ac:dyDescent="0.25">
      <c r="B5094" s="16"/>
      <c r="C5094" s="17"/>
    </row>
    <row r="5095" spans="2:3" x14ac:dyDescent="0.25">
      <c r="B5095" s="16"/>
      <c r="C5095" s="17"/>
    </row>
    <row r="5096" spans="2:3" x14ac:dyDescent="0.25">
      <c r="B5096" s="16"/>
      <c r="C5096" s="17"/>
    </row>
    <row r="5097" spans="2:3" x14ac:dyDescent="0.25">
      <c r="B5097" s="16"/>
      <c r="C5097" s="17"/>
    </row>
    <row r="5098" spans="2:3" x14ac:dyDescent="0.25">
      <c r="B5098" s="16"/>
      <c r="C5098" s="17"/>
    </row>
    <row r="5099" spans="2:3" x14ac:dyDescent="0.25">
      <c r="B5099" s="16"/>
      <c r="C5099" s="17"/>
    </row>
    <row r="5100" spans="2:3" x14ac:dyDescent="0.25">
      <c r="B5100" s="16"/>
      <c r="C5100" s="17"/>
    </row>
    <row r="5101" spans="2:3" x14ac:dyDescent="0.25">
      <c r="B5101" s="16"/>
      <c r="C5101" s="17"/>
    </row>
    <row r="5102" spans="2:3" x14ac:dyDescent="0.25">
      <c r="B5102" s="16"/>
      <c r="C5102" s="17"/>
    </row>
    <row r="5103" spans="2:3" x14ac:dyDescent="0.25">
      <c r="B5103" s="16"/>
      <c r="C5103" s="17"/>
    </row>
    <row r="5104" spans="2:3" x14ac:dyDescent="0.25">
      <c r="B5104" s="16"/>
      <c r="C5104" s="17"/>
    </row>
    <row r="5105" spans="2:3" x14ac:dyDescent="0.25">
      <c r="B5105" s="16"/>
      <c r="C5105" s="17"/>
    </row>
    <row r="5106" spans="2:3" x14ac:dyDescent="0.25">
      <c r="B5106" s="16"/>
      <c r="C5106" s="17"/>
    </row>
    <row r="5107" spans="2:3" x14ac:dyDescent="0.25">
      <c r="B5107" s="16"/>
      <c r="C5107" s="17"/>
    </row>
    <row r="5108" spans="2:3" x14ac:dyDescent="0.25">
      <c r="B5108" s="16"/>
      <c r="C5108" s="17"/>
    </row>
    <row r="5109" spans="2:3" x14ac:dyDescent="0.25">
      <c r="B5109" s="16"/>
      <c r="C5109" s="17"/>
    </row>
    <row r="5110" spans="2:3" x14ac:dyDescent="0.25">
      <c r="B5110" s="16"/>
      <c r="C5110" s="17"/>
    </row>
    <row r="5111" spans="2:3" x14ac:dyDescent="0.25">
      <c r="B5111" s="16"/>
      <c r="C5111" s="17"/>
    </row>
    <row r="5112" spans="2:3" x14ac:dyDescent="0.25">
      <c r="B5112" s="16"/>
      <c r="C5112" s="17"/>
    </row>
    <row r="5113" spans="2:3" x14ac:dyDescent="0.25">
      <c r="B5113" s="16"/>
      <c r="C5113" s="17"/>
    </row>
    <row r="5114" spans="2:3" x14ac:dyDescent="0.25">
      <c r="B5114" s="16"/>
      <c r="C5114" s="17"/>
    </row>
    <row r="5115" spans="2:3" x14ac:dyDescent="0.25">
      <c r="B5115" s="16"/>
      <c r="C5115" s="17"/>
    </row>
    <row r="5116" spans="2:3" x14ac:dyDescent="0.25">
      <c r="B5116" s="16"/>
      <c r="C5116" s="17"/>
    </row>
    <row r="5117" spans="2:3" x14ac:dyDescent="0.25">
      <c r="B5117" s="16"/>
      <c r="C5117" s="17"/>
    </row>
    <row r="5118" spans="2:3" x14ac:dyDescent="0.25">
      <c r="B5118" s="16"/>
      <c r="C5118" s="17"/>
    </row>
    <row r="5119" spans="2:3" x14ac:dyDescent="0.25">
      <c r="B5119" s="16"/>
      <c r="C5119" s="17"/>
    </row>
    <row r="5120" spans="2:3" x14ac:dyDescent="0.25">
      <c r="B5120" s="16"/>
      <c r="C5120" s="17"/>
    </row>
    <row r="5121" spans="2:3" x14ac:dyDescent="0.25">
      <c r="B5121" s="16"/>
      <c r="C5121" s="17"/>
    </row>
    <row r="5122" spans="2:3" x14ac:dyDescent="0.25">
      <c r="B5122" s="16"/>
      <c r="C5122" s="17"/>
    </row>
    <row r="5123" spans="2:3" x14ac:dyDescent="0.25">
      <c r="B5123" s="16"/>
      <c r="C5123" s="17"/>
    </row>
    <row r="5124" spans="2:3" x14ac:dyDescent="0.25">
      <c r="B5124" s="16"/>
      <c r="C5124" s="17"/>
    </row>
    <row r="5125" spans="2:3" x14ac:dyDescent="0.25">
      <c r="B5125" s="16"/>
      <c r="C5125" s="17"/>
    </row>
    <row r="5126" spans="2:3" x14ac:dyDescent="0.25">
      <c r="B5126" s="16"/>
      <c r="C5126" s="17"/>
    </row>
    <row r="5127" spans="2:3" x14ac:dyDescent="0.25">
      <c r="B5127" s="16"/>
      <c r="C5127" s="17"/>
    </row>
    <row r="5128" spans="2:3" x14ac:dyDescent="0.25">
      <c r="B5128" s="16"/>
      <c r="C5128" s="17"/>
    </row>
    <row r="5129" spans="2:3" x14ac:dyDescent="0.25">
      <c r="B5129" s="16"/>
      <c r="C5129" s="17"/>
    </row>
    <row r="5130" spans="2:3" x14ac:dyDescent="0.25">
      <c r="B5130" s="16"/>
      <c r="C5130" s="17"/>
    </row>
    <row r="5131" spans="2:3" x14ac:dyDescent="0.25">
      <c r="B5131" s="16"/>
      <c r="C5131" s="17"/>
    </row>
    <row r="5132" spans="2:3" x14ac:dyDescent="0.25">
      <c r="B5132" s="16"/>
      <c r="C5132" s="17"/>
    </row>
    <row r="5133" spans="2:3" x14ac:dyDescent="0.25">
      <c r="B5133" s="16"/>
      <c r="C5133" s="17"/>
    </row>
    <row r="5134" spans="2:3" x14ac:dyDescent="0.25">
      <c r="B5134" s="16"/>
      <c r="C5134" s="17"/>
    </row>
    <row r="5135" spans="2:3" x14ac:dyDescent="0.25">
      <c r="B5135" s="16"/>
      <c r="C5135" s="17"/>
    </row>
    <row r="5136" spans="2:3" x14ac:dyDescent="0.25">
      <c r="B5136" s="16"/>
      <c r="C5136" s="17"/>
    </row>
    <row r="5137" spans="2:3" x14ac:dyDescent="0.25">
      <c r="B5137" s="16"/>
      <c r="C5137" s="17"/>
    </row>
    <row r="5138" spans="2:3" x14ac:dyDescent="0.25">
      <c r="B5138" s="16"/>
      <c r="C5138" s="17"/>
    </row>
    <row r="5139" spans="2:3" x14ac:dyDescent="0.25">
      <c r="B5139" s="16"/>
      <c r="C5139" s="17"/>
    </row>
    <row r="5140" spans="2:3" x14ac:dyDescent="0.25">
      <c r="B5140" s="16"/>
      <c r="C5140" s="17"/>
    </row>
    <row r="5141" spans="2:3" x14ac:dyDescent="0.25">
      <c r="B5141" s="16"/>
      <c r="C5141" s="17"/>
    </row>
    <row r="5142" spans="2:3" x14ac:dyDescent="0.25">
      <c r="B5142" s="16"/>
      <c r="C5142" s="17"/>
    </row>
    <row r="5143" spans="2:3" x14ac:dyDescent="0.25">
      <c r="B5143" s="16"/>
      <c r="C5143" s="17"/>
    </row>
    <row r="5144" spans="2:3" x14ac:dyDescent="0.25">
      <c r="B5144" s="16"/>
      <c r="C5144" s="17"/>
    </row>
    <row r="5145" spans="2:3" x14ac:dyDescent="0.25">
      <c r="B5145" s="16"/>
      <c r="C5145" s="17"/>
    </row>
    <row r="5146" spans="2:3" x14ac:dyDescent="0.25">
      <c r="B5146" s="16"/>
      <c r="C5146" s="17"/>
    </row>
    <row r="5147" spans="2:3" x14ac:dyDescent="0.25">
      <c r="B5147" s="16"/>
      <c r="C5147" s="17"/>
    </row>
    <row r="5148" spans="2:3" x14ac:dyDescent="0.25">
      <c r="B5148" s="16"/>
      <c r="C5148" s="17"/>
    </row>
    <row r="5149" spans="2:3" x14ac:dyDescent="0.25">
      <c r="B5149" s="16"/>
      <c r="C5149" s="17"/>
    </row>
    <row r="5150" spans="2:3" x14ac:dyDescent="0.25">
      <c r="B5150" s="16"/>
      <c r="C5150" s="17"/>
    </row>
    <row r="5151" spans="2:3" x14ac:dyDescent="0.25">
      <c r="B5151" s="16"/>
      <c r="C5151" s="17"/>
    </row>
    <row r="5152" spans="2:3" x14ac:dyDescent="0.25">
      <c r="B5152" s="16"/>
      <c r="C5152" s="17"/>
    </row>
    <row r="5153" spans="2:3" x14ac:dyDescent="0.25">
      <c r="B5153" s="16"/>
      <c r="C5153" s="17"/>
    </row>
    <row r="5154" spans="2:3" x14ac:dyDescent="0.25">
      <c r="B5154" s="16"/>
      <c r="C5154" s="17"/>
    </row>
    <row r="5155" spans="2:3" x14ac:dyDescent="0.25">
      <c r="B5155" s="16"/>
      <c r="C5155" s="17"/>
    </row>
    <row r="5156" spans="2:3" x14ac:dyDescent="0.25">
      <c r="B5156" s="16"/>
      <c r="C5156" s="17"/>
    </row>
    <row r="5157" spans="2:3" x14ac:dyDescent="0.25">
      <c r="B5157" s="16"/>
      <c r="C5157" s="17"/>
    </row>
    <row r="5158" spans="2:3" x14ac:dyDescent="0.25">
      <c r="B5158" s="16"/>
      <c r="C5158" s="17"/>
    </row>
    <row r="5159" spans="2:3" x14ac:dyDescent="0.25">
      <c r="B5159" s="16"/>
      <c r="C5159" s="17"/>
    </row>
    <row r="5160" spans="2:3" x14ac:dyDescent="0.25">
      <c r="B5160" s="16"/>
      <c r="C5160" s="17"/>
    </row>
    <row r="5161" spans="2:3" x14ac:dyDescent="0.25">
      <c r="B5161" s="16"/>
      <c r="C5161" s="17"/>
    </row>
    <row r="5162" spans="2:3" x14ac:dyDescent="0.25">
      <c r="B5162" s="16"/>
      <c r="C5162" s="17"/>
    </row>
    <row r="5163" spans="2:3" x14ac:dyDescent="0.25">
      <c r="B5163" s="16"/>
      <c r="C5163" s="17"/>
    </row>
    <row r="5164" spans="2:3" x14ac:dyDescent="0.25">
      <c r="B5164" s="16"/>
      <c r="C5164" s="17"/>
    </row>
    <row r="5165" spans="2:3" x14ac:dyDescent="0.25">
      <c r="B5165" s="16"/>
      <c r="C5165" s="17"/>
    </row>
    <row r="5166" spans="2:3" x14ac:dyDescent="0.25">
      <c r="B5166" s="16"/>
      <c r="C5166" s="17"/>
    </row>
    <row r="5167" spans="2:3" x14ac:dyDescent="0.25">
      <c r="B5167" s="16"/>
      <c r="C5167" s="17"/>
    </row>
    <row r="5168" spans="2:3" x14ac:dyDescent="0.25">
      <c r="B5168" s="16"/>
      <c r="C5168" s="17"/>
    </row>
    <row r="5169" spans="2:3" x14ac:dyDescent="0.25">
      <c r="B5169" s="16"/>
      <c r="C5169" s="17"/>
    </row>
    <row r="5170" spans="2:3" x14ac:dyDescent="0.25">
      <c r="B5170" s="16"/>
      <c r="C5170" s="17"/>
    </row>
    <row r="5171" spans="2:3" x14ac:dyDescent="0.25">
      <c r="B5171" s="16"/>
      <c r="C5171" s="17"/>
    </row>
    <row r="5172" spans="2:3" x14ac:dyDescent="0.25">
      <c r="B5172" s="16"/>
      <c r="C5172" s="17"/>
    </row>
    <row r="5173" spans="2:3" x14ac:dyDescent="0.25">
      <c r="B5173" s="16"/>
      <c r="C5173" s="17"/>
    </row>
    <row r="5174" spans="2:3" x14ac:dyDescent="0.25">
      <c r="B5174" s="16"/>
      <c r="C5174" s="17"/>
    </row>
    <row r="5175" spans="2:3" x14ac:dyDescent="0.25">
      <c r="B5175" s="16"/>
      <c r="C5175" s="17"/>
    </row>
    <row r="5176" spans="2:3" x14ac:dyDescent="0.25">
      <c r="B5176" s="16"/>
      <c r="C5176" s="17"/>
    </row>
    <row r="5177" spans="2:3" x14ac:dyDescent="0.25">
      <c r="B5177" s="16"/>
      <c r="C5177" s="17"/>
    </row>
    <row r="5178" spans="2:3" x14ac:dyDescent="0.25">
      <c r="B5178" s="16"/>
      <c r="C5178" s="17"/>
    </row>
    <row r="5179" spans="2:3" x14ac:dyDescent="0.25">
      <c r="B5179" s="16"/>
      <c r="C5179" s="17"/>
    </row>
    <row r="5180" spans="2:3" x14ac:dyDescent="0.25">
      <c r="B5180" s="16"/>
      <c r="C5180" s="17"/>
    </row>
    <row r="5181" spans="2:3" x14ac:dyDescent="0.25">
      <c r="B5181" s="16"/>
      <c r="C5181" s="17"/>
    </row>
    <row r="5182" spans="2:3" x14ac:dyDescent="0.25">
      <c r="B5182" s="16"/>
      <c r="C5182" s="17"/>
    </row>
    <row r="5183" spans="2:3" x14ac:dyDescent="0.25">
      <c r="B5183" s="16"/>
      <c r="C5183" s="17"/>
    </row>
    <row r="5184" spans="2:3" x14ac:dyDescent="0.25">
      <c r="B5184" s="16"/>
      <c r="C5184" s="17"/>
    </row>
    <row r="5185" spans="2:3" x14ac:dyDescent="0.25">
      <c r="B5185" s="16"/>
      <c r="C5185" s="17"/>
    </row>
    <row r="5186" spans="2:3" x14ac:dyDescent="0.25">
      <c r="B5186" s="16"/>
      <c r="C5186" s="17"/>
    </row>
    <row r="5187" spans="2:3" x14ac:dyDescent="0.25">
      <c r="B5187" s="16"/>
      <c r="C5187" s="17"/>
    </row>
    <row r="5188" spans="2:3" x14ac:dyDescent="0.25">
      <c r="B5188" s="16"/>
      <c r="C5188" s="17"/>
    </row>
    <row r="5189" spans="2:3" x14ac:dyDescent="0.25">
      <c r="B5189" s="16"/>
      <c r="C5189" s="17"/>
    </row>
    <row r="5190" spans="2:3" x14ac:dyDescent="0.25">
      <c r="B5190" s="16"/>
      <c r="C5190" s="17"/>
    </row>
    <row r="5191" spans="2:3" x14ac:dyDescent="0.25">
      <c r="B5191" s="16"/>
      <c r="C5191" s="17"/>
    </row>
    <row r="5192" spans="2:3" x14ac:dyDescent="0.25">
      <c r="B5192" s="16"/>
      <c r="C5192" s="17"/>
    </row>
    <row r="5193" spans="2:3" x14ac:dyDescent="0.25">
      <c r="B5193" s="16"/>
      <c r="C5193" s="17"/>
    </row>
    <row r="5194" spans="2:3" x14ac:dyDescent="0.25">
      <c r="B5194" s="16"/>
      <c r="C5194" s="17"/>
    </row>
    <row r="5195" spans="2:3" x14ac:dyDescent="0.25">
      <c r="B5195" s="16"/>
      <c r="C5195" s="17"/>
    </row>
    <row r="5196" spans="2:3" x14ac:dyDescent="0.25">
      <c r="B5196" s="16"/>
      <c r="C5196" s="17"/>
    </row>
    <row r="5197" spans="2:3" x14ac:dyDescent="0.25">
      <c r="B5197" s="16"/>
      <c r="C5197" s="17"/>
    </row>
    <row r="5198" spans="2:3" x14ac:dyDescent="0.25">
      <c r="B5198" s="16"/>
      <c r="C5198" s="17"/>
    </row>
    <row r="5199" spans="2:3" x14ac:dyDescent="0.25">
      <c r="B5199" s="16"/>
      <c r="C5199" s="17"/>
    </row>
    <row r="5200" spans="2:3" x14ac:dyDescent="0.25">
      <c r="B5200" s="16"/>
      <c r="C5200" s="17"/>
    </row>
    <row r="5201" spans="2:3" x14ac:dyDescent="0.25">
      <c r="B5201" s="16"/>
      <c r="C5201" s="17"/>
    </row>
    <row r="5202" spans="2:3" x14ac:dyDescent="0.25">
      <c r="B5202" s="16"/>
      <c r="C5202" s="17"/>
    </row>
    <row r="5203" spans="2:3" x14ac:dyDescent="0.25">
      <c r="B5203" s="16"/>
      <c r="C5203" s="17"/>
    </row>
    <row r="5204" spans="2:3" x14ac:dyDescent="0.25">
      <c r="B5204" s="16"/>
      <c r="C5204" s="17"/>
    </row>
    <row r="5205" spans="2:3" x14ac:dyDescent="0.25">
      <c r="B5205" s="16"/>
      <c r="C5205" s="17"/>
    </row>
    <row r="5206" spans="2:3" x14ac:dyDescent="0.25">
      <c r="B5206" s="16"/>
      <c r="C5206" s="17"/>
    </row>
    <row r="5207" spans="2:3" x14ac:dyDescent="0.25">
      <c r="B5207" s="16"/>
      <c r="C5207" s="17"/>
    </row>
    <row r="5208" spans="2:3" x14ac:dyDescent="0.25">
      <c r="B5208" s="16"/>
      <c r="C5208" s="17"/>
    </row>
    <row r="5209" spans="2:3" x14ac:dyDescent="0.25">
      <c r="B5209" s="16"/>
      <c r="C5209" s="17"/>
    </row>
    <row r="5210" spans="2:3" x14ac:dyDescent="0.25">
      <c r="B5210" s="16"/>
      <c r="C5210" s="17"/>
    </row>
    <row r="5211" spans="2:3" x14ac:dyDescent="0.25">
      <c r="B5211" s="16"/>
      <c r="C5211" s="17"/>
    </row>
    <row r="5212" spans="2:3" x14ac:dyDescent="0.25">
      <c r="B5212" s="16"/>
      <c r="C5212" s="17"/>
    </row>
    <row r="5213" spans="2:3" x14ac:dyDescent="0.25">
      <c r="B5213" s="16"/>
      <c r="C5213" s="17"/>
    </row>
    <row r="5214" spans="2:3" x14ac:dyDescent="0.25">
      <c r="B5214" s="16"/>
      <c r="C5214" s="17"/>
    </row>
    <row r="5215" spans="2:3" x14ac:dyDescent="0.25">
      <c r="B5215" s="16"/>
      <c r="C5215" s="17"/>
    </row>
    <row r="5216" spans="2:3" x14ac:dyDescent="0.25">
      <c r="B5216" s="16"/>
      <c r="C5216" s="17"/>
    </row>
    <row r="5217" spans="2:3" x14ac:dyDescent="0.25">
      <c r="B5217" s="16"/>
      <c r="C5217" s="17"/>
    </row>
    <row r="5218" spans="2:3" x14ac:dyDescent="0.25">
      <c r="B5218" s="16"/>
      <c r="C5218" s="17"/>
    </row>
    <row r="5219" spans="2:3" x14ac:dyDescent="0.25">
      <c r="B5219" s="16"/>
      <c r="C5219" s="17"/>
    </row>
    <row r="5220" spans="2:3" x14ac:dyDescent="0.25">
      <c r="B5220" s="16"/>
      <c r="C5220" s="17"/>
    </row>
    <row r="5221" spans="2:3" x14ac:dyDescent="0.25">
      <c r="B5221" s="16"/>
      <c r="C5221" s="17"/>
    </row>
    <row r="5222" spans="2:3" x14ac:dyDescent="0.25">
      <c r="B5222" s="16"/>
      <c r="C5222" s="17"/>
    </row>
    <row r="5223" spans="2:3" x14ac:dyDescent="0.25">
      <c r="B5223" s="16"/>
      <c r="C5223" s="17"/>
    </row>
    <row r="5224" spans="2:3" x14ac:dyDescent="0.25">
      <c r="B5224" s="16"/>
      <c r="C5224" s="17"/>
    </row>
    <row r="5225" spans="2:3" x14ac:dyDescent="0.25">
      <c r="B5225" s="16"/>
      <c r="C5225" s="17"/>
    </row>
    <row r="5226" spans="2:3" x14ac:dyDescent="0.25">
      <c r="B5226" s="16"/>
      <c r="C5226" s="17"/>
    </row>
    <row r="5227" spans="2:3" x14ac:dyDescent="0.25">
      <c r="B5227" s="16"/>
      <c r="C5227" s="17"/>
    </row>
    <row r="5228" spans="2:3" x14ac:dyDescent="0.25">
      <c r="B5228" s="16"/>
      <c r="C5228" s="17"/>
    </row>
    <row r="5229" spans="2:3" x14ac:dyDescent="0.25">
      <c r="B5229" s="16"/>
      <c r="C5229" s="17"/>
    </row>
    <row r="5230" spans="2:3" x14ac:dyDescent="0.25">
      <c r="B5230" s="16"/>
      <c r="C5230" s="17"/>
    </row>
    <row r="5231" spans="2:3" x14ac:dyDescent="0.25">
      <c r="B5231" s="16"/>
      <c r="C5231" s="17"/>
    </row>
    <row r="5232" spans="2:3" x14ac:dyDescent="0.25">
      <c r="B5232" s="16"/>
      <c r="C5232" s="17"/>
    </row>
    <row r="5233" spans="2:3" x14ac:dyDescent="0.25">
      <c r="B5233" s="16"/>
      <c r="C5233" s="17"/>
    </row>
    <row r="5234" spans="2:3" x14ac:dyDescent="0.25">
      <c r="B5234" s="16"/>
      <c r="C5234" s="17"/>
    </row>
    <row r="5235" spans="2:3" x14ac:dyDescent="0.25">
      <c r="B5235" s="16"/>
      <c r="C5235" s="17"/>
    </row>
    <row r="5236" spans="2:3" x14ac:dyDescent="0.25">
      <c r="B5236" s="16"/>
      <c r="C5236" s="17"/>
    </row>
    <row r="5237" spans="2:3" x14ac:dyDescent="0.25">
      <c r="B5237" s="16"/>
      <c r="C5237" s="17"/>
    </row>
    <row r="5238" spans="2:3" x14ac:dyDescent="0.25">
      <c r="B5238" s="16"/>
      <c r="C5238" s="17"/>
    </row>
    <row r="5239" spans="2:3" x14ac:dyDescent="0.25">
      <c r="B5239" s="16"/>
      <c r="C5239" s="17"/>
    </row>
    <row r="5240" spans="2:3" x14ac:dyDescent="0.25">
      <c r="B5240" s="16"/>
      <c r="C5240" s="17"/>
    </row>
    <row r="5241" spans="2:3" x14ac:dyDescent="0.25">
      <c r="B5241" s="16"/>
      <c r="C5241" s="17"/>
    </row>
    <row r="5242" spans="2:3" x14ac:dyDescent="0.25">
      <c r="B5242" s="16"/>
      <c r="C5242" s="17"/>
    </row>
    <row r="5243" spans="2:3" x14ac:dyDescent="0.25">
      <c r="B5243" s="16"/>
      <c r="C5243" s="17"/>
    </row>
    <row r="5244" spans="2:3" x14ac:dyDescent="0.25">
      <c r="B5244" s="16"/>
      <c r="C5244" s="17"/>
    </row>
    <row r="5245" spans="2:3" x14ac:dyDescent="0.25">
      <c r="B5245" s="16"/>
      <c r="C5245" s="17"/>
    </row>
    <row r="5246" spans="2:3" x14ac:dyDescent="0.25">
      <c r="B5246" s="16"/>
      <c r="C5246" s="17"/>
    </row>
    <row r="5247" spans="2:3" x14ac:dyDescent="0.25">
      <c r="B5247" s="16"/>
      <c r="C5247" s="17"/>
    </row>
    <row r="5248" spans="2:3" x14ac:dyDescent="0.25">
      <c r="B5248" s="16"/>
      <c r="C5248" s="17"/>
    </row>
    <row r="5249" spans="2:3" x14ac:dyDescent="0.25">
      <c r="B5249" s="16"/>
      <c r="C5249" s="17"/>
    </row>
    <row r="5250" spans="2:3" x14ac:dyDescent="0.25">
      <c r="B5250" s="16"/>
      <c r="C5250" s="17"/>
    </row>
    <row r="5251" spans="2:3" x14ac:dyDescent="0.25">
      <c r="B5251" s="16"/>
      <c r="C5251" s="17"/>
    </row>
    <row r="5252" spans="2:3" x14ac:dyDescent="0.25">
      <c r="B5252" s="16"/>
      <c r="C5252" s="17"/>
    </row>
    <row r="5253" spans="2:3" x14ac:dyDescent="0.25">
      <c r="B5253" s="16"/>
      <c r="C5253" s="17"/>
    </row>
    <row r="5254" spans="2:3" x14ac:dyDescent="0.25">
      <c r="B5254" s="16"/>
      <c r="C5254" s="17"/>
    </row>
    <row r="5255" spans="2:3" x14ac:dyDescent="0.25">
      <c r="B5255" s="16"/>
      <c r="C5255" s="17"/>
    </row>
    <row r="5256" spans="2:3" x14ac:dyDescent="0.25">
      <c r="B5256" s="16"/>
      <c r="C5256" s="17"/>
    </row>
    <row r="5257" spans="2:3" x14ac:dyDescent="0.25">
      <c r="B5257" s="16"/>
      <c r="C5257" s="17"/>
    </row>
    <row r="5258" spans="2:3" x14ac:dyDescent="0.25">
      <c r="B5258" s="16"/>
      <c r="C5258" s="17"/>
    </row>
    <row r="5259" spans="2:3" x14ac:dyDescent="0.25">
      <c r="B5259" s="16"/>
      <c r="C5259" s="17"/>
    </row>
    <row r="5260" spans="2:3" x14ac:dyDescent="0.25">
      <c r="B5260" s="16"/>
      <c r="C5260" s="17"/>
    </row>
    <row r="5261" spans="2:3" x14ac:dyDescent="0.25">
      <c r="B5261" s="16"/>
      <c r="C5261" s="17"/>
    </row>
    <row r="5262" spans="2:3" x14ac:dyDescent="0.25">
      <c r="B5262" s="16"/>
      <c r="C5262" s="17"/>
    </row>
    <row r="5263" spans="2:3" x14ac:dyDescent="0.25">
      <c r="B5263" s="16"/>
      <c r="C5263" s="17"/>
    </row>
    <row r="5264" spans="2:3" x14ac:dyDescent="0.25">
      <c r="B5264" s="16"/>
      <c r="C5264" s="17"/>
    </row>
    <row r="5265" spans="2:3" x14ac:dyDescent="0.25">
      <c r="B5265" s="16"/>
      <c r="C5265" s="17"/>
    </row>
    <row r="5266" spans="2:3" x14ac:dyDescent="0.25">
      <c r="B5266" s="16"/>
      <c r="C5266" s="17"/>
    </row>
    <row r="5267" spans="2:3" x14ac:dyDescent="0.25">
      <c r="B5267" s="16"/>
      <c r="C5267" s="17"/>
    </row>
    <row r="5268" spans="2:3" x14ac:dyDescent="0.25">
      <c r="B5268" s="16"/>
      <c r="C5268" s="17"/>
    </row>
    <row r="5269" spans="2:3" x14ac:dyDescent="0.25">
      <c r="B5269" s="16"/>
      <c r="C5269" s="17"/>
    </row>
    <row r="5270" spans="2:3" x14ac:dyDescent="0.25">
      <c r="B5270" s="16"/>
      <c r="C5270" s="17"/>
    </row>
    <row r="5271" spans="2:3" x14ac:dyDescent="0.25">
      <c r="B5271" s="16"/>
      <c r="C5271" s="17"/>
    </row>
    <row r="5272" spans="2:3" x14ac:dyDescent="0.25">
      <c r="B5272" s="16"/>
      <c r="C5272" s="17"/>
    </row>
    <row r="5273" spans="2:3" x14ac:dyDescent="0.25">
      <c r="B5273" s="16"/>
      <c r="C5273" s="17"/>
    </row>
    <row r="5274" spans="2:3" x14ac:dyDescent="0.25">
      <c r="B5274" s="16"/>
      <c r="C5274" s="17"/>
    </row>
    <row r="5275" spans="2:3" x14ac:dyDescent="0.25">
      <c r="B5275" s="16"/>
      <c r="C5275" s="17"/>
    </row>
    <row r="5276" spans="2:3" x14ac:dyDescent="0.25">
      <c r="B5276" s="16"/>
      <c r="C5276" s="17"/>
    </row>
    <row r="5277" spans="2:3" x14ac:dyDescent="0.25">
      <c r="B5277" s="16"/>
      <c r="C5277" s="17"/>
    </row>
    <row r="5278" spans="2:3" x14ac:dyDescent="0.25">
      <c r="B5278" s="16"/>
      <c r="C5278" s="17"/>
    </row>
    <row r="5279" spans="2:3" x14ac:dyDescent="0.25">
      <c r="B5279" s="16"/>
      <c r="C5279" s="17"/>
    </row>
    <row r="5280" spans="2:3" x14ac:dyDescent="0.25">
      <c r="B5280" s="16"/>
      <c r="C5280" s="17"/>
    </row>
    <row r="5281" spans="2:3" x14ac:dyDescent="0.25">
      <c r="B5281" s="16"/>
      <c r="C5281" s="17"/>
    </row>
    <row r="5282" spans="2:3" x14ac:dyDescent="0.25">
      <c r="B5282" s="16"/>
      <c r="C5282" s="17"/>
    </row>
    <row r="5283" spans="2:3" x14ac:dyDescent="0.25">
      <c r="B5283" s="16"/>
      <c r="C5283" s="17"/>
    </row>
    <row r="5284" spans="2:3" x14ac:dyDescent="0.25">
      <c r="B5284" s="16"/>
      <c r="C5284" s="17"/>
    </row>
    <row r="5285" spans="2:3" x14ac:dyDescent="0.25">
      <c r="B5285" s="16"/>
      <c r="C5285" s="17"/>
    </row>
    <row r="5286" spans="2:3" x14ac:dyDescent="0.25">
      <c r="B5286" s="16"/>
      <c r="C5286" s="17"/>
    </row>
    <row r="5287" spans="2:3" x14ac:dyDescent="0.25">
      <c r="B5287" s="16"/>
      <c r="C5287" s="17"/>
    </row>
    <row r="5288" spans="2:3" x14ac:dyDescent="0.25">
      <c r="B5288" s="16"/>
      <c r="C5288" s="17"/>
    </row>
    <row r="5289" spans="2:3" x14ac:dyDescent="0.25">
      <c r="B5289" s="16"/>
      <c r="C5289" s="17"/>
    </row>
    <row r="5290" spans="2:3" x14ac:dyDescent="0.25">
      <c r="B5290" s="16"/>
      <c r="C5290" s="17"/>
    </row>
    <row r="5291" spans="2:3" x14ac:dyDescent="0.25">
      <c r="B5291" s="16"/>
      <c r="C5291" s="17"/>
    </row>
    <row r="5292" spans="2:3" x14ac:dyDescent="0.25">
      <c r="B5292" s="16"/>
      <c r="C5292" s="17"/>
    </row>
    <row r="5293" spans="2:3" x14ac:dyDescent="0.25">
      <c r="B5293" s="16"/>
      <c r="C5293" s="17"/>
    </row>
    <row r="5294" spans="2:3" x14ac:dyDescent="0.25">
      <c r="B5294" s="16"/>
      <c r="C5294" s="17"/>
    </row>
    <row r="5295" spans="2:3" x14ac:dyDescent="0.25">
      <c r="B5295" s="16"/>
      <c r="C5295" s="17"/>
    </row>
    <row r="5296" spans="2:3" x14ac:dyDescent="0.25">
      <c r="B5296" s="16"/>
      <c r="C5296" s="17"/>
    </row>
    <row r="5297" spans="2:3" x14ac:dyDescent="0.25">
      <c r="B5297" s="16"/>
      <c r="C5297" s="17"/>
    </row>
    <row r="5298" spans="2:3" x14ac:dyDescent="0.25">
      <c r="B5298" s="16"/>
      <c r="C5298" s="17"/>
    </row>
    <row r="5299" spans="2:3" x14ac:dyDescent="0.25">
      <c r="B5299" s="16"/>
      <c r="C5299" s="17"/>
    </row>
    <row r="5300" spans="2:3" x14ac:dyDescent="0.25">
      <c r="B5300" s="16"/>
      <c r="C5300" s="17"/>
    </row>
    <row r="5301" spans="2:3" x14ac:dyDescent="0.25">
      <c r="B5301" s="16"/>
      <c r="C5301" s="17"/>
    </row>
    <row r="5302" spans="2:3" x14ac:dyDescent="0.25">
      <c r="B5302" s="16"/>
      <c r="C5302" s="17"/>
    </row>
    <row r="5303" spans="2:3" x14ac:dyDescent="0.25">
      <c r="B5303" s="16"/>
      <c r="C5303" s="17"/>
    </row>
    <row r="5304" spans="2:3" x14ac:dyDescent="0.25">
      <c r="B5304" s="16"/>
      <c r="C5304" s="17"/>
    </row>
    <row r="5305" spans="2:3" x14ac:dyDescent="0.25">
      <c r="B5305" s="16"/>
      <c r="C5305" s="17"/>
    </row>
    <row r="5306" spans="2:3" x14ac:dyDescent="0.25">
      <c r="B5306" s="16"/>
      <c r="C5306" s="17"/>
    </row>
    <row r="5307" spans="2:3" x14ac:dyDescent="0.25">
      <c r="B5307" s="16"/>
      <c r="C5307" s="17"/>
    </row>
    <row r="5308" spans="2:3" x14ac:dyDescent="0.25">
      <c r="B5308" s="16"/>
      <c r="C5308" s="17"/>
    </row>
    <row r="5309" spans="2:3" x14ac:dyDescent="0.25">
      <c r="B5309" s="16"/>
      <c r="C5309" s="17"/>
    </row>
    <row r="5310" spans="2:3" x14ac:dyDescent="0.25">
      <c r="B5310" s="16"/>
      <c r="C5310" s="17"/>
    </row>
    <row r="5311" spans="2:3" x14ac:dyDescent="0.25">
      <c r="B5311" s="16"/>
      <c r="C5311" s="17"/>
    </row>
    <row r="5312" spans="2:3" x14ac:dyDescent="0.25">
      <c r="B5312" s="16"/>
      <c r="C5312" s="17"/>
    </row>
    <row r="5313" spans="2:3" x14ac:dyDescent="0.25">
      <c r="B5313" s="16"/>
      <c r="C5313" s="17"/>
    </row>
    <row r="5314" spans="2:3" x14ac:dyDescent="0.25">
      <c r="B5314" s="16"/>
      <c r="C5314" s="17"/>
    </row>
    <row r="5315" spans="2:3" x14ac:dyDescent="0.25">
      <c r="B5315" s="16"/>
      <c r="C5315" s="17"/>
    </row>
    <row r="5316" spans="2:3" x14ac:dyDescent="0.25">
      <c r="B5316" s="16"/>
      <c r="C5316" s="17"/>
    </row>
    <row r="5317" spans="2:3" x14ac:dyDescent="0.25">
      <c r="B5317" s="16"/>
      <c r="C5317" s="17"/>
    </row>
    <row r="5318" spans="2:3" x14ac:dyDescent="0.25">
      <c r="B5318" s="16"/>
      <c r="C5318" s="17"/>
    </row>
    <row r="5319" spans="2:3" x14ac:dyDescent="0.25">
      <c r="B5319" s="16"/>
      <c r="C5319" s="17"/>
    </row>
    <row r="5320" spans="2:3" x14ac:dyDescent="0.25">
      <c r="B5320" s="16"/>
      <c r="C5320" s="17"/>
    </row>
    <row r="5321" spans="2:3" x14ac:dyDescent="0.25">
      <c r="B5321" s="16"/>
      <c r="C5321" s="17"/>
    </row>
    <row r="5322" spans="2:3" x14ac:dyDescent="0.25">
      <c r="B5322" s="16"/>
      <c r="C5322" s="17"/>
    </row>
    <row r="5323" spans="2:3" x14ac:dyDescent="0.25">
      <c r="B5323" s="16"/>
      <c r="C5323" s="17"/>
    </row>
    <row r="5324" spans="2:3" x14ac:dyDescent="0.25">
      <c r="B5324" s="16"/>
      <c r="C5324" s="17"/>
    </row>
    <row r="5325" spans="2:3" x14ac:dyDescent="0.25">
      <c r="B5325" s="16"/>
      <c r="C5325" s="17"/>
    </row>
    <row r="5326" spans="2:3" x14ac:dyDescent="0.25">
      <c r="B5326" s="16"/>
      <c r="C5326" s="17"/>
    </row>
    <row r="5327" spans="2:3" x14ac:dyDescent="0.25">
      <c r="B5327" s="16"/>
      <c r="C5327" s="17"/>
    </row>
    <row r="5328" spans="2:3" x14ac:dyDescent="0.25">
      <c r="B5328" s="16"/>
      <c r="C5328" s="17"/>
    </row>
    <row r="5329" spans="2:3" x14ac:dyDescent="0.25">
      <c r="B5329" s="16"/>
      <c r="C5329" s="17"/>
    </row>
    <row r="5330" spans="2:3" x14ac:dyDescent="0.25">
      <c r="B5330" s="16"/>
      <c r="C5330" s="17"/>
    </row>
    <row r="5331" spans="2:3" x14ac:dyDescent="0.25">
      <c r="B5331" s="16"/>
      <c r="C5331" s="17"/>
    </row>
    <row r="5332" spans="2:3" x14ac:dyDescent="0.25">
      <c r="B5332" s="16"/>
      <c r="C5332" s="17"/>
    </row>
    <row r="5333" spans="2:3" x14ac:dyDescent="0.25">
      <c r="B5333" s="16"/>
      <c r="C5333" s="17"/>
    </row>
    <row r="5334" spans="2:3" x14ac:dyDescent="0.25">
      <c r="B5334" s="16"/>
      <c r="C5334" s="17"/>
    </row>
    <row r="5335" spans="2:3" x14ac:dyDescent="0.25">
      <c r="B5335" s="16"/>
      <c r="C5335" s="17"/>
    </row>
    <row r="5336" spans="2:3" x14ac:dyDescent="0.25">
      <c r="B5336" s="16"/>
      <c r="C5336" s="17"/>
    </row>
    <row r="5337" spans="2:3" x14ac:dyDescent="0.25">
      <c r="B5337" s="16"/>
      <c r="C5337" s="17"/>
    </row>
    <row r="5338" spans="2:3" x14ac:dyDescent="0.25">
      <c r="B5338" s="16"/>
      <c r="C5338" s="17"/>
    </row>
    <row r="5339" spans="2:3" x14ac:dyDescent="0.25">
      <c r="B5339" s="16"/>
      <c r="C5339" s="17"/>
    </row>
    <row r="5340" spans="2:3" x14ac:dyDescent="0.25">
      <c r="B5340" s="16"/>
      <c r="C5340" s="17"/>
    </row>
    <row r="5341" spans="2:3" x14ac:dyDescent="0.25">
      <c r="B5341" s="16"/>
      <c r="C5341" s="17"/>
    </row>
    <row r="5342" spans="2:3" x14ac:dyDescent="0.25">
      <c r="B5342" s="16"/>
      <c r="C5342" s="17"/>
    </row>
    <row r="5343" spans="2:3" x14ac:dyDescent="0.25">
      <c r="B5343" s="16"/>
      <c r="C5343" s="17"/>
    </row>
    <row r="5344" spans="2:3" x14ac:dyDescent="0.25">
      <c r="B5344" s="16"/>
      <c r="C5344" s="17"/>
    </row>
    <row r="5345" spans="2:3" x14ac:dyDescent="0.25">
      <c r="B5345" s="16"/>
      <c r="C5345" s="17"/>
    </row>
    <row r="5346" spans="2:3" x14ac:dyDescent="0.25">
      <c r="B5346" s="16"/>
      <c r="C5346" s="17"/>
    </row>
    <row r="5347" spans="2:3" x14ac:dyDescent="0.25">
      <c r="B5347" s="16"/>
      <c r="C5347" s="17"/>
    </row>
    <row r="5348" spans="2:3" x14ac:dyDescent="0.25">
      <c r="B5348" s="16"/>
      <c r="C5348" s="17"/>
    </row>
    <row r="5349" spans="2:3" x14ac:dyDescent="0.25">
      <c r="B5349" s="16"/>
      <c r="C5349" s="17"/>
    </row>
    <row r="5350" spans="2:3" x14ac:dyDescent="0.25">
      <c r="B5350" s="16"/>
      <c r="C5350" s="17"/>
    </row>
    <row r="5351" spans="2:3" x14ac:dyDescent="0.25">
      <c r="B5351" s="16"/>
      <c r="C5351" s="17"/>
    </row>
    <row r="5352" spans="2:3" x14ac:dyDescent="0.25">
      <c r="B5352" s="16"/>
      <c r="C5352" s="17"/>
    </row>
    <row r="5353" spans="2:3" x14ac:dyDescent="0.25">
      <c r="B5353" s="16"/>
      <c r="C5353" s="17"/>
    </row>
    <row r="5354" spans="2:3" x14ac:dyDescent="0.25">
      <c r="B5354" s="16"/>
      <c r="C5354" s="17"/>
    </row>
    <row r="5355" spans="2:3" x14ac:dyDescent="0.25">
      <c r="B5355" s="16"/>
      <c r="C5355" s="17"/>
    </row>
    <row r="5356" spans="2:3" x14ac:dyDescent="0.25">
      <c r="B5356" s="16"/>
      <c r="C5356" s="17"/>
    </row>
    <row r="5357" spans="2:3" x14ac:dyDescent="0.25">
      <c r="B5357" s="16"/>
      <c r="C5357" s="17"/>
    </row>
    <row r="5358" spans="2:3" x14ac:dyDescent="0.25">
      <c r="B5358" s="16"/>
      <c r="C5358" s="17"/>
    </row>
    <row r="5359" spans="2:3" x14ac:dyDescent="0.25">
      <c r="B5359" s="16"/>
      <c r="C5359" s="17"/>
    </row>
    <row r="5360" spans="2:3" x14ac:dyDescent="0.25">
      <c r="B5360" s="16"/>
      <c r="C5360" s="17"/>
    </row>
    <row r="5361" spans="2:3" x14ac:dyDescent="0.25">
      <c r="B5361" s="16"/>
      <c r="C5361" s="17"/>
    </row>
    <row r="5362" spans="2:3" x14ac:dyDescent="0.25">
      <c r="B5362" s="16"/>
      <c r="C5362" s="17"/>
    </row>
    <row r="5363" spans="2:3" x14ac:dyDescent="0.25">
      <c r="B5363" s="16"/>
      <c r="C5363" s="17"/>
    </row>
    <row r="5364" spans="2:3" x14ac:dyDescent="0.25">
      <c r="B5364" s="16"/>
      <c r="C5364" s="17"/>
    </row>
    <row r="5365" spans="2:3" x14ac:dyDescent="0.25">
      <c r="B5365" s="16"/>
      <c r="C5365" s="17"/>
    </row>
    <row r="5366" spans="2:3" x14ac:dyDescent="0.25">
      <c r="B5366" s="16"/>
      <c r="C5366" s="17"/>
    </row>
    <row r="5367" spans="2:3" x14ac:dyDescent="0.25">
      <c r="B5367" s="16"/>
      <c r="C5367" s="17"/>
    </row>
    <row r="5368" spans="2:3" x14ac:dyDescent="0.25">
      <c r="B5368" s="16"/>
      <c r="C5368" s="17"/>
    </row>
    <row r="5369" spans="2:3" x14ac:dyDescent="0.25">
      <c r="B5369" s="16"/>
      <c r="C5369" s="17"/>
    </row>
    <row r="5370" spans="2:3" x14ac:dyDescent="0.25">
      <c r="B5370" s="16"/>
      <c r="C5370" s="17"/>
    </row>
    <row r="5371" spans="2:3" x14ac:dyDescent="0.25">
      <c r="B5371" s="16"/>
      <c r="C5371" s="17"/>
    </row>
    <row r="5372" spans="2:3" x14ac:dyDescent="0.25">
      <c r="B5372" s="16"/>
      <c r="C5372" s="17"/>
    </row>
    <row r="5373" spans="2:3" x14ac:dyDescent="0.25">
      <c r="B5373" s="16"/>
      <c r="C5373" s="17"/>
    </row>
    <row r="5374" spans="2:3" x14ac:dyDescent="0.25">
      <c r="B5374" s="16"/>
      <c r="C5374" s="17"/>
    </row>
    <row r="5375" spans="2:3" x14ac:dyDescent="0.25">
      <c r="B5375" s="16"/>
      <c r="C5375" s="17"/>
    </row>
    <row r="5376" spans="2:3" x14ac:dyDescent="0.25">
      <c r="B5376" s="16"/>
      <c r="C5376" s="17"/>
    </row>
    <row r="5377" spans="2:3" x14ac:dyDescent="0.25">
      <c r="B5377" s="16"/>
      <c r="C5377" s="17"/>
    </row>
    <row r="5378" spans="2:3" x14ac:dyDescent="0.25">
      <c r="B5378" s="16"/>
      <c r="C5378" s="17"/>
    </row>
    <row r="5379" spans="2:3" x14ac:dyDescent="0.25">
      <c r="B5379" s="16"/>
      <c r="C5379" s="17"/>
    </row>
    <row r="5380" spans="2:3" x14ac:dyDescent="0.25">
      <c r="B5380" s="16"/>
      <c r="C5380" s="17"/>
    </row>
    <row r="5381" spans="2:3" x14ac:dyDescent="0.25">
      <c r="B5381" s="16"/>
      <c r="C5381" s="17"/>
    </row>
    <row r="5382" spans="2:3" x14ac:dyDescent="0.25">
      <c r="B5382" s="16"/>
      <c r="C5382" s="17"/>
    </row>
    <row r="5383" spans="2:3" x14ac:dyDescent="0.25">
      <c r="B5383" s="16"/>
      <c r="C5383" s="17"/>
    </row>
    <row r="5384" spans="2:3" x14ac:dyDescent="0.25">
      <c r="B5384" s="16"/>
      <c r="C5384" s="17"/>
    </row>
    <row r="5385" spans="2:3" x14ac:dyDescent="0.25">
      <c r="B5385" s="16"/>
      <c r="C5385" s="17"/>
    </row>
    <row r="5386" spans="2:3" x14ac:dyDescent="0.25">
      <c r="B5386" s="16"/>
      <c r="C5386" s="17"/>
    </row>
    <row r="5387" spans="2:3" x14ac:dyDescent="0.25">
      <c r="B5387" s="16"/>
      <c r="C5387" s="17"/>
    </row>
    <row r="5388" spans="2:3" x14ac:dyDescent="0.25">
      <c r="B5388" s="16"/>
      <c r="C5388" s="17"/>
    </row>
    <row r="5389" spans="2:3" x14ac:dyDescent="0.25">
      <c r="B5389" s="16"/>
      <c r="C5389" s="17"/>
    </row>
    <row r="5390" spans="2:3" x14ac:dyDescent="0.25">
      <c r="B5390" s="16"/>
      <c r="C5390" s="17"/>
    </row>
    <row r="5391" spans="2:3" x14ac:dyDescent="0.25">
      <c r="B5391" s="16"/>
      <c r="C5391" s="17"/>
    </row>
    <row r="5392" spans="2:3" x14ac:dyDescent="0.25">
      <c r="B5392" s="16"/>
      <c r="C5392" s="17"/>
    </row>
    <row r="5393" spans="2:3" x14ac:dyDescent="0.25">
      <c r="B5393" s="16"/>
      <c r="C5393" s="17"/>
    </row>
    <row r="5394" spans="2:3" x14ac:dyDescent="0.25">
      <c r="B5394" s="16"/>
      <c r="C5394" s="17"/>
    </row>
    <row r="5395" spans="2:3" x14ac:dyDescent="0.25">
      <c r="B5395" s="16"/>
      <c r="C5395" s="17"/>
    </row>
    <row r="5396" spans="2:3" x14ac:dyDescent="0.25">
      <c r="B5396" s="16"/>
      <c r="C5396" s="17"/>
    </row>
    <row r="5397" spans="2:3" x14ac:dyDescent="0.25">
      <c r="B5397" s="16"/>
      <c r="C5397" s="17"/>
    </row>
    <row r="5398" spans="2:3" x14ac:dyDescent="0.25">
      <c r="B5398" s="16"/>
      <c r="C5398" s="17"/>
    </row>
    <row r="5399" spans="2:3" x14ac:dyDescent="0.25">
      <c r="B5399" s="16"/>
      <c r="C5399" s="17"/>
    </row>
    <row r="5400" spans="2:3" x14ac:dyDescent="0.25">
      <c r="B5400" s="16"/>
      <c r="C5400" s="17"/>
    </row>
    <row r="5401" spans="2:3" x14ac:dyDescent="0.25">
      <c r="B5401" s="16"/>
      <c r="C5401" s="17"/>
    </row>
    <row r="5402" spans="2:3" x14ac:dyDescent="0.25">
      <c r="B5402" s="16"/>
      <c r="C5402" s="17"/>
    </row>
    <row r="5403" spans="2:3" x14ac:dyDescent="0.25">
      <c r="B5403" s="16"/>
      <c r="C5403" s="17"/>
    </row>
    <row r="5404" spans="2:3" x14ac:dyDescent="0.25">
      <c r="B5404" s="16"/>
      <c r="C5404" s="17"/>
    </row>
    <row r="5405" spans="2:3" x14ac:dyDescent="0.25">
      <c r="B5405" s="16"/>
      <c r="C5405" s="17"/>
    </row>
    <row r="5406" spans="2:3" x14ac:dyDescent="0.25">
      <c r="B5406" s="16"/>
      <c r="C5406" s="17"/>
    </row>
    <row r="5407" spans="2:3" x14ac:dyDescent="0.25">
      <c r="B5407" s="16"/>
      <c r="C5407" s="17"/>
    </row>
    <row r="5408" spans="2:3" x14ac:dyDescent="0.25">
      <c r="B5408" s="16"/>
      <c r="C5408" s="17"/>
    </row>
    <row r="5409" spans="2:3" x14ac:dyDescent="0.25">
      <c r="B5409" s="16"/>
      <c r="C5409" s="17"/>
    </row>
    <row r="5410" spans="2:3" x14ac:dyDescent="0.25">
      <c r="B5410" s="16"/>
      <c r="C5410" s="17"/>
    </row>
    <row r="5411" spans="2:3" x14ac:dyDescent="0.25">
      <c r="B5411" s="16"/>
      <c r="C5411" s="17"/>
    </row>
    <row r="5412" spans="2:3" x14ac:dyDescent="0.25">
      <c r="B5412" s="16"/>
      <c r="C5412" s="17"/>
    </row>
    <row r="5413" spans="2:3" x14ac:dyDescent="0.25">
      <c r="B5413" s="16"/>
      <c r="C5413" s="17"/>
    </row>
    <row r="5414" spans="2:3" x14ac:dyDescent="0.25">
      <c r="B5414" s="16"/>
      <c r="C5414" s="17"/>
    </row>
    <row r="5415" spans="2:3" x14ac:dyDescent="0.25">
      <c r="B5415" s="16"/>
      <c r="C5415" s="17"/>
    </row>
    <row r="5416" spans="2:3" x14ac:dyDescent="0.25">
      <c r="B5416" s="16"/>
      <c r="C5416" s="17"/>
    </row>
    <row r="5417" spans="2:3" x14ac:dyDescent="0.25">
      <c r="B5417" s="16"/>
      <c r="C5417" s="17"/>
    </row>
    <row r="5418" spans="2:3" x14ac:dyDescent="0.25">
      <c r="B5418" s="16"/>
      <c r="C5418" s="17"/>
    </row>
    <row r="5419" spans="2:3" x14ac:dyDescent="0.25">
      <c r="B5419" s="16"/>
      <c r="C5419" s="17"/>
    </row>
    <row r="5420" spans="2:3" x14ac:dyDescent="0.25">
      <c r="B5420" s="16"/>
      <c r="C5420" s="17"/>
    </row>
    <row r="5421" spans="2:3" x14ac:dyDescent="0.25">
      <c r="B5421" s="16"/>
      <c r="C5421" s="17"/>
    </row>
    <row r="5422" spans="2:3" x14ac:dyDescent="0.25">
      <c r="B5422" s="16"/>
      <c r="C5422" s="17"/>
    </row>
    <row r="5423" spans="2:3" x14ac:dyDescent="0.25">
      <c r="B5423" s="16"/>
      <c r="C5423" s="17"/>
    </row>
    <row r="5424" spans="2:3" x14ac:dyDescent="0.25">
      <c r="B5424" s="16"/>
      <c r="C5424" s="17"/>
    </row>
    <row r="5425" spans="2:3" x14ac:dyDescent="0.25">
      <c r="B5425" s="16"/>
      <c r="C5425" s="17"/>
    </row>
    <row r="5426" spans="2:3" x14ac:dyDescent="0.25">
      <c r="B5426" s="16"/>
      <c r="C5426" s="17"/>
    </row>
    <row r="5427" spans="2:3" x14ac:dyDescent="0.25">
      <c r="B5427" s="16"/>
      <c r="C5427" s="17"/>
    </row>
    <row r="5428" spans="2:3" x14ac:dyDescent="0.25">
      <c r="B5428" s="16"/>
      <c r="C5428" s="17"/>
    </row>
    <row r="5429" spans="2:3" x14ac:dyDescent="0.25">
      <c r="B5429" s="16"/>
      <c r="C5429" s="17"/>
    </row>
    <row r="5430" spans="2:3" x14ac:dyDescent="0.25">
      <c r="B5430" s="16"/>
      <c r="C5430" s="17"/>
    </row>
    <row r="5431" spans="2:3" x14ac:dyDescent="0.25">
      <c r="B5431" s="16"/>
      <c r="C5431" s="17"/>
    </row>
    <row r="5432" spans="2:3" x14ac:dyDescent="0.25">
      <c r="B5432" s="16"/>
      <c r="C5432" s="17"/>
    </row>
    <row r="5433" spans="2:3" x14ac:dyDescent="0.25">
      <c r="B5433" s="16"/>
      <c r="C5433" s="17"/>
    </row>
    <row r="5434" spans="2:3" x14ac:dyDescent="0.25">
      <c r="B5434" s="16"/>
      <c r="C5434" s="17"/>
    </row>
    <row r="5435" spans="2:3" x14ac:dyDescent="0.25">
      <c r="B5435" s="16"/>
      <c r="C5435" s="17"/>
    </row>
    <row r="5436" spans="2:3" x14ac:dyDescent="0.25">
      <c r="B5436" s="16"/>
      <c r="C5436" s="17"/>
    </row>
    <row r="5437" spans="2:3" x14ac:dyDescent="0.25">
      <c r="B5437" s="16"/>
      <c r="C5437" s="17"/>
    </row>
    <row r="5438" spans="2:3" x14ac:dyDescent="0.25">
      <c r="B5438" s="16"/>
      <c r="C5438" s="17"/>
    </row>
    <row r="5439" spans="2:3" x14ac:dyDescent="0.25">
      <c r="B5439" s="16"/>
      <c r="C5439" s="17"/>
    </row>
    <row r="5440" spans="2:3" x14ac:dyDescent="0.25">
      <c r="B5440" s="16"/>
      <c r="C5440" s="17"/>
    </row>
    <row r="5441" spans="2:3" x14ac:dyDescent="0.25">
      <c r="B5441" s="16"/>
      <c r="C5441" s="17"/>
    </row>
    <row r="5442" spans="2:3" x14ac:dyDescent="0.25">
      <c r="B5442" s="16"/>
      <c r="C5442" s="17"/>
    </row>
    <row r="5443" spans="2:3" x14ac:dyDescent="0.25">
      <c r="B5443" s="16"/>
      <c r="C5443" s="17"/>
    </row>
    <row r="5444" spans="2:3" x14ac:dyDescent="0.25">
      <c r="B5444" s="16"/>
      <c r="C5444" s="17"/>
    </row>
    <row r="5445" spans="2:3" x14ac:dyDescent="0.25">
      <c r="B5445" s="16"/>
      <c r="C5445" s="17"/>
    </row>
    <row r="5446" spans="2:3" x14ac:dyDescent="0.25">
      <c r="B5446" s="16"/>
      <c r="C5446" s="17"/>
    </row>
    <row r="5447" spans="2:3" x14ac:dyDescent="0.25">
      <c r="B5447" s="16"/>
      <c r="C5447" s="17"/>
    </row>
    <row r="5448" spans="2:3" x14ac:dyDescent="0.25">
      <c r="B5448" s="16"/>
      <c r="C5448" s="17"/>
    </row>
    <row r="5449" spans="2:3" x14ac:dyDescent="0.25">
      <c r="B5449" s="16"/>
      <c r="C5449" s="17"/>
    </row>
    <row r="5450" spans="2:3" x14ac:dyDescent="0.25">
      <c r="B5450" s="16"/>
      <c r="C5450" s="17"/>
    </row>
    <row r="5451" spans="2:3" x14ac:dyDescent="0.25">
      <c r="B5451" s="16"/>
      <c r="C5451" s="17"/>
    </row>
    <row r="5452" spans="2:3" x14ac:dyDescent="0.25">
      <c r="B5452" s="16"/>
      <c r="C5452" s="17"/>
    </row>
    <row r="5453" spans="2:3" x14ac:dyDescent="0.25">
      <c r="B5453" s="16"/>
      <c r="C5453" s="17"/>
    </row>
    <row r="5454" spans="2:3" x14ac:dyDescent="0.25">
      <c r="B5454" s="16"/>
      <c r="C5454" s="17"/>
    </row>
    <row r="5455" spans="2:3" x14ac:dyDescent="0.25">
      <c r="B5455" s="16"/>
      <c r="C5455" s="17"/>
    </row>
    <row r="5456" spans="2:3" x14ac:dyDescent="0.25">
      <c r="B5456" s="16"/>
      <c r="C5456" s="17"/>
    </row>
    <row r="5457" spans="2:3" x14ac:dyDescent="0.25">
      <c r="B5457" s="16"/>
      <c r="C5457" s="17"/>
    </row>
    <row r="5458" spans="2:3" x14ac:dyDescent="0.25">
      <c r="B5458" s="16"/>
      <c r="C5458" s="17"/>
    </row>
    <row r="5459" spans="2:3" x14ac:dyDescent="0.25">
      <c r="B5459" s="16"/>
      <c r="C5459" s="17"/>
    </row>
    <row r="5460" spans="2:3" x14ac:dyDescent="0.25">
      <c r="B5460" s="16"/>
      <c r="C5460" s="17"/>
    </row>
    <row r="5461" spans="2:3" x14ac:dyDescent="0.25">
      <c r="B5461" s="16"/>
      <c r="C5461" s="17"/>
    </row>
    <row r="5462" spans="2:3" x14ac:dyDescent="0.25">
      <c r="B5462" s="16"/>
      <c r="C5462" s="17"/>
    </row>
    <row r="5463" spans="2:3" x14ac:dyDescent="0.25">
      <c r="B5463" s="16"/>
      <c r="C5463" s="17"/>
    </row>
    <row r="5464" spans="2:3" x14ac:dyDescent="0.25">
      <c r="B5464" s="16"/>
      <c r="C5464" s="17"/>
    </row>
    <row r="5465" spans="2:3" x14ac:dyDescent="0.25">
      <c r="B5465" s="16"/>
      <c r="C5465" s="17"/>
    </row>
    <row r="5466" spans="2:3" x14ac:dyDescent="0.25">
      <c r="B5466" s="16"/>
      <c r="C5466" s="17"/>
    </row>
    <row r="5467" spans="2:3" x14ac:dyDescent="0.25">
      <c r="B5467" s="16"/>
      <c r="C5467" s="17"/>
    </row>
    <row r="5468" spans="2:3" x14ac:dyDescent="0.25">
      <c r="B5468" s="16"/>
      <c r="C5468" s="17"/>
    </row>
    <row r="5469" spans="2:3" x14ac:dyDescent="0.25">
      <c r="B5469" s="16"/>
      <c r="C5469" s="17"/>
    </row>
    <row r="5470" spans="2:3" x14ac:dyDescent="0.25">
      <c r="B5470" s="16"/>
      <c r="C5470" s="17"/>
    </row>
    <row r="5471" spans="2:3" x14ac:dyDescent="0.25">
      <c r="B5471" s="16"/>
      <c r="C5471" s="17"/>
    </row>
    <row r="5472" spans="2:3" x14ac:dyDescent="0.25">
      <c r="B5472" s="16"/>
      <c r="C5472" s="17"/>
    </row>
    <row r="5473" spans="2:3" x14ac:dyDescent="0.25">
      <c r="B5473" s="16"/>
      <c r="C5473" s="17"/>
    </row>
    <row r="5474" spans="2:3" x14ac:dyDescent="0.25">
      <c r="B5474" s="16"/>
      <c r="C5474" s="17"/>
    </row>
    <row r="5475" spans="2:3" x14ac:dyDescent="0.25">
      <c r="B5475" s="16"/>
      <c r="C5475" s="17"/>
    </row>
    <row r="5476" spans="2:3" x14ac:dyDescent="0.25">
      <c r="B5476" s="16"/>
      <c r="C5476" s="17"/>
    </row>
    <row r="5477" spans="2:3" x14ac:dyDescent="0.25">
      <c r="B5477" s="16"/>
      <c r="C5477" s="17"/>
    </row>
    <row r="5478" spans="2:3" x14ac:dyDescent="0.25">
      <c r="B5478" s="16"/>
      <c r="C5478" s="17"/>
    </row>
    <row r="5479" spans="2:3" x14ac:dyDescent="0.25">
      <c r="B5479" s="16"/>
      <c r="C5479" s="17"/>
    </row>
    <row r="5480" spans="2:3" x14ac:dyDescent="0.25">
      <c r="B5480" s="16"/>
      <c r="C5480" s="17"/>
    </row>
    <row r="5481" spans="2:3" x14ac:dyDescent="0.25">
      <c r="B5481" s="16"/>
      <c r="C5481" s="17"/>
    </row>
    <row r="5482" spans="2:3" x14ac:dyDescent="0.25">
      <c r="B5482" s="16"/>
      <c r="C5482" s="17"/>
    </row>
    <row r="5483" spans="2:3" x14ac:dyDescent="0.25">
      <c r="B5483" s="16"/>
      <c r="C5483" s="17"/>
    </row>
    <row r="5484" spans="2:3" x14ac:dyDescent="0.25">
      <c r="B5484" s="16"/>
      <c r="C5484" s="17"/>
    </row>
    <row r="5485" spans="2:3" x14ac:dyDescent="0.25">
      <c r="B5485" s="16"/>
      <c r="C5485" s="17"/>
    </row>
    <row r="5486" spans="2:3" x14ac:dyDescent="0.25">
      <c r="B5486" s="16"/>
      <c r="C5486" s="17"/>
    </row>
    <row r="5487" spans="2:3" x14ac:dyDescent="0.25">
      <c r="B5487" s="16"/>
      <c r="C5487" s="17"/>
    </row>
    <row r="5488" spans="2:3" x14ac:dyDescent="0.25">
      <c r="B5488" s="16"/>
      <c r="C5488" s="17"/>
    </row>
    <row r="5489" spans="2:3" x14ac:dyDescent="0.25">
      <c r="B5489" s="16"/>
      <c r="C5489" s="17"/>
    </row>
    <row r="5490" spans="2:3" x14ac:dyDescent="0.25">
      <c r="B5490" s="16"/>
      <c r="C5490" s="17"/>
    </row>
    <row r="5491" spans="2:3" x14ac:dyDescent="0.25">
      <c r="B5491" s="16"/>
      <c r="C5491" s="17"/>
    </row>
    <row r="5492" spans="2:3" x14ac:dyDescent="0.25">
      <c r="B5492" s="16"/>
      <c r="C5492" s="17"/>
    </row>
    <row r="5493" spans="2:3" x14ac:dyDescent="0.25">
      <c r="B5493" s="16"/>
      <c r="C5493" s="17"/>
    </row>
    <row r="5494" spans="2:3" x14ac:dyDescent="0.25">
      <c r="B5494" s="16"/>
      <c r="C5494" s="17"/>
    </row>
    <row r="5495" spans="2:3" x14ac:dyDescent="0.25">
      <c r="B5495" s="16"/>
      <c r="C5495" s="17"/>
    </row>
    <row r="5496" spans="2:3" x14ac:dyDescent="0.25">
      <c r="B5496" s="16"/>
      <c r="C5496" s="17"/>
    </row>
    <row r="5497" spans="2:3" x14ac:dyDescent="0.25">
      <c r="B5497" s="16"/>
      <c r="C5497" s="17"/>
    </row>
    <row r="5498" spans="2:3" x14ac:dyDescent="0.25">
      <c r="B5498" s="16"/>
      <c r="C5498" s="17"/>
    </row>
    <row r="5499" spans="2:3" x14ac:dyDescent="0.25">
      <c r="B5499" s="16"/>
      <c r="C5499" s="17"/>
    </row>
    <row r="5500" spans="2:3" x14ac:dyDescent="0.25">
      <c r="B5500" s="16"/>
      <c r="C5500" s="17"/>
    </row>
    <row r="5501" spans="2:3" x14ac:dyDescent="0.25">
      <c r="B5501" s="16"/>
      <c r="C5501" s="17"/>
    </row>
    <row r="5502" spans="2:3" x14ac:dyDescent="0.25">
      <c r="B5502" s="16"/>
      <c r="C5502" s="17"/>
    </row>
    <row r="5503" spans="2:3" x14ac:dyDescent="0.25">
      <c r="B5503" s="16"/>
      <c r="C5503" s="17"/>
    </row>
    <row r="5504" spans="2:3" x14ac:dyDescent="0.25">
      <c r="B5504" s="16"/>
      <c r="C5504" s="17"/>
    </row>
    <row r="5505" spans="2:3" x14ac:dyDescent="0.25">
      <c r="B5505" s="16"/>
      <c r="C5505" s="17"/>
    </row>
    <row r="5506" spans="2:3" x14ac:dyDescent="0.25">
      <c r="B5506" s="16"/>
      <c r="C5506" s="17"/>
    </row>
    <row r="5507" spans="2:3" x14ac:dyDescent="0.25">
      <c r="B5507" s="16"/>
      <c r="C5507" s="17"/>
    </row>
    <row r="5508" spans="2:3" x14ac:dyDescent="0.25">
      <c r="B5508" s="16"/>
      <c r="C5508" s="17"/>
    </row>
    <row r="5509" spans="2:3" x14ac:dyDescent="0.25">
      <c r="B5509" s="16"/>
      <c r="C5509" s="17"/>
    </row>
    <row r="5510" spans="2:3" x14ac:dyDescent="0.25">
      <c r="B5510" s="16"/>
      <c r="C5510" s="17"/>
    </row>
    <row r="5511" spans="2:3" x14ac:dyDescent="0.25">
      <c r="B5511" s="16"/>
      <c r="C5511" s="17"/>
    </row>
    <row r="5512" spans="2:3" x14ac:dyDescent="0.25">
      <c r="B5512" s="16"/>
      <c r="C5512" s="17"/>
    </row>
    <row r="5513" spans="2:3" x14ac:dyDescent="0.25">
      <c r="B5513" s="16"/>
      <c r="C5513" s="17"/>
    </row>
    <row r="5514" spans="2:3" x14ac:dyDescent="0.25">
      <c r="B5514" s="16"/>
      <c r="C5514" s="17"/>
    </row>
    <row r="5515" spans="2:3" x14ac:dyDescent="0.25">
      <c r="B5515" s="16"/>
      <c r="C5515" s="17"/>
    </row>
    <row r="5516" spans="2:3" x14ac:dyDescent="0.25">
      <c r="B5516" s="16"/>
      <c r="C5516" s="17"/>
    </row>
    <row r="5517" spans="2:3" x14ac:dyDescent="0.25">
      <c r="B5517" s="16"/>
      <c r="C5517" s="17"/>
    </row>
    <row r="5518" spans="2:3" x14ac:dyDescent="0.25">
      <c r="B5518" s="16"/>
      <c r="C5518" s="17"/>
    </row>
    <row r="5519" spans="2:3" x14ac:dyDescent="0.25">
      <c r="B5519" s="16"/>
      <c r="C5519" s="17"/>
    </row>
    <row r="5520" spans="2:3" x14ac:dyDescent="0.25">
      <c r="B5520" s="16"/>
      <c r="C5520" s="17"/>
    </row>
    <row r="5521" spans="2:3" x14ac:dyDescent="0.25">
      <c r="B5521" s="16"/>
      <c r="C5521" s="17"/>
    </row>
    <row r="5522" spans="2:3" x14ac:dyDescent="0.25">
      <c r="B5522" s="16"/>
      <c r="C5522" s="17"/>
    </row>
    <row r="5523" spans="2:3" x14ac:dyDescent="0.25">
      <c r="B5523" s="16"/>
      <c r="C5523" s="17"/>
    </row>
    <row r="5524" spans="2:3" x14ac:dyDescent="0.25">
      <c r="B5524" s="16"/>
      <c r="C5524" s="17"/>
    </row>
    <row r="5525" spans="2:3" x14ac:dyDescent="0.25">
      <c r="B5525" s="16"/>
      <c r="C5525" s="17"/>
    </row>
    <row r="5526" spans="2:3" x14ac:dyDescent="0.25">
      <c r="B5526" s="16"/>
      <c r="C5526" s="17"/>
    </row>
    <row r="5527" spans="2:3" x14ac:dyDescent="0.25">
      <c r="B5527" s="16"/>
      <c r="C5527" s="17"/>
    </row>
    <row r="5528" spans="2:3" x14ac:dyDescent="0.25">
      <c r="B5528" s="16"/>
      <c r="C5528" s="17"/>
    </row>
    <row r="5529" spans="2:3" x14ac:dyDescent="0.25">
      <c r="B5529" s="16"/>
      <c r="C5529" s="17"/>
    </row>
    <row r="5530" spans="2:3" x14ac:dyDescent="0.25">
      <c r="B5530" s="16"/>
      <c r="C5530" s="17"/>
    </row>
    <row r="5531" spans="2:3" x14ac:dyDescent="0.25">
      <c r="B5531" s="16"/>
      <c r="C5531" s="17"/>
    </row>
    <row r="5532" spans="2:3" x14ac:dyDescent="0.25">
      <c r="B5532" s="16"/>
      <c r="C5532" s="17"/>
    </row>
    <row r="5533" spans="2:3" x14ac:dyDescent="0.25">
      <c r="B5533" s="16"/>
      <c r="C5533" s="17"/>
    </row>
    <row r="5534" spans="2:3" x14ac:dyDescent="0.25">
      <c r="B5534" s="16"/>
      <c r="C5534" s="17"/>
    </row>
    <row r="5535" spans="2:3" x14ac:dyDescent="0.25">
      <c r="B5535" s="16"/>
      <c r="C5535" s="17"/>
    </row>
    <row r="5536" spans="2:3" x14ac:dyDescent="0.25">
      <c r="B5536" s="16"/>
      <c r="C5536" s="17"/>
    </row>
    <row r="5537" spans="2:3" x14ac:dyDescent="0.25">
      <c r="B5537" s="16"/>
      <c r="C5537" s="17"/>
    </row>
    <row r="5538" spans="2:3" x14ac:dyDescent="0.25">
      <c r="B5538" s="16"/>
      <c r="C5538" s="17"/>
    </row>
    <row r="5539" spans="2:3" x14ac:dyDescent="0.25">
      <c r="B5539" s="16"/>
      <c r="C5539" s="17"/>
    </row>
    <row r="5540" spans="2:3" x14ac:dyDescent="0.25">
      <c r="B5540" s="16"/>
      <c r="C5540" s="17"/>
    </row>
    <row r="5541" spans="2:3" x14ac:dyDescent="0.25">
      <c r="B5541" s="16"/>
      <c r="C5541" s="17"/>
    </row>
    <row r="5542" spans="2:3" x14ac:dyDescent="0.25">
      <c r="B5542" s="16"/>
      <c r="C5542" s="17"/>
    </row>
    <row r="5543" spans="2:3" x14ac:dyDescent="0.25">
      <c r="B5543" s="16"/>
      <c r="C5543" s="17"/>
    </row>
    <row r="5544" spans="2:3" x14ac:dyDescent="0.25">
      <c r="B5544" s="16"/>
      <c r="C5544" s="17"/>
    </row>
    <row r="5545" spans="2:3" x14ac:dyDescent="0.25">
      <c r="B5545" s="16"/>
      <c r="C5545" s="17"/>
    </row>
    <row r="5546" spans="2:3" x14ac:dyDescent="0.25">
      <c r="B5546" s="16"/>
      <c r="C5546" s="17"/>
    </row>
    <row r="5547" spans="2:3" x14ac:dyDescent="0.25">
      <c r="B5547" s="16"/>
      <c r="C5547" s="17"/>
    </row>
    <row r="5548" spans="2:3" x14ac:dyDescent="0.25">
      <c r="B5548" s="16"/>
      <c r="C5548" s="17"/>
    </row>
    <row r="5549" spans="2:3" x14ac:dyDescent="0.25">
      <c r="B5549" s="16"/>
      <c r="C5549" s="17"/>
    </row>
    <row r="5550" spans="2:3" x14ac:dyDescent="0.25">
      <c r="B5550" s="16"/>
      <c r="C5550" s="17"/>
    </row>
    <row r="5551" spans="2:3" x14ac:dyDescent="0.25">
      <c r="B5551" s="16"/>
      <c r="C5551" s="17"/>
    </row>
    <row r="5552" spans="2:3" x14ac:dyDescent="0.25">
      <c r="B5552" s="16"/>
      <c r="C5552" s="17"/>
    </row>
    <row r="5553" spans="2:3" x14ac:dyDescent="0.25">
      <c r="B5553" s="16"/>
      <c r="C5553" s="17"/>
    </row>
    <row r="5554" spans="2:3" x14ac:dyDescent="0.25">
      <c r="B5554" s="16"/>
      <c r="C5554" s="17"/>
    </row>
    <row r="5555" spans="2:3" x14ac:dyDescent="0.25">
      <c r="B5555" s="16"/>
      <c r="C5555" s="17"/>
    </row>
    <row r="5556" spans="2:3" x14ac:dyDescent="0.25">
      <c r="B5556" s="16"/>
      <c r="C5556" s="17"/>
    </row>
    <row r="5557" spans="2:3" x14ac:dyDescent="0.25">
      <c r="B5557" s="16"/>
      <c r="C5557" s="17"/>
    </row>
    <row r="5558" spans="2:3" x14ac:dyDescent="0.25">
      <c r="B5558" s="16"/>
      <c r="C5558" s="17"/>
    </row>
    <row r="5559" spans="2:3" x14ac:dyDescent="0.25">
      <c r="B5559" s="16"/>
      <c r="C5559" s="17"/>
    </row>
    <row r="5560" spans="2:3" x14ac:dyDescent="0.25">
      <c r="B5560" s="16"/>
      <c r="C5560" s="17"/>
    </row>
    <row r="5561" spans="2:3" x14ac:dyDescent="0.25">
      <c r="B5561" s="16"/>
      <c r="C5561" s="17"/>
    </row>
    <row r="5562" spans="2:3" x14ac:dyDescent="0.25">
      <c r="B5562" s="16"/>
      <c r="C5562" s="17"/>
    </row>
    <row r="5563" spans="2:3" x14ac:dyDescent="0.25">
      <c r="B5563" s="16"/>
      <c r="C5563" s="17"/>
    </row>
    <row r="5564" spans="2:3" x14ac:dyDescent="0.25">
      <c r="B5564" s="16"/>
      <c r="C5564" s="17"/>
    </row>
    <row r="5565" spans="2:3" x14ac:dyDescent="0.25">
      <c r="B5565" s="16"/>
      <c r="C5565" s="17"/>
    </row>
    <row r="5566" spans="2:3" x14ac:dyDescent="0.25">
      <c r="B5566" s="16"/>
      <c r="C5566" s="17"/>
    </row>
    <row r="5567" spans="2:3" x14ac:dyDescent="0.25">
      <c r="B5567" s="16"/>
      <c r="C5567" s="17"/>
    </row>
    <row r="5568" spans="2:3" x14ac:dyDescent="0.25">
      <c r="B5568" s="16"/>
      <c r="C5568" s="17"/>
    </row>
    <row r="5569" spans="2:3" x14ac:dyDescent="0.25">
      <c r="B5569" s="16"/>
      <c r="C5569" s="17"/>
    </row>
    <row r="5570" spans="2:3" x14ac:dyDescent="0.25">
      <c r="B5570" s="16"/>
      <c r="C5570" s="17"/>
    </row>
    <row r="5571" spans="2:3" x14ac:dyDescent="0.25">
      <c r="B5571" s="16"/>
      <c r="C5571" s="17"/>
    </row>
    <row r="5572" spans="2:3" x14ac:dyDescent="0.25">
      <c r="B5572" s="16"/>
      <c r="C5572" s="17"/>
    </row>
    <row r="5573" spans="2:3" x14ac:dyDescent="0.25">
      <c r="B5573" s="16"/>
      <c r="C5573" s="17"/>
    </row>
    <row r="5574" spans="2:3" x14ac:dyDescent="0.25">
      <c r="B5574" s="16"/>
      <c r="C5574" s="17"/>
    </row>
    <row r="5575" spans="2:3" x14ac:dyDescent="0.25">
      <c r="B5575" s="16"/>
      <c r="C5575" s="17"/>
    </row>
    <row r="5576" spans="2:3" x14ac:dyDescent="0.25">
      <c r="B5576" s="16"/>
      <c r="C5576" s="17"/>
    </row>
    <row r="5577" spans="2:3" x14ac:dyDescent="0.25">
      <c r="B5577" s="16"/>
      <c r="C5577" s="17"/>
    </row>
    <row r="5578" spans="2:3" x14ac:dyDescent="0.25">
      <c r="B5578" s="16"/>
      <c r="C5578" s="17"/>
    </row>
    <row r="5579" spans="2:3" x14ac:dyDescent="0.25">
      <c r="B5579" s="16"/>
      <c r="C5579" s="17"/>
    </row>
    <row r="5580" spans="2:3" x14ac:dyDescent="0.25">
      <c r="B5580" s="16"/>
      <c r="C5580" s="17"/>
    </row>
    <row r="5581" spans="2:3" x14ac:dyDescent="0.25">
      <c r="B5581" s="16"/>
      <c r="C5581" s="17"/>
    </row>
    <row r="5582" spans="2:3" x14ac:dyDescent="0.25">
      <c r="B5582" s="16"/>
      <c r="C5582" s="17"/>
    </row>
    <row r="5583" spans="2:3" x14ac:dyDescent="0.25">
      <c r="B5583" s="16"/>
      <c r="C5583" s="17"/>
    </row>
    <row r="5584" spans="2:3" x14ac:dyDescent="0.25">
      <c r="B5584" s="16"/>
      <c r="C5584" s="17"/>
    </row>
    <row r="5585" spans="2:3" x14ac:dyDescent="0.25">
      <c r="B5585" s="16"/>
      <c r="C5585" s="17"/>
    </row>
    <row r="5586" spans="2:3" x14ac:dyDescent="0.25">
      <c r="B5586" s="16"/>
      <c r="C5586" s="17"/>
    </row>
    <row r="5587" spans="2:3" x14ac:dyDescent="0.25">
      <c r="B5587" s="16"/>
      <c r="C5587" s="17"/>
    </row>
    <row r="5588" spans="2:3" x14ac:dyDescent="0.25">
      <c r="B5588" s="16"/>
      <c r="C5588" s="17"/>
    </row>
    <row r="5589" spans="2:3" x14ac:dyDescent="0.25">
      <c r="B5589" s="16"/>
      <c r="C5589" s="17"/>
    </row>
    <row r="5590" spans="2:3" x14ac:dyDescent="0.25">
      <c r="B5590" s="16"/>
      <c r="C5590" s="17"/>
    </row>
    <row r="5591" spans="2:3" x14ac:dyDescent="0.25">
      <c r="B5591" s="16"/>
      <c r="C5591" s="17"/>
    </row>
    <row r="5592" spans="2:3" x14ac:dyDescent="0.25">
      <c r="B5592" s="16"/>
      <c r="C5592" s="17"/>
    </row>
    <row r="5593" spans="2:3" x14ac:dyDescent="0.25">
      <c r="B5593" s="16"/>
      <c r="C5593" s="17"/>
    </row>
    <row r="5594" spans="2:3" x14ac:dyDescent="0.25">
      <c r="B5594" s="16"/>
      <c r="C5594" s="17"/>
    </row>
    <row r="5595" spans="2:3" x14ac:dyDescent="0.25">
      <c r="B5595" s="16"/>
      <c r="C5595" s="17"/>
    </row>
    <row r="5596" spans="2:3" x14ac:dyDescent="0.25">
      <c r="B5596" s="16"/>
      <c r="C5596" s="17"/>
    </row>
    <row r="5597" spans="2:3" x14ac:dyDescent="0.25">
      <c r="B5597" s="16"/>
      <c r="C5597" s="17"/>
    </row>
    <row r="5598" spans="2:3" x14ac:dyDescent="0.25">
      <c r="B5598" s="16"/>
      <c r="C5598" s="17"/>
    </row>
    <row r="5599" spans="2:3" x14ac:dyDescent="0.25">
      <c r="B5599" s="16"/>
      <c r="C5599" s="17"/>
    </row>
    <row r="5600" spans="2:3" x14ac:dyDescent="0.25">
      <c r="B5600" s="16"/>
      <c r="C5600" s="17"/>
    </row>
    <row r="5601" spans="2:3" x14ac:dyDescent="0.25">
      <c r="B5601" s="16"/>
      <c r="C5601" s="17"/>
    </row>
    <row r="5602" spans="2:3" x14ac:dyDescent="0.25">
      <c r="B5602" s="16"/>
      <c r="C5602" s="17"/>
    </row>
    <row r="5603" spans="2:3" x14ac:dyDescent="0.25">
      <c r="B5603" s="16"/>
      <c r="C5603" s="17"/>
    </row>
    <row r="5604" spans="2:3" x14ac:dyDescent="0.25">
      <c r="B5604" s="16"/>
      <c r="C5604" s="17"/>
    </row>
    <row r="5605" spans="2:3" x14ac:dyDescent="0.25">
      <c r="B5605" s="16"/>
      <c r="C5605" s="17"/>
    </row>
    <row r="5606" spans="2:3" x14ac:dyDescent="0.25">
      <c r="B5606" s="16"/>
      <c r="C5606" s="17"/>
    </row>
    <row r="5607" spans="2:3" x14ac:dyDescent="0.25">
      <c r="B5607" s="16"/>
      <c r="C5607" s="17"/>
    </row>
    <row r="5608" spans="2:3" x14ac:dyDescent="0.25">
      <c r="B5608" s="16"/>
      <c r="C5608" s="17"/>
    </row>
    <row r="5609" spans="2:3" x14ac:dyDescent="0.25">
      <c r="B5609" s="16"/>
      <c r="C5609" s="17"/>
    </row>
    <row r="5610" spans="2:3" x14ac:dyDescent="0.25">
      <c r="B5610" s="16"/>
      <c r="C5610" s="17"/>
    </row>
    <row r="5611" spans="2:3" x14ac:dyDescent="0.25">
      <c r="B5611" s="16"/>
      <c r="C5611" s="17"/>
    </row>
    <row r="5612" spans="2:3" x14ac:dyDescent="0.25">
      <c r="B5612" s="16"/>
      <c r="C5612" s="17"/>
    </row>
    <row r="5613" spans="2:3" x14ac:dyDescent="0.25">
      <c r="B5613" s="16"/>
      <c r="C5613" s="17"/>
    </row>
    <row r="5614" spans="2:3" x14ac:dyDescent="0.25">
      <c r="B5614" s="16"/>
      <c r="C5614" s="17"/>
    </row>
    <row r="5615" spans="2:3" x14ac:dyDescent="0.25">
      <c r="B5615" s="16"/>
      <c r="C5615" s="17"/>
    </row>
    <row r="5616" spans="2:3" x14ac:dyDescent="0.25">
      <c r="B5616" s="16"/>
      <c r="C5616" s="17"/>
    </row>
    <row r="5617" spans="2:3" x14ac:dyDescent="0.25">
      <c r="B5617" s="16"/>
      <c r="C5617" s="17"/>
    </row>
    <row r="5618" spans="2:3" x14ac:dyDescent="0.25">
      <c r="B5618" s="16"/>
      <c r="C5618" s="17"/>
    </row>
    <row r="5619" spans="2:3" x14ac:dyDescent="0.25">
      <c r="B5619" s="16"/>
      <c r="C5619" s="17"/>
    </row>
    <row r="5620" spans="2:3" x14ac:dyDescent="0.25">
      <c r="B5620" s="16"/>
      <c r="C5620" s="17"/>
    </row>
    <row r="5621" spans="2:3" x14ac:dyDescent="0.25">
      <c r="B5621" s="16"/>
      <c r="C5621" s="17"/>
    </row>
    <row r="5622" spans="2:3" x14ac:dyDescent="0.25">
      <c r="B5622" s="16"/>
      <c r="C5622" s="17"/>
    </row>
    <row r="5623" spans="2:3" x14ac:dyDescent="0.25">
      <c r="B5623" s="16"/>
      <c r="C5623" s="17"/>
    </row>
    <row r="5624" spans="2:3" x14ac:dyDescent="0.25">
      <c r="B5624" s="16"/>
      <c r="C5624" s="17"/>
    </row>
    <row r="5625" spans="2:3" x14ac:dyDescent="0.25">
      <c r="B5625" s="16"/>
      <c r="C5625" s="17"/>
    </row>
    <row r="5626" spans="2:3" x14ac:dyDescent="0.25">
      <c r="B5626" s="16"/>
      <c r="C5626" s="17"/>
    </row>
    <row r="5627" spans="2:3" x14ac:dyDescent="0.25">
      <c r="B5627" s="16"/>
      <c r="C5627" s="17"/>
    </row>
    <row r="5628" spans="2:3" x14ac:dyDescent="0.25">
      <c r="B5628" s="16"/>
      <c r="C5628" s="17"/>
    </row>
    <row r="5629" spans="2:3" x14ac:dyDescent="0.25">
      <c r="B5629" s="16"/>
      <c r="C5629" s="17"/>
    </row>
    <row r="5630" spans="2:3" x14ac:dyDescent="0.25">
      <c r="B5630" s="16"/>
      <c r="C5630" s="17"/>
    </row>
    <row r="5631" spans="2:3" x14ac:dyDescent="0.25">
      <c r="B5631" s="16"/>
      <c r="C5631" s="17"/>
    </row>
    <row r="5632" spans="2:3" x14ac:dyDescent="0.25">
      <c r="B5632" s="16"/>
      <c r="C5632" s="17"/>
    </row>
    <row r="5633" spans="2:3" x14ac:dyDescent="0.25">
      <c r="B5633" s="16"/>
      <c r="C5633" s="17"/>
    </row>
    <row r="5634" spans="2:3" x14ac:dyDescent="0.25">
      <c r="B5634" s="16"/>
      <c r="C5634" s="17"/>
    </row>
    <row r="5635" spans="2:3" x14ac:dyDescent="0.25">
      <c r="B5635" s="16"/>
      <c r="C5635" s="17"/>
    </row>
    <row r="5636" spans="2:3" x14ac:dyDescent="0.25">
      <c r="B5636" s="16"/>
      <c r="C5636" s="17"/>
    </row>
    <row r="5637" spans="2:3" x14ac:dyDescent="0.25">
      <c r="B5637" s="16"/>
      <c r="C5637" s="17"/>
    </row>
    <row r="5638" spans="2:3" x14ac:dyDescent="0.25">
      <c r="B5638" s="16"/>
      <c r="C5638" s="17"/>
    </row>
    <row r="5639" spans="2:3" x14ac:dyDescent="0.25">
      <c r="B5639" s="16"/>
      <c r="C5639" s="17"/>
    </row>
    <row r="5640" spans="2:3" x14ac:dyDescent="0.25">
      <c r="B5640" s="16"/>
      <c r="C5640" s="17"/>
    </row>
    <row r="5641" spans="2:3" x14ac:dyDescent="0.25">
      <c r="B5641" s="16"/>
      <c r="C5641" s="17"/>
    </row>
    <row r="5642" spans="2:3" x14ac:dyDescent="0.25">
      <c r="B5642" s="16"/>
      <c r="C5642" s="17"/>
    </row>
    <row r="5643" spans="2:3" x14ac:dyDescent="0.25">
      <c r="B5643" s="16"/>
      <c r="C5643" s="17"/>
    </row>
    <row r="5644" spans="2:3" x14ac:dyDescent="0.25">
      <c r="B5644" s="16"/>
      <c r="C5644" s="17"/>
    </row>
    <row r="5645" spans="2:3" x14ac:dyDescent="0.25">
      <c r="B5645" s="16"/>
      <c r="C5645" s="17"/>
    </row>
    <row r="5646" spans="2:3" x14ac:dyDescent="0.25">
      <c r="B5646" s="16"/>
      <c r="C5646" s="17"/>
    </row>
    <row r="5647" spans="2:3" x14ac:dyDescent="0.25">
      <c r="B5647" s="16"/>
      <c r="C5647" s="17"/>
    </row>
    <row r="5648" spans="2:3" x14ac:dyDescent="0.25">
      <c r="B5648" s="16"/>
      <c r="C5648" s="17"/>
    </row>
    <row r="5649" spans="2:3" x14ac:dyDescent="0.25">
      <c r="B5649" s="16"/>
      <c r="C5649" s="17"/>
    </row>
    <row r="5650" spans="2:3" x14ac:dyDescent="0.25">
      <c r="B5650" s="16"/>
      <c r="C5650" s="17"/>
    </row>
    <row r="5651" spans="2:3" x14ac:dyDescent="0.25">
      <c r="B5651" s="16"/>
      <c r="C5651" s="17"/>
    </row>
    <row r="5652" spans="2:3" x14ac:dyDescent="0.25">
      <c r="B5652" s="16"/>
      <c r="C5652" s="17"/>
    </row>
    <row r="5653" spans="2:3" x14ac:dyDescent="0.25">
      <c r="B5653" s="16"/>
      <c r="C5653" s="17"/>
    </row>
    <row r="5654" spans="2:3" x14ac:dyDescent="0.25">
      <c r="B5654" s="16"/>
      <c r="C5654" s="17"/>
    </row>
    <row r="5655" spans="2:3" x14ac:dyDescent="0.25">
      <c r="B5655" s="16"/>
      <c r="C5655" s="17"/>
    </row>
    <row r="5656" spans="2:3" x14ac:dyDescent="0.25">
      <c r="B5656" s="16"/>
      <c r="C5656" s="17"/>
    </row>
    <row r="5657" spans="2:3" x14ac:dyDescent="0.25">
      <c r="B5657" s="16"/>
      <c r="C5657" s="17"/>
    </row>
    <row r="5658" spans="2:3" x14ac:dyDescent="0.25">
      <c r="B5658" s="16"/>
      <c r="C5658" s="17"/>
    </row>
    <row r="5659" spans="2:3" x14ac:dyDescent="0.25">
      <c r="B5659" s="16"/>
      <c r="C5659" s="17"/>
    </row>
    <row r="5660" spans="2:3" x14ac:dyDescent="0.25">
      <c r="B5660" s="16"/>
      <c r="C5660" s="17"/>
    </row>
    <row r="5661" spans="2:3" x14ac:dyDescent="0.25">
      <c r="B5661" s="16"/>
      <c r="C5661" s="17"/>
    </row>
    <row r="5662" spans="2:3" x14ac:dyDescent="0.25">
      <c r="B5662" s="16"/>
      <c r="C5662" s="17"/>
    </row>
    <row r="5663" spans="2:3" x14ac:dyDescent="0.25">
      <c r="B5663" s="16"/>
      <c r="C5663" s="17"/>
    </row>
    <row r="5664" spans="2:3" x14ac:dyDescent="0.25">
      <c r="B5664" s="16"/>
      <c r="C5664" s="17"/>
    </row>
    <row r="5665" spans="2:3" x14ac:dyDescent="0.25">
      <c r="B5665" s="16"/>
      <c r="C5665" s="17"/>
    </row>
    <row r="5666" spans="2:3" x14ac:dyDescent="0.25">
      <c r="B5666" s="16"/>
      <c r="C5666" s="17"/>
    </row>
    <row r="5667" spans="2:3" x14ac:dyDescent="0.25">
      <c r="B5667" s="16"/>
      <c r="C5667" s="17"/>
    </row>
    <row r="5668" spans="2:3" x14ac:dyDescent="0.25">
      <c r="B5668" s="16"/>
      <c r="C5668" s="17"/>
    </row>
    <row r="5669" spans="2:3" x14ac:dyDescent="0.25">
      <c r="B5669" s="16"/>
      <c r="C5669" s="17"/>
    </row>
    <row r="5670" spans="2:3" x14ac:dyDescent="0.25">
      <c r="B5670" s="16"/>
      <c r="C5670" s="17"/>
    </row>
    <row r="5671" spans="2:3" x14ac:dyDescent="0.25">
      <c r="B5671" s="16"/>
      <c r="C5671" s="17"/>
    </row>
    <row r="5672" spans="2:3" x14ac:dyDescent="0.25">
      <c r="B5672" s="16"/>
      <c r="C5672" s="17"/>
    </row>
    <row r="5673" spans="2:3" x14ac:dyDescent="0.25">
      <c r="B5673" s="16"/>
      <c r="C5673" s="17"/>
    </row>
    <row r="5674" spans="2:3" x14ac:dyDescent="0.25">
      <c r="B5674" s="16"/>
      <c r="C5674" s="17"/>
    </row>
    <row r="5675" spans="2:3" x14ac:dyDescent="0.25">
      <c r="B5675" s="16"/>
      <c r="C5675" s="17"/>
    </row>
    <row r="5676" spans="2:3" x14ac:dyDescent="0.25">
      <c r="B5676" s="16"/>
      <c r="C5676" s="17"/>
    </row>
    <row r="5677" spans="2:3" x14ac:dyDescent="0.25">
      <c r="B5677" s="16"/>
      <c r="C5677" s="17"/>
    </row>
    <row r="5678" spans="2:3" x14ac:dyDescent="0.25">
      <c r="B5678" s="16"/>
      <c r="C5678" s="17"/>
    </row>
    <row r="5679" spans="2:3" x14ac:dyDescent="0.25">
      <c r="B5679" s="16"/>
      <c r="C5679" s="17"/>
    </row>
    <row r="5680" spans="2:3" x14ac:dyDescent="0.25">
      <c r="B5680" s="16"/>
      <c r="C5680" s="17"/>
    </row>
    <row r="5681" spans="2:3" x14ac:dyDescent="0.25">
      <c r="B5681" s="16"/>
      <c r="C5681" s="17"/>
    </row>
    <row r="5682" spans="2:3" x14ac:dyDescent="0.25">
      <c r="B5682" s="16"/>
      <c r="C5682" s="17"/>
    </row>
    <row r="5683" spans="2:3" x14ac:dyDescent="0.25">
      <c r="B5683" s="16"/>
      <c r="C5683" s="17"/>
    </row>
    <row r="5684" spans="2:3" x14ac:dyDescent="0.25">
      <c r="B5684" s="16"/>
      <c r="C5684" s="17"/>
    </row>
    <row r="5685" spans="2:3" x14ac:dyDescent="0.25">
      <c r="B5685" s="16"/>
      <c r="C5685" s="17"/>
    </row>
    <row r="5686" spans="2:3" x14ac:dyDescent="0.25">
      <c r="B5686" s="16"/>
      <c r="C5686" s="17"/>
    </row>
    <row r="5687" spans="2:3" x14ac:dyDescent="0.25">
      <c r="B5687" s="16"/>
      <c r="C5687" s="17"/>
    </row>
    <row r="5688" spans="2:3" x14ac:dyDescent="0.25">
      <c r="B5688" s="16"/>
      <c r="C5688" s="17"/>
    </row>
    <row r="5689" spans="2:3" x14ac:dyDescent="0.25">
      <c r="B5689" s="16"/>
      <c r="C5689" s="17"/>
    </row>
    <row r="5690" spans="2:3" x14ac:dyDescent="0.25">
      <c r="B5690" s="16"/>
      <c r="C5690" s="17"/>
    </row>
    <row r="5691" spans="2:3" x14ac:dyDescent="0.25">
      <c r="B5691" s="16"/>
      <c r="C5691" s="17"/>
    </row>
    <row r="5692" spans="2:3" x14ac:dyDescent="0.25">
      <c r="B5692" s="16"/>
      <c r="C5692" s="17"/>
    </row>
    <row r="5693" spans="2:3" x14ac:dyDescent="0.25">
      <c r="B5693" s="16"/>
      <c r="C5693" s="17"/>
    </row>
    <row r="5694" spans="2:3" x14ac:dyDescent="0.25">
      <c r="B5694" s="16"/>
      <c r="C5694" s="17"/>
    </row>
    <row r="5695" spans="2:3" x14ac:dyDescent="0.25">
      <c r="B5695" s="16"/>
      <c r="C5695" s="17"/>
    </row>
    <row r="5696" spans="2:3" x14ac:dyDescent="0.25">
      <c r="B5696" s="16"/>
      <c r="C5696" s="17"/>
    </row>
    <row r="5697" spans="2:3" x14ac:dyDescent="0.25">
      <c r="B5697" s="16"/>
      <c r="C5697" s="17"/>
    </row>
    <row r="5698" spans="2:3" x14ac:dyDescent="0.25">
      <c r="B5698" s="16"/>
      <c r="C5698" s="17"/>
    </row>
    <row r="5699" spans="2:3" x14ac:dyDescent="0.25">
      <c r="B5699" s="16"/>
      <c r="C5699" s="17"/>
    </row>
    <row r="5700" spans="2:3" x14ac:dyDescent="0.25">
      <c r="B5700" s="16"/>
      <c r="C5700" s="17"/>
    </row>
    <row r="5701" spans="2:3" x14ac:dyDescent="0.25">
      <c r="B5701" s="16"/>
      <c r="C5701" s="17"/>
    </row>
    <row r="5702" spans="2:3" x14ac:dyDescent="0.25">
      <c r="B5702" s="16"/>
      <c r="C5702" s="17"/>
    </row>
    <row r="5703" spans="2:3" x14ac:dyDescent="0.25">
      <c r="B5703" s="16"/>
      <c r="C5703" s="17"/>
    </row>
    <row r="5704" spans="2:3" x14ac:dyDescent="0.25">
      <c r="B5704" s="16"/>
      <c r="C5704" s="17"/>
    </row>
    <row r="5705" spans="2:3" x14ac:dyDescent="0.25">
      <c r="B5705" s="16"/>
      <c r="C5705" s="17"/>
    </row>
    <row r="5706" spans="2:3" x14ac:dyDescent="0.25">
      <c r="B5706" s="16"/>
      <c r="C5706" s="17"/>
    </row>
    <row r="5707" spans="2:3" x14ac:dyDescent="0.25">
      <c r="B5707" s="16"/>
      <c r="C5707" s="17"/>
    </row>
    <row r="5708" spans="2:3" x14ac:dyDescent="0.25">
      <c r="B5708" s="16"/>
      <c r="C5708" s="17"/>
    </row>
    <row r="5709" spans="2:3" x14ac:dyDescent="0.25">
      <c r="B5709" s="16"/>
      <c r="C5709" s="17"/>
    </row>
    <row r="5710" spans="2:3" x14ac:dyDescent="0.25">
      <c r="B5710" s="16"/>
      <c r="C5710" s="17"/>
    </row>
    <row r="5711" spans="2:3" x14ac:dyDescent="0.25">
      <c r="B5711" s="16"/>
      <c r="C5711" s="17"/>
    </row>
    <row r="5712" spans="2:3" x14ac:dyDescent="0.25">
      <c r="B5712" s="16"/>
      <c r="C5712" s="17"/>
    </row>
    <row r="5713" spans="2:3" x14ac:dyDescent="0.25">
      <c r="B5713" s="16"/>
      <c r="C5713" s="17"/>
    </row>
    <row r="5714" spans="2:3" x14ac:dyDescent="0.25">
      <c r="B5714" s="16"/>
      <c r="C5714" s="17"/>
    </row>
    <row r="5715" spans="2:3" x14ac:dyDescent="0.25">
      <c r="B5715" s="16"/>
      <c r="C5715" s="17"/>
    </row>
    <row r="5716" spans="2:3" x14ac:dyDescent="0.25">
      <c r="B5716" s="16"/>
      <c r="C5716" s="17"/>
    </row>
    <row r="5717" spans="2:3" x14ac:dyDescent="0.25">
      <c r="B5717" s="16"/>
      <c r="C5717" s="17"/>
    </row>
    <row r="5718" spans="2:3" x14ac:dyDescent="0.25">
      <c r="B5718" s="16"/>
      <c r="C5718" s="17"/>
    </row>
    <row r="5719" spans="2:3" x14ac:dyDescent="0.25">
      <c r="B5719" s="16"/>
      <c r="C5719" s="17"/>
    </row>
    <row r="5720" spans="2:3" x14ac:dyDescent="0.25">
      <c r="B5720" s="16"/>
      <c r="C5720" s="17"/>
    </row>
    <row r="5721" spans="2:3" x14ac:dyDescent="0.25">
      <c r="B5721" s="16"/>
      <c r="C5721" s="17"/>
    </row>
    <row r="5722" spans="2:3" x14ac:dyDescent="0.25">
      <c r="B5722" s="16"/>
      <c r="C5722" s="17"/>
    </row>
    <row r="5723" spans="2:3" x14ac:dyDescent="0.25">
      <c r="B5723" s="16"/>
      <c r="C5723" s="17"/>
    </row>
    <row r="5724" spans="2:3" x14ac:dyDescent="0.25">
      <c r="B5724" s="16"/>
      <c r="C5724" s="17"/>
    </row>
    <row r="5725" spans="2:3" x14ac:dyDescent="0.25">
      <c r="B5725" s="16"/>
      <c r="C5725" s="17"/>
    </row>
    <row r="5726" spans="2:3" x14ac:dyDescent="0.25">
      <c r="B5726" s="16"/>
      <c r="C5726" s="17"/>
    </row>
    <row r="5727" spans="2:3" x14ac:dyDescent="0.25">
      <c r="B5727" s="16"/>
      <c r="C5727" s="17"/>
    </row>
    <row r="5728" spans="2:3" x14ac:dyDescent="0.25">
      <c r="B5728" s="16"/>
      <c r="C5728" s="17"/>
    </row>
    <row r="5729" spans="2:3" x14ac:dyDescent="0.25">
      <c r="B5729" s="16"/>
      <c r="C5729" s="17"/>
    </row>
    <row r="5730" spans="2:3" x14ac:dyDescent="0.25">
      <c r="B5730" s="16"/>
      <c r="C5730" s="17"/>
    </row>
    <row r="5731" spans="2:3" x14ac:dyDescent="0.25">
      <c r="B5731" s="16"/>
      <c r="C5731" s="17"/>
    </row>
    <row r="5732" spans="2:3" x14ac:dyDescent="0.25">
      <c r="B5732" s="16"/>
      <c r="C5732" s="17"/>
    </row>
    <row r="5733" spans="2:3" x14ac:dyDescent="0.25">
      <c r="B5733" s="16"/>
      <c r="C5733" s="17"/>
    </row>
    <row r="5734" spans="2:3" x14ac:dyDescent="0.25">
      <c r="B5734" s="16"/>
      <c r="C5734" s="17"/>
    </row>
    <row r="5735" spans="2:3" x14ac:dyDescent="0.25">
      <c r="B5735" s="16"/>
      <c r="C5735" s="17"/>
    </row>
    <row r="5736" spans="2:3" x14ac:dyDescent="0.25">
      <c r="B5736" s="16"/>
      <c r="C5736" s="17"/>
    </row>
    <row r="5737" spans="2:3" x14ac:dyDescent="0.25">
      <c r="B5737" s="16"/>
      <c r="C5737" s="17"/>
    </row>
    <row r="5738" spans="2:3" x14ac:dyDescent="0.25">
      <c r="B5738" s="16"/>
      <c r="C5738" s="17"/>
    </row>
    <row r="5739" spans="2:3" x14ac:dyDescent="0.25">
      <c r="B5739" s="16"/>
      <c r="C5739" s="17"/>
    </row>
    <row r="5740" spans="2:3" x14ac:dyDescent="0.25">
      <c r="B5740" s="16"/>
      <c r="C5740" s="17"/>
    </row>
    <row r="5741" spans="2:3" x14ac:dyDescent="0.25">
      <c r="B5741" s="16"/>
      <c r="C5741" s="17"/>
    </row>
    <row r="5742" spans="2:3" x14ac:dyDescent="0.25">
      <c r="B5742" s="16"/>
      <c r="C5742" s="17"/>
    </row>
    <row r="5743" spans="2:3" x14ac:dyDescent="0.25">
      <c r="B5743" s="16"/>
      <c r="C5743" s="17"/>
    </row>
    <row r="5744" spans="2:3" x14ac:dyDescent="0.25">
      <c r="B5744" s="16"/>
      <c r="C5744" s="17"/>
    </row>
    <row r="5745" spans="2:3" x14ac:dyDescent="0.25">
      <c r="B5745" s="16"/>
      <c r="C5745" s="17"/>
    </row>
    <row r="5746" spans="2:3" x14ac:dyDescent="0.25">
      <c r="B5746" s="16"/>
      <c r="C5746" s="17"/>
    </row>
    <row r="5747" spans="2:3" x14ac:dyDescent="0.25">
      <c r="B5747" s="16"/>
      <c r="C5747" s="17"/>
    </row>
    <row r="5748" spans="2:3" x14ac:dyDescent="0.25">
      <c r="B5748" s="16"/>
      <c r="C5748" s="17"/>
    </row>
    <row r="5749" spans="2:3" x14ac:dyDescent="0.25">
      <c r="B5749" s="16"/>
      <c r="C5749" s="17"/>
    </row>
    <row r="5750" spans="2:3" x14ac:dyDescent="0.25">
      <c r="B5750" s="16"/>
      <c r="C5750" s="17"/>
    </row>
    <row r="5751" spans="2:3" x14ac:dyDescent="0.25">
      <c r="B5751" s="16"/>
      <c r="C5751" s="17"/>
    </row>
    <row r="5752" spans="2:3" x14ac:dyDescent="0.25">
      <c r="B5752" s="16"/>
      <c r="C5752" s="17"/>
    </row>
    <row r="5753" spans="2:3" x14ac:dyDescent="0.25">
      <c r="B5753" s="16"/>
      <c r="C5753" s="17"/>
    </row>
    <row r="5754" spans="2:3" x14ac:dyDescent="0.25">
      <c r="B5754" s="16"/>
      <c r="C5754" s="17"/>
    </row>
    <row r="5755" spans="2:3" x14ac:dyDescent="0.25">
      <c r="B5755" s="16"/>
      <c r="C5755" s="17"/>
    </row>
    <row r="5756" spans="2:3" x14ac:dyDescent="0.25">
      <c r="B5756" s="16"/>
      <c r="C5756" s="17"/>
    </row>
    <row r="5757" spans="2:3" x14ac:dyDescent="0.25">
      <c r="B5757" s="16"/>
      <c r="C5757" s="17"/>
    </row>
    <row r="5758" spans="2:3" x14ac:dyDescent="0.25">
      <c r="B5758" s="16"/>
      <c r="C5758" s="17"/>
    </row>
    <row r="5759" spans="2:3" x14ac:dyDescent="0.25">
      <c r="B5759" s="16"/>
      <c r="C5759" s="17"/>
    </row>
    <row r="5760" spans="2:3" x14ac:dyDescent="0.25">
      <c r="B5760" s="16"/>
      <c r="C5760" s="17"/>
    </row>
    <row r="5761" spans="2:3" x14ac:dyDescent="0.25">
      <c r="B5761" s="16"/>
      <c r="C5761" s="17"/>
    </row>
    <row r="5762" spans="2:3" x14ac:dyDescent="0.25">
      <c r="B5762" s="16"/>
      <c r="C5762" s="17"/>
    </row>
    <row r="5763" spans="2:3" x14ac:dyDescent="0.25">
      <c r="B5763" s="16"/>
      <c r="C5763" s="17"/>
    </row>
    <row r="5764" spans="2:3" x14ac:dyDescent="0.25">
      <c r="B5764" s="16"/>
      <c r="C5764" s="17"/>
    </row>
    <row r="5765" spans="2:3" x14ac:dyDescent="0.25">
      <c r="B5765" s="16"/>
      <c r="C5765" s="17"/>
    </row>
    <row r="5766" spans="2:3" x14ac:dyDescent="0.25">
      <c r="B5766" s="16"/>
      <c r="C5766" s="17"/>
    </row>
    <row r="5767" spans="2:3" x14ac:dyDescent="0.25">
      <c r="B5767" s="16"/>
      <c r="C5767" s="17"/>
    </row>
    <row r="5768" spans="2:3" x14ac:dyDescent="0.25">
      <c r="B5768" s="16"/>
      <c r="C5768" s="17"/>
    </row>
    <row r="5769" spans="2:3" x14ac:dyDescent="0.25">
      <c r="B5769" s="16"/>
      <c r="C5769" s="17"/>
    </row>
    <row r="5770" spans="2:3" x14ac:dyDescent="0.25">
      <c r="B5770" s="16"/>
      <c r="C5770" s="17"/>
    </row>
    <row r="5771" spans="2:3" x14ac:dyDescent="0.25">
      <c r="B5771" s="16"/>
      <c r="C5771" s="17"/>
    </row>
    <row r="5772" spans="2:3" x14ac:dyDescent="0.25">
      <c r="B5772" s="16"/>
      <c r="C5772" s="17"/>
    </row>
    <row r="5773" spans="2:3" x14ac:dyDescent="0.25">
      <c r="B5773" s="16"/>
      <c r="C5773" s="17"/>
    </row>
    <row r="5774" spans="2:3" x14ac:dyDescent="0.25">
      <c r="B5774" s="16"/>
      <c r="C5774" s="17"/>
    </row>
    <row r="5775" spans="2:3" x14ac:dyDescent="0.25">
      <c r="B5775" s="16"/>
      <c r="C5775" s="17"/>
    </row>
    <row r="5776" spans="2:3" x14ac:dyDescent="0.25">
      <c r="B5776" s="16"/>
      <c r="C5776" s="17"/>
    </row>
    <row r="5777" spans="2:3" x14ac:dyDescent="0.25">
      <c r="B5777" s="16"/>
      <c r="C5777" s="17"/>
    </row>
    <row r="5778" spans="2:3" x14ac:dyDescent="0.25">
      <c r="B5778" s="16"/>
      <c r="C5778" s="17"/>
    </row>
    <row r="5779" spans="2:3" x14ac:dyDescent="0.25">
      <c r="B5779" s="16"/>
      <c r="C5779" s="17"/>
    </row>
    <row r="5780" spans="2:3" x14ac:dyDescent="0.25">
      <c r="B5780" s="16"/>
      <c r="C5780" s="17"/>
    </row>
    <row r="5781" spans="2:3" x14ac:dyDescent="0.25">
      <c r="B5781" s="16"/>
      <c r="C5781" s="17"/>
    </row>
    <row r="5782" spans="2:3" x14ac:dyDescent="0.25">
      <c r="B5782" s="16"/>
      <c r="C5782" s="17"/>
    </row>
    <row r="5783" spans="2:3" x14ac:dyDescent="0.25">
      <c r="B5783" s="16"/>
      <c r="C5783" s="17"/>
    </row>
    <row r="5784" spans="2:3" x14ac:dyDescent="0.25">
      <c r="B5784" s="16"/>
      <c r="C5784" s="17"/>
    </row>
    <row r="5785" spans="2:3" x14ac:dyDescent="0.25">
      <c r="B5785" s="16"/>
      <c r="C5785" s="17"/>
    </row>
    <row r="5786" spans="2:3" x14ac:dyDescent="0.25">
      <c r="B5786" s="16"/>
      <c r="C5786" s="17"/>
    </row>
    <row r="5787" spans="2:3" x14ac:dyDescent="0.25">
      <c r="B5787" s="16"/>
      <c r="C5787" s="17"/>
    </row>
    <row r="5788" spans="2:3" x14ac:dyDescent="0.25">
      <c r="B5788" s="16"/>
      <c r="C5788" s="17"/>
    </row>
    <row r="5789" spans="2:3" x14ac:dyDescent="0.25">
      <c r="B5789" s="16"/>
      <c r="C5789" s="17"/>
    </row>
    <row r="5790" spans="2:3" x14ac:dyDescent="0.25">
      <c r="B5790" s="16"/>
      <c r="C5790" s="17"/>
    </row>
    <row r="5791" spans="2:3" x14ac:dyDescent="0.25">
      <c r="B5791" s="16"/>
      <c r="C5791" s="17"/>
    </row>
    <row r="5792" spans="2:3" x14ac:dyDescent="0.25">
      <c r="B5792" s="16"/>
      <c r="C5792" s="17"/>
    </row>
    <row r="5793" spans="2:3" x14ac:dyDescent="0.25">
      <c r="B5793" s="16"/>
      <c r="C5793" s="17"/>
    </row>
    <row r="5794" spans="2:3" x14ac:dyDescent="0.25">
      <c r="B5794" s="16"/>
      <c r="C5794" s="17"/>
    </row>
    <row r="5795" spans="2:3" x14ac:dyDescent="0.25">
      <c r="B5795" s="16"/>
      <c r="C5795" s="17"/>
    </row>
    <row r="5796" spans="2:3" x14ac:dyDescent="0.25">
      <c r="B5796" s="16"/>
      <c r="C5796" s="17"/>
    </row>
    <row r="5797" spans="2:3" x14ac:dyDescent="0.25">
      <c r="B5797" s="16"/>
      <c r="C5797" s="17"/>
    </row>
    <row r="5798" spans="2:3" x14ac:dyDescent="0.25">
      <c r="B5798" s="16"/>
      <c r="C5798" s="17"/>
    </row>
    <row r="5799" spans="2:3" x14ac:dyDescent="0.25">
      <c r="B5799" s="16"/>
      <c r="C5799" s="17"/>
    </row>
    <row r="5800" spans="2:3" x14ac:dyDescent="0.25">
      <c r="B5800" s="16"/>
      <c r="C5800" s="17"/>
    </row>
    <row r="5801" spans="2:3" x14ac:dyDescent="0.25">
      <c r="B5801" s="16"/>
      <c r="C5801" s="17"/>
    </row>
    <row r="5802" spans="2:3" x14ac:dyDescent="0.25">
      <c r="B5802" s="16"/>
      <c r="C5802" s="17"/>
    </row>
    <row r="5803" spans="2:3" x14ac:dyDescent="0.25">
      <c r="B5803" s="16"/>
      <c r="C5803" s="17"/>
    </row>
    <row r="5804" spans="2:3" x14ac:dyDescent="0.25">
      <c r="B5804" s="16"/>
      <c r="C5804" s="17"/>
    </row>
    <row r="5805" spans="2:3" x14ac:dyDescent="0.25">
      <c r="B5805" s="16"/>
      <c r="C5805" s="17"/>
    </row>
    <row r="5806" spans="2:3" x14ac:dyDescent="0.25">
      <c r="B5806" s="16"/>
      <c r="C5806" s="17"/>
    </row>
    <row r="5807" spans="2:3" x14ac:dyDescent="0.25">
      <c r="B5807" s="16"/>
      <c r="C5807" s="17"/>
    </row>
    <row r="5808" spans="2:3" x14ac:dyDescent="0.25">
      <c r="B5808" s="16"/>
      <c r="C5808" s="17"/>
    </row>
    <row r="5809" spans="2:3" x14ac:dyDescent="0.25">
      <c r="B5809" s="16"/>
      <c r="C5809" s="17"/>
    </row>
    <row r="5810" spans="2:3" x14ac:dyDescent="0.25">
      <c r="B5810" s="16"/>
      <c r="C5810" s="17"/>
    </row>
    <row r="5811" spans="2:3" x14ac:dyDescent="0.25">
      <c r="B5811" s="16"/>
      <c r="C5811" s="17"/>
    </row>
    <row r="5812" spans="2:3" x14ac:dyDescent="0.25">
      <c r="B5812" s="16"/>
      <c r="C5812" s="17"/>
    </row>
    <row r="5813" spans="2:3" x14ac:dyDescent="0.25">
      <c r="B5813" s="16"/>
      <c r="C5813" s="17"/>
    </row>
    <row r="5814" spans="2:3" x14ac:dyDescent="0.25">
      <c r="B5814" s="16"/>
      <c r="C5814" s="17"/>
    </row>
    <row r="5815" spans="2:3" x14ac:dyDescent="0.25">
      <c r="B5815" s="16"/>
      <c r="C5815" s="17"/>
    </row>
    <row r="5816" spans="2:3" x14ac:dyDescent="0.25">
      <c r="B5816" s="16"/>
      <c r="C5816" s="17"/>
    </row>
    <row r="5817" spans="2:3" x14ac:dyDescent="0.25">
      <c r="B5817" s="16"/>
      <c r="C5817" s="17"/>
    </row>
    <row r="5818" spans="2:3" x14ac:dyDescent="0.25">
      <c r="B5818" s="16"/>
      <c r="C5818" s="17"/>
    </row>
    <row r="5819" spans="2:3" x14ac:dyDescent="0.25">
      <c r="B5819" s="16"/>
      <c r="C5819" s="17"/>
    </row>
    <row r="5820" spans="2:3" x14ac:dyDescent="0.25">
      <c r="B5820" s="16"/>
      <c r="C5820" s="17"/>
    </row>
    <row r="5821" spans="2:3" x14ac:dyDescent="0.25">
      <c r="B5821" s="16"/>
      <c r="C5821" s="17"/>
    </row>
    <row r="5822" spans="2:3" x14ac:dyDescent="0.25">
      <c r="B5822" s="16"/>
      <c r="C5822" s="17"/>
    </row>
    <row r="5823" spans="2:3" x14ac:dyDescent="0.25">
      <c r="B5823" s="16"/>
      <c r="C5823" s="17"/>
    </row>
    <row r="5824" spans="2:3" x14ac:dyDescent="0.25">
      <c r="B5824" s="16"/>
      <c r="C5824" s="17"/>
    </row>
    <row r="5825" spans="2:3" x14ac:dyDescent="0.25">
      <c r="B5825" s="16"/>
      <c r="C5825" s="17"/>
    </row>
    <row r="5826" spans="2:3" x14ac:dyDescent="0.25">
      <c r="B5826" s="16"/>
      <c r="C5826" s="17"/>
    </row>
    <row r="5827" spans="2:3" x14ac:dyDescent="0.25">
      <c r="B5827" s="16"/>
      <c r="C5827" s="17"/>
    </row>
    <row r="5828" spans="2:3" x14ac:dyDescent="0.25">
      <c r="B5828" s="16"/>
      <c r="C5828" s="17"/>
    </row>
    <row r="5829" spans="2:3" x14ac:dyDescent="0.25">
      <c r="B5829" s="16"/>
      <c r="C5829" s="17"/>
    </row>
    <row r="5830" spans="2:3" x14ac:dyDescent="0.25">
      <c r="B5830" s="16"/>
      <c r="C5830" s="17"/>
    </row>
    <row r="5831" spans="2:3" x14ac:dyDescent="0.25">
      <c r="B5831" s="16"/>
      <c r="C5831" s="17"/>
    </row>
    <row r="5832" spans="2:3" x14ac:dyDescent="0.25">
      <c r="B5832" s="16"/>
      <c r="C5832" s="17"/>
    </row>
    <row r="5833" spans="2:3" x14ac:dyDescent="0.25">
      <c r="B5833" s="16"/>
      <c r="C5833" s="17"/>
    </row>
    <row r="5834" spans="2:3" x14ac:dyDescent="0.25">
      <c r="B5834" s="16"/>
      <c r="C5834" s="17"/>
    </row>
    <row r="5835" spans="2:3" x14ac:dyDescent="0.25">
      <c r="B5835" s="16"/>
      <c r="C5835" s="17"/>
    </row>
    <row r="5836" spans="2:3" x14ac:dyDescent="0.25">
      <c r="B5836" s="16"/>
      <c r="C5836" s="17"/>
    </row>
    <row r="5837" spans="2:3" x14ac:dyDescent="0.25">
      <c r="B5837" s="16"/>
      <c r="C5837" s="17"/>
    </row>
    <row r="5838" spans="2:3" x14ac:dyDescent="0.25">
      <c r="B5838" s="16"/>
      <c r="C5838" s="17"/>
    </row>
    <row r="5839" spans="2:3" x14ac:dyDescent="0.25">
      <c r="B5839" s="16"/>
      <c r="C5839" s="17"/>
    </row>
    <row r="5840" spans="2:3" x14ac:dyDescent="0.25">
      <c r="B5840" s="16"/>
      <c r="C5840" s="17"/>
    </row>
    <row r="5841" spans="2:3" x14ac:dyDescent="0.25">
      <c r="B5841" s="16"/>
      <c r="C5841" s="17"/>
    </row>
    <row r="5842" spans="2:3" x14ac:dyDescent="0.25">
      <c r="B5842" s="16"/>
      <c r="C5842" s="17"/>
    </row>
    <row r="5843" spans="2:3" x14ac:dyDescent="0.25">
      <c r="B5843" s="16"/>
      <c r="C5843" s="17"/>
    </row>
    <row r="5844" spans="2:3" x14ac:dyDescent="0.25">
      <c r="B5844" s="16"/>
      <c r="C5844" s="17"/>
    </row>
    <row r="5845" spans="2:3" x14ac:dyDescent="0.25">
      <c r="B5845" s="16"/>
      <c r="C5845" s="17"/>
    </row>
    <row r="5846" spans="2:3" x14ac:dyDescent="0.25">
      <c r="B5846" s="16"/>
      <c r="C5846" s="17"/>
    </row>
    <row r="5847" spans="2:3" x14ac:dyDescent="0.25">
      <c r="B5847" s="16"/>
      <c r="C5847" s="17"/>
    </row>
    <row r="5848" spans="2:3" x14ac:dyDescent="0.25">
      <c r="B5848" s="16"/>
      <c r="C5848" s="17"/>
    </row>
    <row r="5849" spans="2:3" x14ac:dyDescent="0.25">
      <c r="B5849" s="16"/>
      <c r="C5849" s="17"/>
    </row>
    <row r="5850" spans="2:3" x14ac:dyDescent="0.25">
      <c r="B5850" s="16"/>
      <c r="C5850" s="17"/>
    </row>
    <row r="5851" spans="2:3" x14ac:dyDescent="0.25">
      <c r="B5851" s="16"/>
      <c r="C5851" s="17"/>
    </row>
    <row r="5852" spans="2:3" x14ac:dyDescent="0.25">
      <c r="B5852" s="16"/>
      <c r="C5852" s="17"/>
    </row>
    <row r="5853" spans="2:3" x14ac:dyDescent="0.25">
      <c r="B5853" s="16"/>
      <c r="C5853" s="17"/>
    </row>
    <row r="5854" spans="2:3" x14ac:dyDescent="0.25">
      <c r="B5854" s="16"/>
      <c r="C5854" s="17"/>
    </row>
    <row r="5855" spans="2:3" x14ac:dyDescent="0.25">
      <c r="B5855" s="16"/>
      <c r="C5855" s="17"/>
    </row>
    <row r="5856" spans="2:3" x14ac:dyDescent="0.25">
      <c r="B5856" s="16"/>
      <c r="C5856" s="17"/>
    </row>
    <row r="5857" spans="2:3" x14ac:dyDescent="0.25">
      <c r="B5857" s="16"/>
      <c r="C5857" s="17"/>
    </row>
    <row r="5858" spans="2:3" x14ac:dyDescent="0.25">
      <c r="B5858" s="16"/>
      <c r="C5858" s="17"/>
    </row>
    <row r="5859" spans="2:3" x14ac:dyDescent="0.25">
      <c r="B5859" s="16"/>
      <c r="C5859" s="17"/>
    </row>
    <row r="5860" spans="2:3" x14ac:dyDescent="0.25">
      <c r="B5860" s="16"/>
      <c r="C5860" s="17"/>
    </row>
    <row r="5861" spans="2:3" x14ac:dyDescent="0.25">
      <c r="B5861" s="16"/>
      <c r="C5861" s="17"/>
    </row>
    <row r="5862" spans="2:3" x14ac:dyDescent="0.25">
      <c r="B5862" s="16"/>
      <c r="C5862" s="17"/>
    </row>
    <row r="5863" spans="2:3" x14ac:dyDescent="0.25">
      <c r="B5863" s="16"/>
      <c r="C5863" s="17"/>
    </row>
    <row r="5864" spans="2:3" x14ac:dyDescent="0.25">
      <c r="B5864" s="16"/>
      <c r="C5864" s="17"/>
    </row>
    <row r="5865" spans="2:3" x14ac:dyDescent="0.25">
      <c r="B5865" s="16"/>
      <c r="C5865" s="17"/>
    </row>
    <row r="5866" spans="2:3" x14ac:dyDescent="0.25">
      <c r="B5866" s="16"/>
      <c r="C5866" s="17"/>
    </row>
    <row r="5867" spans="2:3" x14ac:dyDescent="0.25">
      <c r="B5867" s="16"/>
      <c r="C5867" s="17"/>
    </row>
    <row r="5868" spans="2:3" x14ac:dyDescent="0.25">
      <c r="B5868" s="16"/>
      <c r="C5868" s="17"/>
    </row>
    <row r="5869" spans="2:3" x14ac:dyDescent="0.25">
      <c r="B5869" s="16"/>
      <c r="C5869" s="17"/>
    </row>
    <row r="5870" spans="2:3" x14ac:dyDescent="0.25">
      <c r="B5870" s="16"/>
      <c r="C5870" s="17"/>
    </row>
    <row r="5871" spans="2:3" x14ac:dyDescent="0.25">
      <c r="B5871" s="16"/>
      <c r="C5871" s="17"/>
    </row>
    <row r="5872" spans="2:3" x14ac:dyDescent="0.25">
      <c r="B5872" s="16"/>
      <c r="C5872" s="17"/>
    </row>
    <row r="5873" spans="2:3" x14ac:dyDescent="0.25">
      <c r="B5873" s="16"/>
      <c r="C5873" s="17"/>
    </row>
    <row r="5874" spans="2:3" x14ac:dyDescent="0.25">
      <c r="B5874" s="16"/>
      <c r="C5874" s="17"/>
    </row>
    <row r="5875" spans="2:3" x14ac:dyDescent="0.25">
      <c r="B5875" s="16"/>
      <c r="C5875" s="17"/>
    </row>
    <row r="5876" spans="2:3" x14ac:dyDescent="0.25">
      <c r="B5876" s="16"/>
      <c r="C5876" s="17"/>
    </row>
    <row r="5877" spans="2:3" x14ac:dyDescent="0.25">
      <c r="B5877" s="16"/>
      <c r="C5877" s="17"/>
    </row>
    <row r="5878" spans="2:3" x14ac:dyDescent="0.25">
      <c r="B5878" s="16"/>
      <c r="C5878" s="17"/>
    </row>
    <row r="5879" spans="2:3" x14ac:dyDescent="0.25">
      <c r="B5879" s="16"/>
      <c r="C5879" s="17"/>
    </row>
    <row r="5880" spans="2:3" x14ac:dyDescent="0.25">
      <c r="B5880" s="16"/>
      <c r="C5880" s="17"/>
    </row>
    <row r="5881" spans="2:3" x14ac:dyDescent="0.25">
      <c r="B5881" s="16"/>
      <c r="C5881" s="17"/>
    </row>
    <row r="5882" spans="2:3" x14ac:dyDescent="0.25">
      <c r="B5882" s="16"/>
      <c r="C5882" s="17"/>
    </row>
    <row r="5883" spans="2:3" x14ac:dyDescent="0.25">
      <c r="B5883" s="16"/>
      <c r="C5883" s="17"/>
    </row>
    <row r="5884" spans="2:3" x14ac:dyDescent="0.25">
      <c r="B5884" s="16"/>
      <c r="C5884" s="17"/>
    </row>
    <row r="5885" spans="2:3" x14ac:dyDescent="0.25">
      <c r="B5885" s="16"/>
      <c r="C5885" s="17"/>
    </row>
    <row r="5886" spans="2:3" x14ac:dyDescent="0.25">
      <c r="B5886" s="16"/>
      <c r="C5886" s="17"/>
    </row>
    <row r="5887" spans="2:3" x14ac:dyDescent="0.25">
      <c r="B5887" s="16"/>
      <c r="C5887" s="17"/>
    </row>
    <row r="5888" spans="2:3" x14ac:dyDescent="0.25">
      <c r="B5888" s="16"/>
      <c r="C5888" s="17"/>
    </row>
    <row r="5889" spans="2:3" x14ac:dyDescent="0.25">
      <c r="B5889" s="16"/>
      <c r="C5889" s="17"/>
    </row>
    <row r="5890" spans="2:3" x14ac:dyDescent="0.25">
      <c r="B5890" s="16"/>
      <c r="C5890" s="17"/>
    </row>
    <row r="5891" spans="2:3" x14ac:dyDescent="0.25">
      <c r="B5891" s="16"/>
      <c r="C5891" s="17"/>
    </row>
    <row r="5892" spans="2:3" x14ac:dyDescent="0.25">
      <c r="B5892" s="16"/>
      <c r="C5892" s="17"/>
    </row>
    <row r="5893" spans="2:3" x14ac:dyDescent="0.25">
      <c r="B5893" s="16"/>
      <c r="C5893" s="17"/>
    </row>
    <row r="5894" spans="2:3" x14ac:dyDescent="0.25">
      <c r="B5894" s="16"/>
      <c r="C5894" s="17"/>
    </row>
    <row r="5895" spans="2:3" x14ac:dyDescent="0.25">
      <c r="B5895" s="16"/>
      <c r="C5895" s="17"/>
    </row>
    <row r="5896" spans="2:3" x14ac:dyDescent="0.25">
      <c r="B5896" s="16"/>
      <c r="C5896" s="17"/>
    </row>
    <row r="5897" spans="2:3" x14ac:dyDescent="0.25">
      <c r="B5897" s="16"/>
      <c r="C5897" s="17"/>
    </row>
    <row r="5898" spans="2:3" x14ac:dyDescent="0.25">
      <c r="B5898" s="16"/>
      <c r="C5898" s="17"/>
    </row>
    <row r="5899" spans="2:3" x14ac:dyDescent="0.25">
      <c r="B5899" s="16"/>
      <c r="C5899" s="17"/>
    </row>
    <row r="5900" spans="2:3" x14ac:dyDescent="0.25">
      <c r="B5900" s="16"/>
      <c r="C5900" s="17"/>
    </row>
    <row r="5901" spans="2:3" x14ac:dyDescent="0.25">
      <c r="B5901" s="16"/>
      <c r="C5901" s="17"/>
    </row>
    <row r="5902" spans="2:3" x14ac:dyDescent="0.25">
      <c r="B5902" s="16"/>
      <c r="C5902" s="17"/>
    </row>
    <row r="5903" spans="2:3" x14ac:dyDescent="0.25">
      <c r="B5903" s="16"/>
      <c r="C5903" s="17"/>
    </row>
    <row r="5904" spans="2:3" x14ac:dyDescent="0.25">
      <c r="B5904" s="16"/>
      <c r="C5904" s="17"/>
    </row>
    <row r="5905" spans="2:3" x14ac:dyDescent="0.25">
      <c r="B5905" s="16"/>
      <c r="C5905" s="17"/>
    </row>
    <row r="5906" spans="2:3" x14ac:dyDescent="0.25">
      <c r="B5906" s="16"/>
      <c r="C5906" s="17"/>
    </row>
    <row r="5907" spans="2:3" x14ac:dyDescent="0.25">
      <c r="B5907" s="16"/>
      <c r="C5907" s="17"/>
    </row>
    <row r="5908" spans="2:3" x14ac:dyDescent="0.25">
      <c r="B5908" s="16"/>
      <c r="C5908" s="17"/>
    </row>
    <row r="5909" spans="2:3" x14ac:dyDescent="0.25">
      <c r="B5909" s="16"/>
      <c r="C5909" s="17"/>
    </row>
    <row r="5910" spans="2:3" x14ac:dyDescent="0.25">
      <c r="B5910" s="16"/>
      <c r="C5910" s="17"/>
    </row>
    <row r="5911" spans="2:3" x14ac:dyDescent="0.25">
      <c r="B5911" s="16"/>
      <c r="C5911" s="17"/>
    </row>
    <row r="5912" spans="2:3" x14ac:dyDescent="0.25">
      <c r="B5912" s="16"/>
      <c r="C5912" s="17"/>
    </row>
    <row r="5913" spans="2:3" x14ac:dyDescent="0.25">
      <c r="B5913" s="16"/>
      <c r="C5913" s="17"/>
    </row>
    <row r="5914" spans="2:3" x14ac:dyDescent="0.25">
      <c r="B5914" s="16"/>
      <c r="C5914" s="17"/>
    </row>
    <row r="5915" spans="2:3" x14ac:dyDescent="0.25">
      <c r="B5915" s="16"/>
      <c r="C5915" s="17"/>
    </row>
    <row r="5916" spans="2:3" x14ac:dyDescent="0.25">
      <c r="B5916" s="16"/>
      <c r="C5916" s="17"/>
    </row>
    <row r="5917" spans="2:3" x14ac:dyDescent="0.25">
      <c r="B5917" s="16"/>
      <c r="C5917" s="17"/>
    </row>
    <row r="5918" spans="2:3" x14ac:dyDescent="0.25">
      <c r="B5918" s="16"/>
      <c r="C5918" s="17"/>
    </row>
    <row r="5919" spans="2:3" x14ac:dyDescent="0.25">
      <c r="B5919" s="16"/>
      <c r="C5919" s="17"/>
    </row>
    <row r="5920" spans="2:3" x14ac:dyDescent="0.25">
      <c r="B5920" s="16"/>
      <c r="C5920" s="17"/>
    </row>
    <row r="5921" spans="2:3" x14ac:dyDescent="0.25">
      <c r="B5921" s="16"/>
      <c r="C5921" s="17"/>
    </row>
    <row r="5922" spans="2:3" x14ac:dyDescent="0.25">
      <c r="B5922" s="16"/>
      <c r="C5922" s="17"/>
    </row>
    <row r="5923" spans="2:3" x14ac:dyDescent="0.25">
      <c r="B5923" s="16"/>
      <c r="C5923" s="17"/>
    </row>
    <row r="5924" spans="2:3" x14ac:dyDescent="0.25">
      <c r="B5924" s="16"/>
      <c r="C5924" s="17"/>
    </row>
    <row r="5925" spans="2:3" x14ac:dyDescent="0.25">
      <c r="B5925" s="16"/>
      <c r="C5925" s="17"/>
    </row>
    <row r="5926" spans="2:3" x14ac:dyDescent="0.25">
      <c r="B5926" s="16"/>
      <c r="C5926" s="17"/>
    </row>
    <row r="5927" spans="2:3" x14ac:dyDescent="0.25">
      <c r="B5927" s="16"/>
      <c r="C5927" s="17"/>
    </row>
    <row r="5928" spans="2:3" x14ac:dyDescent="0.25">
      <c r="B5928" s="16"/>
      <c r="C5928" s="17"/>
    </row>
    <row r="5929" spans="2:3" x14ac:dyDescent="0.25">
      <c r="B5929" s="16"/>
      <c r="C5929" s="17"/>
    </row>
    <row r="5930" spans="2:3" x14ac:dyDescent="0.25">
      <c r="B5930" s="16"/>
      <c r="C5930" s="17"/>
    </row>
    <row r="5931" spans="2:3" x14ac:dyDescent="0.25">
      <c r="B5931" s="16"/>
      <c r="C5931" s="17"/>
    </row>
    <row r="5932" spans="2:3" x14ac:dyDescent="0.25">
      <c r="B5932" s="16"/>
      <c r="C5932" s="17"/>
    </row>
    <row r="5933" spans="2:3" x14ac:dyDescent="0.25">
      <c r="B5933" s="16"/>
      <c r="C5933" s="17"/>
    </row>
    <row r="5934" spans="2:3" x14ac:dyDescent="0.25">
      <c r="B5934" s="16"/>
      <c r="C5934" s="17"/>
    </row>
    <row r="5935" spans="2:3" x14ac:dyDescent="0.25">
      <c r="B5935" s="16"/>
      <c r="C5935" s="17"/>
    </row>
    <row r="5936" spans="2:3" x14ac:dyDescent="0.25">
      <c r="B5936" s="16"/>
      <c r="C5936" s="17"/>
    </row>
    <row r="5937" spans="2:3" x14ac:dyDescent="0.25">
      <c r="B5937" s="16"/>
      <c r="C5937" s="17"/>
    </row>
    <row r="5938" spans="2:3" x14ac:dyDescent="0.25">
      <c r="B5938" s="16"/>
      <c r="C5938" s="17"/>
    </row>
    <row r="5939" spans="2:3" x14ac:dyDescent="0.25">
      <c r="B5939" s="16"/>
      <c r="C5939" s="17"/>
    </row>
    <row r="5940" spans="2:3" x14ac:dyDescent="0.25">
      <c r="B5940" s="16"/>
      <c r="C5940" s="17"/>
    </row>
    <row r="5941" spans="2:3" x14ac:dyDescent="0.25">
      <c r="B5941" s="16"/>
      <c r="C5941" s="17"/>
    </row>
    <row r="5942" spans="2:3" x14ac:dyDescent="0.25">
      <c r="B5942" s="16"/>
      <c r="C5942" s="17"/>
    </row>
    <row r="5943" spans="2:3" x14ac:dyDescent="0.25">
      <c r="B5943" s="16"/>
      <c r="C5943" s="17"/>
    </row>
    <row r="5944" spans="2:3" x14ac:dyDescent="0.25">
      <c r="B5944" s="16"/>
      <c r="C5944" s="17"/>
    </row>
    <row r="5945" spans="2:3" x14ac:dyDescent="0.25">
      <c r="B5945" s="16"/>
      <c r="C5945" s="17"/>
    </row>
    <row r="5946" spans="2:3" x14ac:dyDescent="0.25">
      <c r="B5946" s="16"/>
      <c r="C5946" s="17"/>
    </row>
    <row r="5947" spans="2:3" x14ac:dyDescent="0.25">
      <c r="B5947" s="16"/>
      <c r="C5947" s="17"/>
    </row>
    <row r="5948" spans="2:3" x14ac:dyDescent="0.25">
      <c r="B5948" s="16"/>
      <c r="C5948" s="17"/>
    </row>
    <row r="5949" spans="2:3" x14ac:dyDescent="0.25">
      <c r="B5949" s="16"/>
      <c r="C5949" s="17"/>
    </row>
    <row r="5950" spans="2:3" x14ac:dyDescent="0.25">
      <c r="B5950" s="16"/>
      <c r="C5950" s="17"/>
    </row>
    <row r="5951" spans="2:3" x14ac:dyDescent="0.25">
      <c r="B5951" s="16"/>
      <c r="C5951" s="17"/>
    </row>
    <row r="5952" spans="2:3" x14ac:dyDescent="0.25">
      <c r="B5952" s="16"/>
      <c r="C5952" s="17"/>
    </row>
    <row r="5953" spans="2:3" x14ac:dyDescent="0.25">
      <c r="B5953" s="16"/>
      <c r="C5953" s="17"/>
    </row>
    <row r="5954" spans="2:3" x14ac:dyDescent="0.25">
      <c r="B5954" s="16"/>
      <c r="C5954" s="17"/>
    </row>
    <row r="5955" spans="2:3" x14ac:dyDescent="0.25">
      <c r="B5955" s="16"/>
      <c r="C5955" s="17"/>
    </row>
    <row r="5956" spans="2:3" x14ac:dyDescent="0.25">
      <c r="B5956" s="16"/>
      <c r="C5956" s="17"/>
    </row>
    <row r="5957" spans="2:3" x14ac:dyDescent="0.25">
      <c r="B5957" s="16"/>
      <c r="C5957" s="17"/>
    </row>
    <row r="5958" spans="2:3" x14ac:dyDescent="0.25">
      <c r="B5958" s="16"/>
      <c r="C5958" s="17"/>
    </row>
    <row r="5959" spans="2:3" x14ac:dyDescent="0.25">
      <c r="B5959" s="16"/>
      <c r="C5959" s="17"/>
    </row>
    <row r="5960" spans="2:3" x14ac:dyDescent="0.25">
      <c r="B5960" s="16"/>
      <c r="C5960" s="17"/>
    </row>
    <row r="5961" spans="2:3" x14ac:dyDescent="0.25">
      <c r="B5961" s="16"/>
      <c r="C5961" s="17"/>
    </row>
    <row r="5962" spans="2:3" x14ac:dyDescent="0.25">
      <c r="B5962" s="16"/>
      <c r="C5962" s="17"/>
    </row>
    <row r="5963" spans="2:3" x14ac:dyDescent="0.25">
      <c r="B5963" s="16"/>
      <c r="C5963" s="17"/>
    </row>
    <row r="5964" spans="2:3" x14ac:dyDescent="0.25">
      <c r="B5964" s="16"/>
      <c r="C5964" s="17"/>
    </row>
    <row r="5965" spans="2:3" x14ac:dyDescent="0.25">
      <c r="B5965" s="16"/>
      <c r="C5965" s="17"/>
    </row>
    <row r="5966" spans="2:3" x14ac:dyDescent="0.25">
      <c r="B5966" s="16"/>
      <c r="C5966" s="17"/>
    </row>
    <row r="5967" spans="2:3" x14ac:dyDescent="0.25">
      <c r="B5967" s="16"/>
      <c r="C5967" s="17"/>
    </row>
    <row r="5968" spans="2:3" x14ac:dyDescent="0.25">
      <c r="B5968" s="16"/>
      <c r="C5968" s="17"/>
    </row>
    <row r="5969" spans="2:3" x14ac:dyDescent="0.25">
      <c r="B5969" s="16"/>
      <c r="C5969" s="17"/>
    </row>
    <row r="5970" spans="2:3" x14ac:dyDescent="0.25">
      <c r="B5970" s="16"/>
      <c r="C5970" s="17"/>
    </row>
    <row r="5971" spans="2:3" x14ac:dyDescent="0.25">
      <c r="B5971" s="16"/>
      <c r="C5971" s="17"/>
    </row>
    <row r="5972" spans="2:3" x14ac:dyDescent="0.25">
      <c r="B5972" s="16"/>
      <c r="C5972" s="17"/>
    </row>
    <row r="5973" spans="2:3" x14ac:dyDescent="0.25">
      <c r="B5973" s="16"/>
      <c r="C5973" s="17"/>
    </row>
    <row r="5974" spans="2:3" x14ac:dyDescent="0.25">
      <c r="B5974" s="16"/>
      <c r="C5974" s="17"/>
    </row>
    <row r="5975" spans="2:3" x14ac:dyDescent="0.25">
      <c r="B5975" s="16"/>
      <c r="C5975" s="17"/>
    </row>
    <row r="5976" spans="2:3" x14ac:dyDescent="0.25">
      <c r="B5976" s="16"/>
      <c r="C5976" s="17"/>
    </row>
    <row r="5977" spans="2:3" x14ac:dyDescent="0.25">
      <c r="B5977" s="16"/>
      <c r="C5977" s="17"/>
    </row>
    <row r="5978" spans="2:3" x14ac:dyDescent="0.25">
      <c r="B5978" s="16"/>
      <c r="C5978" s="17"/>
    </row>
    <row r="5979" spans="2:3" x14ac:dyDescent="0.25">
      <c r="B5979" s="16"/>
      <c r="C5979" s="17"/>
    </row>
    <row r="5980" spans="2:3" x14ac:dyDescent="0.25">
      <c r="B5980" s="16"/>
      <c r="C5980" s="17"/>
    </row>
    <row r="5981" spans="2:3" x14ac:dyDescent="0.25">
      <c r="B5981" s="16"/>
      <c r="C5981" s="17"/>
    </row>
    <row r="5982" spans="2:3" x14ac:dyDescent="0.25">
      <c r="B5982" s="16"/>
      <c r="C5982" s="17"/>
    </row>
    <row r="5983" spans="2:3" x14ac:dyDescent="0.25">
      <c r="B5983" s="16"/>
      <c r="C5983" s="17"/>
    </row>
    <row r="5984" spans="2:3" x14ac:dyDescent="0.25">
      <c r="B5984" s="16"/>
      <c r="C5984" s="17"/>
    </row>
    <row r="5985" spans="2:3" x14ac:dyDescent="0.25">
      <c r="B5985" s="16"/>
      <c r="C5985" s="17"/>
    </row>
    <row r="5986" spans="2:3" x14ac:dyDescent="0.25">
      <c r="B5986" s="16"/>
      <c r="C5986" s="17"/>
    </row>
    <row r="5987" spans="2:3" x14ac:dyDescent="0.25">
      <c r="B5987" s="16"/>
      <c r="C5987" s="17"/>
    </row>
    <row r="5988" spans="2:3" x14ac:dyDescent="0.25">
      <c r="B5988" s="16"/>
      <c r="C5988" s="17"/>
    </row>
    <row r="5989" spans="2:3" x14ac:dyDescent="0.25">
      <c r="B5989" s="16"/>
      <c r="C5989" s="17"/>
    </row>
    <row r="5990" spans="2:3" x14ac:dyDescent="0.25">
      <c r="B5990" s="16"/>
      <c r="C5990" s="17"/>
    </row>
    <row r="5991" spans="2:3" x14ac:dyDescent="0.25">
      <c r="B5991" s="16"/>
      <c r="C5991" s="17"/>
    </row>
    <row r="5992" spans="2:3" x14ac:dyDescent="0.25">
      <c r="B5992" s="16"/>
      <c r="C5992" s="17"/>
    </row>
    <row r="5993" spans="2:3" x14ac:dyDescent="0.25">
      <c r="B5993" s="16"/>
      <c r="C5993" s="17"/>
    </row>
    <row r="5994" spans="2:3" x14ac:dyDescent="0.25">
      <c r="B5994" s="16"/>
      <c r="C5994" s="17"/>
    </row>
    <row r="5995" spans="2:3" x14ac:dyDescent="0.25">
      <c r="B5995" s="16"/>
      <c r="C5995" s="17"/>
    </row>
    <row r="5996" spans="2:3" x14ac:dyDescent="0.25">
      <c r="B5996" s="16"/>
      <c r="C5996" s="17"/>
    </row>
    <row r="5997" spans="2:3" x14ac:dyDescent="0.25">
      <c r="B5997" s="16"/>
      <c r="C5997" s="17"/>
    </row>
    <row r="5998" spans="2:3" x14ac:dyDescent="0.25">
      <c r="B5998" s="16"/>
      <c r="C5998" s="17"/>
    </row>
    <row r="5999" spans="2:3" x14ac:dyDescent="0.25">
      <c r="B5999" s="16"/>
      <c r="C5999" s="17"/>
    </row>
    <row r="6000" spans="2:3" x14ac:dyDescent="0.25">
      <c r="B6000" s="16"/>
      <c r="C6000" s="17"/>
    </row>
    <row r="6001" spans="2:3" x14ac:dyDescent="0.25">
      <c r="B6001" s="16"/>
      <c r="C6001" s="17"/>
    </row>
    <row r="6002" spans="2:3" x14ac:dyDescent="0.25">
      <c r="B6002" s="16"/>
      <c r="C6002" s="17"/>
    </row>
    <row r="6003" spans="2:3" x14ac:dyDescent="0.25">
      <c r="B6003" s="16"/>
      <c r="C6003" s="17"/>
    </row>
    <row r="6004" spans="2:3" x14ac:dyDescent="0.25">
      <c r="B6004" s="16"/>
      <c r="C6004" s="17"/>
    </row>
    <row r="6005" spans="2:3" x14ac:dyDescent="0.25">
      <c r="B6005" s="16"/>
      <c r="C6005" s="17"/>
    </row>
    <row r="6006" spans="2:3" x14ac:dyDescent="0.25">
      <c r="B6006" s="16"/>
      <c r="C6006" s="17"/>
    </row>
    <row r="6007" spans="2:3" x14ac:dyDescent="0.25">
      <c r="B6007" s="16"/>
      <c r="C6007" s="17"/>
    </row>
    <row r="6008" spans="2:3" x14ac:dyDescent="0.25">
      <c r="B6008" s="16"/>
      <c r="C6008" s="17"/>
    </row>
    <row r="6009" spans="2:3" x14ac:dyDescent="0.25">
      <c r="B6009" s="16"/>
      <c r="C6009" s="17"/>
    </row>
    <row r="6010" spans="2:3" x14ac:dyDescent="0.25">
      <c r="B6010" s="16"/>
      <c r="C6010" s="17"/>
    </row>
    <row r="6011" spans="2:3" x14ac:dyDescent="0.25">
      <c r="B6011" s="16"/>
      <c r="C6011" s="17"/>
    </row>
    <row r="6012" spans="2:3" x14ac:dyDescent="0.25">
      <c r="B6012" s="16"/>
      <c r="C6012" s="17"/>
    </row>
    <row r="6013" spans="2:3" x14ac:dyDescent="0.25">
      <c r="B6013" s="16"/>
      <c r="C6013" s="17"/>
    </row>
    <row r="6014" spans="2:3" x14ac:dyDescent="0.25">
      <c r="B6014" s="16"/>
      <c r="C6014" s="17"/>
    </row>
    <row r="6015" spans="2:3" x14ac:dyDescent="0.25">
      <c r="B6015" s="16"/>
      <c r="C6015" s="17"/>
    </row>
    <row r="6016" spans="2:3" x14ac:dyDescent="0.25">
      <c r="B6016" s="16"/>
      <c r="C6016" s="17"/>
    </row>
    <row r="6017" spans="2:3" x14ac:dyDescent="0.25">
      <c r="B6017" s="16"/>
      <c r="C6017" s="17"/>
    </row>
    <row r="6018" spans="2:3" x14ac:dyDescent="0.25">
      <c r="B6018" s="16"/>
      <c r="C6018" s="17"/>
    </row>
    <row r="6019" spans="2:3" x14ac:dyDescent="0.25">
      <c r="B6019" s="16"/>
      <c r="C6019" s="17"/>
    </row>
    <row r="6020" spans="2:3" x14ac:dyDescent="0.25">
      <c r="B6020" s="16"/>
      <c r="C6020" s="17"/>
    </row>
    <row r="6021" spans="2:3" x14ac:dyDescent="0.25">
      <c r="B6021" s="16"/>
      <c r="C6021" s="17"/>
    </row>
    <row r="6022" spans="2:3" x14ac:dyDescent="0.25">
      <c r="B6022" s="16"/>
      <c r="C6022" s="17"/>
    </row>
    <row r="6023" spans="2:3" x14ac:dyDescent="0.25">
      <c r="B6023" s="16"/>
      <c r="C6023" s="17"/>
    </row>
    <row r="6024" spans="2:3" x14ac:dyDescent="0.25">
      <c r="B6024" s="16"/>
      <c r="C6024" s="17"/>
    </row>
    <row r="6025" spans="2:3" x14ac:dyDescent="0.25">
      <c r="B6025" s="16"/>
      <c r="C6025" s="17"/>
    </row>
    <row r="6026" spans="2:3" x14ac:dyDescent="0.25">
      <c r="B6026" s="16"/>
      <c r="C6026" s="17"/>
    </row>
    <row r="6027" spans="2:3" x14ac:dyDescent="0.25">
      <c r="B6027" s="16"/>
      <c r="C6027" s="17"/>
    </row>
    <row r="6028" spans="2:3" x14ac:dyDescent="0.25">
      <c r="B6028" s="16"/>
      <c r="C6028" s="17"/>
    </row>
    <row r="6029" spans="2:3" x14ac:dyDescent="0.25">
      <c r="B6029" s="16"/>
      <c r="C6029" s="17"/>
    </row>
    <row r="6030" spans="2:3" x14ac:dyDescent="0.25">
      <c r="B6030" s="16"/>
      <c r="C6030" s="17"/>
    </row>
    <row r="6031" spans="2:3" x14ac:dyDescent="0.25">
      <c r="B6031" s="16"/>
      <c r="C6031" s="17"/>
    </row>
    <row r="6032" spans="2:3" x14ac:dyDescent="0.25">
      <c r="B6032" s="16"/>
      <c r="C6032" s="17"/>
    </row>
    <row r="6033" spans="2:3" x14ac:dyDescent="0.25">
      <c r="B6033" s="16"/>
      <c r="C6033" s="17"/>
    </row>
    <row r="6034" spans="2:3" x14ac:dyDescent="0.25">
      <c r="B6034" s="16"/>
      <c r="C6034" s="17"/>
    </row>
    <row r="6035" spans="2:3" x14ac:dyDescent="0.25">
      <c r="B6035" s="16"/>
      <c r="C6035" s="17"/>
    </row>
    <row r="6036" spans="2:3" x14ac:dyDescent="0.25">
      <c r="B6036" s="16"/>
      <c r="C6036" s="17"/>
    </row>
    <row r="6037" spans="2:3" x14ac:dyDescent="0.25">
      <c r="B6037" s="16"/>
      <c r="C6037" s="17"/>
    </row>
    <row r="6038" spans="2:3" x14ac:dyDescent="0.25">
      <c r="B6038" s="16"/>
      <c r="C6038" s="17"/>
    </row>
    <row r="6039" spans="2:3" x14ac:dyDescent="0.25">
      <c r="B6039" s="16"/>
      <c r="C6039" s="17"/>
    </row>
    <row r="6040" spans="2:3" x14ac:dyDescent="0.25">
      <c r="B6040" s="16"/>
      <c r="C6040" s="17"/>
    </row>
    <row r="6041" spans="2:3" x14ac:dyDescent="0.25">
      <c r="B6041" s="16"/>
      <c r="C6041" s="17"/>
    </row>
    <row r="6042" spans="2:3" x14ac:dyDescent="0.25">
      <c r="B6042" s="16"/>
      <c r="C6042" s="17"/>
    </row>
    <row r="6043" spans="2:3" x14ac:dyDescent="0.25">
      <c r="B6043" s="16"/>
      <c r="C6043" s="17"/>
    </row>
    <row r="6044" spans="2:3" x14ac:dyDescent="0.25">
      <c r="B6044" s="16"/>
      <c r="C6044" s="17"/>
    </row>
    <row r="6045" spans="2:3" x14ac:dyDescent="0.25">
      <c r="B6045" s="16"/>
      <c r="C6045" s="17"/>
    </row>
    <row r="6046" spans="2:3" x14ac:dyDescent="0.25">
      <c r="B6046" s="16"/>
      <c r="C6046" s="17"/>
    </row>
    <row r="6047" spans="2:3" x14ac:dyDescent="0.25">
      <c r="B6047" s="16"/>
      <c r="C6047" s="17"/>
    </row>
    <row r="6048" spans="2:3" x14ac:dyDescent="0.25">
      <c r="B6048" s="16"/>
      <c r="C6048" s="17"/>
    </row>
    <row r="6049" spans="2:3" x14ac:dyDescent="0.25">
      <c r="B6049" s="16"/>
      <c r="C6049" s="17"/>
    </row>
    <row r="6050" spans="2:3" x14ac:dyDescent="0.25">
      <c r="B6050" s="16"/>
      <c r="C6050" s="17"/>
    </row>
    <row r="6051" spans="2:3" x14ac:dyDescent="0.25">
      <c r="B6051" s="16"/>
      <c r="C6051" s="17"/>
    </row>
    <row r="6052" spans="2:3" x14ac:dyDescent="0.25">
      <c r="B6052" s="16"/>
      <c r="C6052" s="17"/>
    </row>
    <row r="6053" spans="2:3" x14ac:dyDescent="0.25">
      <c r="B6053" s="16"/>
      <c r="C6053" s="17"/>
    </row>
    <row r="6054" spans="2:3" x14ac:dyDescent="0.25">
      <c r="B6054" s="16"/>
      <c r="C6054" s="17"/>
    </row>
    <row r="6055" spans="2:3" x14ac:dyDescent="0.25">
      <c r="B6055" s="16"/>
      <c r="C6055" s="17"/>
    </row>
    <row r="6056" spans="2:3" x14ac:dyDescent="0.25">
      <c r="B6056" s="16"/>
      <c r="C6056" s="17"/>
    </row>
    <row r="6057" spans="2:3" x14ac:dyDescent="0.25">
      <c r="B6057" s="16"/>
      <c r="C6057" s="17"/>
    </row>
    <row r="6058" spans="2:3" x14ac:dyDescent="0.25">
      <c r="B6058" s="16"/>
      <c r="C6058" s="17"/>
    </row>
    <row r="6059" spans="2:3" x14ac:dyDescent="0.25">
      <c r="B6059" s="16"/>
      <c r="C6059" s="17"/>
    </row>
    <row r="6060" spans="2:3" x14ac:dyDescent="0.25">
      <c r="B6060" s="16"/>
      <c r="C6060" s="17"/>
    </row>
    <row r="6061" spans="2:3" x14ac:dyDescent="0.25">
      <c r="B6061" s="16"/>
      <c r="C6061" s="17"/>
    </row>
    <row r="6062" spans="2:3" x14ac:dyDescent="0.25">
      <c r="B6062" s="16"/>
      <c r="C6062" s="17"/>
    </row>
    <row r="6063" spans="2:3" x14ac:dyDescent="0.25">
      <c r="B6063" s="16"/>
      <c r="C6063" s="17"/>
    </row>
    <row r="6064" spans="2:3" x14ac:dyDescent="0.25">
      <c r="B6064" s="16"/>
      <c r="C6064" s="17"/>
    </row>
    <row r="6065" spans="2:3" x14ac:dyDescent="0.25">
      <c r="B6065" s="16"/>
      <c r="C6065" s="17"/>
    </row>
    <row r="6066" spans="2:3" x14ac:dyDescent="0.25">
      <c r="B6066" s="16"/>
      <c r="C6066" s="17"/>
    </row>
    <row r="6067" spans="2:3" x14ac:dyDescent="0.25">
      <c r="B6067" s="16"/>
      <c r="C6067" s="17"/>
    </row>
    <row r="6068" spans="2:3" x14ac:dyDescent="0.25">
      <c r="B6068" s="16"/>
      <c r="C6068" s="17"/>
    </row>
    <row r="6069" spans="2:3" x14ac:dyDescent="0.25">
      <c r="B6069" s="16"/>
      <c r="C6069" s="17"/>
    </row>
    <row r="6070" spans="2:3" x14ac:dyDescent="0.25">
      <c r="B6070" s="16"/>
      <c r="C6070" s="17"/>
    </row>
    <row r="6071" spans="2:3" x14ac:dyDescent="0.25">
      <c r="B6071" s="16"/>
      <c r="C6071" s="17"/>
    </row>
    <row r="6072" spans="2:3" x14ac:dyDescent="0.25">
      <c r="B6072" s="16"/>
      <c r="C6072" s="17"/>
    </row>
    <row r="6073" spans="2:3" x14ac:dyDescent="0.25">
      <c r="B6073" s="16"/>
      <c r="C6073" s="17"/>
    </row>
    <row r="6074" spans="2:3" x14ac:dyDescent="0.25">
      <c r="B6074" s="16"/>
      <c r="C6074" s="17"/>
    </row>
    <row r="6075" spans="2:3" x14ac:dyDescent="0.25">
      <c r="B6075" s="16"/>
      <c r="C6075" s="17"/>
    </row>
    <row r="6076" spans="2:3" x14ac:dyDescent="0.25">
      <c r="B6076" s="16"/>
      <c r="C6076" s="17"/>
    </row>
    <row r="6077" spans="2:3" x14ac:dyDescent="0.25">
      <c r="B6077" s="16"/>
      <c r="C6077" s="17"/>
    </row>
    <row r="6078" spans="2:3" x14ac:dyDescent="0.25">
      <c r="B6078" s="16"/>
      <c r="C6078" s="17"/>
    </row>
    <row r="6079" spans="2:3" x14ac:dyDescent="0.25">
      <c r="B6079" s="16"/>
      <c r="C6079" s="17"/>
    </row>
    <row r="6080" spans="2:3" x14ac:dyDescent="0.25">
      <c r="B6080" s="16"/>
      <c r="C6080" s="17"/>
    </row>
    <row r="6081" spans="2:3" x14ac:dyDescent="0.25">
      <c r="B6081" s="16"/>
      <c r="C6081" s="17"/>
    </row>
    <row r="6082" spans="2:3" x14ac:dyDescent="0.25">
      <c r="B6082" s="16"/>
      <c r="C6082" s="17"/>
    </row>
    <row r="6083" spans="2:3" x14ac:dyDescent="0.25">
      <c r="B6083" s="16"/>
      <c r="C6083" s="17"/>
    </row>
    <row r="6084" spans="2:3" x14ac:dyDescent="0.25">
      <c r="B6084" s="16"/>
      <c r="C6084" s="17"/>
    </row>
    <row r="6085" spans="2:3" x14ac:dyDescent="0.25">
      <c r="B6085" s="16"/>
      <c r="C6085" s="17"/>
    </row>
    <row r="6086" spans="2:3" x14ac:dyDescent="0.25">
      <c r="B6086" s="16"/>
      <c r="C6086" s="17"/>
    </row>
    <row r="6087" spans="2:3" x14ac:dyDescent="0.25">
      <c r="B6087" s="16"/>
      <c r="C6087" s="17"/>
    </row>
    <row r="6088" spans="2:3" x14ac:dyDescent="0.25">
      <c r="B6088" s="16"/>
      <c r="C6088" s="17"/>
    </row>
    <row r="6089" spans="2:3" x14ac:dyDescent="0.25">
      <c r="B6089" s="16"/>
      <c r="C6089" s="17"/>
    </row>
    <row r="6090" spans="2:3" x14ac:dyDescent="0.25">
      <c r="B6090" s="16"/>
      <c r="C6090" s="17"/>
    </row>
    <row r="6091" spans="2:3" x14ac:dyDescent="0.25">
      <c r="B6091" s="16"/>
      <c r="C6091" s="17"/>
    </row>
    <row r="6092" spans="2:3" x14ac:dyDescent="0.25">
      <c r="B6092" s="16"/>
      <c r="C6092" s="17"/>
    </row>
    <row r="6093" spans="2:3" x14ac:dyDescent="0.25">
      <c r="B6093" s="16"/>
      <c r="C6093" s="17"/>
    </row>
    <row r="6094" spans="2:3" x14ac:dyDescent="0.25">
      <c r="B6094" s="16"/>
      <c r="C6094" s="17"/>
    </row>
    <row r="6095" spans="2:3" x14ac:dyDescent="0.25">
      <c r="B6095" s="16"/>
      <c r="C6095" s="17"/>
    </row>
    <row r="6096" spans="2:3" x14ac:dyDescent="0.25">
      <c r="B6096" s="16"/>
      <c r="C6096" s="17"/>
    </row>
    <row r="6097" spans="2:3" x14ac:dyDescent="0.25">
      <c r="B6097" s="16"/>
      <c r="C6097" s="17"/>
    </row>
    <row r="6098" spans="2:3" x14ac:dyDescent="0.25">
      <c r="B6098" s="16"/>
      <c r="C6098" s="17"/>
    </row>
    <row r="6099" spans="2:3" x14ac:dyDescent="0.25">
      <c r="B6099" s="16"/>
      <c r="C6099" s="17"/>
    </row>
    <row r="6100" spans="2:3" x14ac:dyDescent="0.25">
      <c r="B6100" s="16"/>
      <c r="C6100" s="17"/>
    </row>
    <row r="6101" spans="2:3" x14ac:dyDescent="0.25">
      <c r="B6101" s="16"/>
      <c r="C6101" s="17"/>
    </row>
    <row r="6102" spans="2:3" x14ac:dyDescent="0.25">
      <c r="B6102" s="16"/>
      <c r="C6102" s="17"/>
    </row>
    <row r="6103" spans="2:3" x14ac:dyDescent="0.25">
      <c r="B6103" s="16"/>
      <c r="C6103" s="17"/>
    </row>
    <row r="6104" spans="2:3" x14ac:dyDescent="0.25">
      <c r="B6104" s="16"/>
      <c r="C6104" s="17"/>
    </row>
    <row r="6105" spans="2:3" x14ac:dyDescent="0.25">
      <c r="B6105" s="16"/>
      <c r="C6105" s="17"/>
    </row>
    <row r="6106" spans="2:3" x14ac:dyDescent="0.25">
      <c r="B6106" s="16"/>
      <c r="C6106" s="17"/>
    </row>
    <row r="6107" spans="2:3" x14ac:dyDescent="0.25">
      <c r="B6107" s="16"/>
      <c r="C6107" s="17"/>
    </row>
    <row r="6108" spans="2:3" x14ac:dyDescent="0.25">
      <c r="B6108" s="16"/>
      <c r="C6108" s="17"/>
    </row>
    <row r="6109" spans="2:3" x14ac:dyDescent="0.25">
      <c r="B6109" s="16"/>
      <c r="C6109" s="17"/>
    </row>
    <row r="6110" spans="2:3" x14ac:dyDescent="0.25">
      <c r="B6110" s="16"/>
      <c r="C6110" s="17"/>
    </row>
    <row r="6111" spans="2:3" x14ac:dyDescent="0.25">
      <c r="B6111" s="16"/>
      <c r="C6111" s="17"/>
    </row>
    <row r="6112" spans="2:3" x14ac:dyDescent="0.25">
      <c r="B6112" s="16"/>
      <c r="C6112" s="17"/>
    </row>
    <row r="6113" spans="2:3" x14ac:dyDescent="0.25">
      <c r="B6113" s="16"/>
      <c r="C6113" s="17"/>
    </row>
    <row r="6114" spans="2:3" x14ac:dyDescent="0.25">
      <c r="B6114" s="16"/>
      <c r="C6114" s="17"/>
    </row>
    <row r="6115" spans="2:3" x14ac:dyDescent="0.25">
      <c r="B6115" s="16"/>
      <c r="C6115" s="17"/>
    </row>
    <row r="6116" spans="2:3" x14ac:dyDescent="0.25">
      <c r="B6116" s="16"/>
      <c r="C6116" s="17"/>
    </row>
    <row r="6117" spans="2:3" x14ac:dyDescent="0.25">
      <c r="B6117" s="16"/>
      <c r="C6117" s="17"/>
    </row>
    <row r="6118" spans="2:3" x14ac:dyDescent="0.25">
      <c r="B6118" s="16"/>
      <c r="C6118" s="17"/>
    </row>
    <row r="6119" spans="2:3" x14ac:dyDescent="0.25">
      <c r="B6119" s="16"/>
      <c r="C6119" s="17"/>
    </row>
    <row r="6120" spans="2:3" x14ac:dyDescent="0.25">
      <c r="B6120" s="16"/>
      <c r="C6120" s="17"/>
    </row>
    <row r="6121" spans="2:3" x14ac:dyDescent="0.25">
      <c r="B6121" s="16"/>
      <c r="C6121" s="17"/>
    </row>
    <row r="6122" spans="2:3" x14ac:dyDescent="0.25">
      <c r="B6122" s="16"/>
      <c r="C6122" s="17"/>
    </row>
    <row r="6123" spans="2:3" x14ac:dyDescent="0.25">
      <c r="B6123" s="16"/>
      <c r="C6123" s="17"/>
    </row>
    <row r="6124" spans="2:3" x14ac:dyDescent="0.25">
      <c r="B6124" s="16"/>
      <c r="C6124" s="17"/>
    </row>
    <row r="6125" spans="2:3" x14ac:dyDescent="0.25">
      <c r="B6125" s="16"/>
      <c r="C6125" s="17"/>
    </row>
    <row r="6126" spans="2:3" x14ac:dyDescent="0.25">
      <c r="B6126" s="16"/>
      <c r="C6126" s="17"/>
    </row>
    <row r="6127" spans="2:3" x14ac:dyDescent="0.25">
      <c r="B6127" s="16"/>
      <c r="C6127" s="17"/>
    </row>
    <row r="6128" spans="2:3" x14ac:dyDescent="0.25">
      <c r="B6128" s="16"/>
      <c r="C6128" s="17"/>
    </row>
    <row r="6129" spans="2:3" x14ac:dyDescent="0.25">
      <c r="B6129" s="16"/>
      <c r="C6129" s="17"/>
    </row>
    <row r="6130" spans="2:3" x14ac:dyDescent="0.25">
      <c r="B6130" s="16"/>
      <c r="C6130" s="17"/>
    </row>
    <row r="6131" spans="2:3" x14ac:dyDescent="0.25">
      <c r="B6131" s="16"/>
      <c r="C6131" s="17"/>
    </row>
    <row r="6132" spans="2:3" x14ac:dyDescent="0.25">
      <c r="B6132" s="16"/>
      <c r="C6132" s="17"/>
    </row>
    <row r="6133" spans="2:3" x14ac:dyDescent="0.25">
      <c r="B6133" s="16"/>
      <c r="C6133" s="17"/>
    </row>
    <row r="6134" spans="2:3" x14ac:dyDescent="0.25">
      <c r="B6134" s="16"/>
      <c r="C6134" s="17"/>
    </row>
    <row r="6135" spans="2:3" x14ac:dyDescent="0.25">
      <c r="B6135" s="16"/>
      <c r="C6135" s="17"/>
    </row>
    <row r="6136" spans="2:3" x14ac:dyDescent="0.25">
      <c r="B6136" s="16"/>
      <c r="C6136" s="17"/>
    </row>
    <row r="6137" spans="2:3" x14ac:dyDescent="0.25">
      <c r="B6137" s="16"/>
      <c r="C6137" s="17"/>
    </row>
    <row r="6138" spans="2:3" x14ac:dyDescent="0.25">
      <c r="B6138" s="16"/>
      <c r="C6138" s="17"/>
    </row>
    <row r="6139" spans="2:3" x14ac:dyDescent="0.25">
      <c r="B6139" s="16"/>
      <c r="C6139" s="17"/>
    </row>
    <row r="6140" spans="2:3" x14ac:dyDescent="0.25">
      <c r="B6140" s="16"/>
      <c r="C6140" s="17"/>
    </row>
    <row r="6141" spans="2:3" x14ac:dyDescent="0.25">
      <c r="B6141" s="16"/>
      <c r="C6141" s="17"/>
    </row>
    <row r="6142" spans="2:3" x14ac:dyDescent="0.25">
      <c r="B6142" s="16"/>
      <c r="C6142" s="17"/>
    </row>
    <row r="6143" spans="2:3" x14ac:dyDescent="0.25">
      <c r="B6143" s="16"/>
      <c r="C6143" s="17"/>
    </row>
    <row r="6144" spans="2:3" x14ac:dyDescent="0.25">
      <c r="B6144" s="16"/>
      <c r="C6144" s="17"/>
    </row>
    <row r="6145" spans="2:3" x14ac:dyDescent="0.25">
      <c r="B6145" s="16"/>
      <c r="C6145" s="17"/>
    </row>
    <row r="6146" spans="2:3" x14ac:dyDescent="0.25">
      <c r="B6146" s="16"/>
      <c r="C6146" s="17"/>
    </row>
    <row r="6147" spans="2:3" x14ac:dyDescent="0.25">
      <c r="B6147" s="16"/>
      <c r="C6147" s="17"/>
    </row>
    <row r="6148" spans="2:3" x14ac:dyDescent="0.25">
      <c r="B6148" s="16"/>
      <c r="C6148" s="17"/>
    </row>
    <row r="6149" spans="2:3" x14ac:dyDescent="0.25">
      <c r="B6149" s="16"/>
      <c r="C6149" s="17"/>
    </row>
    <row r="6150" spans="2:3" x14ac:dyDescent="0.25">
      <c r="B6150" s="16"/>
      <c r="C6150" s="17"/>
    </row>
    <row r="6151" spans="2:3" x14ac:dyDescent="0.25">
      <c r="B6151" s="16"/>
      <c r="C6151" s="17"/>
    </row>
    <row r="6152" spans="2:3" x14ac:dyDescent="0.25">
      <c r="B6152" s="16"/>
      <c r="C6152" s="17"/>
    </row>
    <row r="6153" spans="2:3" x14ac:dyDescent="0.25">
      <c r="B6153" s="16"/>
      <c r="C6153" s="17"/>
    </row>
    <row r="6154" spans="2:3" x14ac:dyDescent="0.25">
      <c r="B6154" s="16"/>
      <c r="C6154" s="17"/>
    </row>
    <row r="6155" spans="2:3" x14ac:dyDescent="0.25">
      <c r="B6155" s="16"/>
      <c r="C6155" s="17"/>
    </row>
    <row r="6156" spans="2:3" x14ac:dyDescent="0.25">
      <c r="B6156" s="16"/>
      <c r="C6156" s="17"/>
    </row>
    <row r="6157" spans="2:3" x14ac:dyDescent="0.25">
      <c r="B6157" s="16"/>
      <c r="C6157" s="17"/>
    </row>
    <row r="6158" spans="2:3" x14ac:dyDescent="0.25">
      <c r="B6158" s="16"/>
      <c r="C6158" s="17"/>
    </row>
    <row r="6159" spans="2:3" x14ac:dyDescent="0.25">
      <c r="B6159" s="16"/>
      <c r="C6159" s="17"/>
    </row>
    <row r="6160" spans="2:3" x14ac:dyDescent="0.25">
      <c r="B6160" s="16"/>
      <c r="C6160" s="17"/>
    </row>
    <row r="6161" spans="2:3" x14ac:dyDescent="0.25">
      <c r="B6161" s="16"/>
      <c r="C6161" s="17"/>
    </row>
    <row r="6162" spans="2:3" x14ac:dyDescent="0.25">
      <c r="B6162" s="16"/>
      <c r="C6162" s="17"/>
    </row>
    <row r="6163" spans="2:3" x14ac:dyDescent="0.25">
      <c r="B6163" s="16"/>
      <c r="C6163" s="17"/>
    </row>
    <row r="6164" spans="2:3" x14ac:dyDescent="0.25">
      <c r="B6164" s="16"/>
      <c r="C6164" s="17"/>
    </row>
    <row r="6165" spans="2:3" x14ac:dyDescent="0.25">
      <c r="B6165" s="16"/>
      <c r="C6165" s="17"/>
    </row>
    <row r="6166" spans="2:3" x14ac:dyDescent="0.25">
      <c r="B6166" s="16"/>
      <c r="C6166" s="17"/>
    </row>
    <row r="6167" spans="2:3" x14ac:dyDescent="0.25">
      <c r="B6167" s="16"/>
      <c r="C6167" s="17"/>
    </row>
    <row r="6168" spans="2:3" x14ac:dyDescent="0.25">
      <c r="B6168" s="16"/>
      <c r="C6168" s="17"/>
    </row>
    <row r="6169" spans="2:3" x14ac:dyDescent="0.25">
      <c r="B6169" s="16"/>
      <c r="C6169" s="17"/>
    </row>
    <row r="6170" spans="2:3" x14ac:dyDescent="0.25">
      <c r="B6170" s="16"/>
      <c r="C6170" s="17"/>
    </row>
    <row r="6171" spans="2:3" x14ac:dyDescent="0.25">
      <c r="B6171" s="16"/>
      <c r="C6171" s="17"/>
    </row>
    <row r="6172" spans="2:3" x14ac:dyDescent="0.25">
      <c r="B6172" s="16"/>
      <c r="C6172" s="17"/>
    </row>
    <row r="6173" spans="2:3" x14ac:dyDescent="0.25">
      <c r="B6173" s="16"/>
      <c r="C6173" s="17"/>
    </row>
    <row r="6174" spans="2:3" x14ac:dyDescent="0.25">
      <c r="B6174" s="16"/>
      <c r="C6174" s="17"/>
    </row>
    <row r="6175" spans="2:3" x14ac:dyDescent="0.25">
      <c r="B6175" s="16"/>
      <c r="C6175" s="17"/>
    </row>
    <row r="6176" spans="2:3" x14ac:dyDescent="0.25">
      <c r="B6176" s="16"/>
      <c r="C6176" s="17"/>
    </row>
    <row r="6177" spans="2:3" x14ac:dyDescent="0.25">
      <c r="B6177" s="16"/>
      <c r="C6177" s="17"/>
    </row>
    <row r="6178" spans="2:3" x14ac:dyDescent="0.25">
      <c r="B6178" s="16"/>
      <c r="C6178" s="17"/>
    </row>
    <row r="6179" spans="2:3" x14ac:dyDescent="0.25">
      <c r="B6179" s="16"/>
      <c r="C6179" s="17"/>
    </row>
    <row r="6180" spans="2:3" x14ac:dyDescent="0.25">
      <c r="B6180" s="16"/>
      <c r="C6180" s="17"/>
    </row>
    <row r="6181" spans="2:3" x14ac:dyDescent="0.25">
      <c r="B6181" s="16"/>
      <c r="C6181" s="17"/>
    </row>
    <row r="6182" spans="2:3" x14ac:dyDescent="0.25">
      <c r="B6182" s="16"/>
      <c r="C6182" s="17"/>
    </row>
    <row r="6183" spans="2:3" x14ac:dyDescent="0.25">
      <c r="B6183" s="16"/>
      <c r="C6183" s="17"/>
    </row>
    <row r="6184" spans="2:3" x14ac:dyDescent="0.25">
      <c r="B6184" s="16"/>
      <c r="C6184" s="17"/>
    </row>
    <row r="6185" spans="2:3" x14ac:dyDescent="0.25">
      <c r="B6185" s="16"/>
      <c r="C6185" s="17"/>
    </row>
    <row r="6186" spans="2:3" x14ac:dyDescent="0.25">
      <c r="B6186" s="16"/>
      <c r="C6186" s="17"/>
    </row>
    <row r="6187" spans="2:3" x14ac:dyDescent="0.25">
      <c r="B6187" s="16"/>
      <c r="C6187" s="17"/>
    </row>
    <row r="6188" spans="2:3" x14ac:dyDescent="0.25">
      <c r="B6188" s="16"/>
      <c r="C6188" s="17"/>
    </row>
    <row r="6189" spans="2:3" x14ac:dyDescent="0.25">
      <c r="B6189" s="16"/>
      <c r="C6189" s="17"/>
    </row>
    <row r="6190" spans="2:3" x14ac:dyDescent="0.25">
      <c r="B6190" s="16"/>
      <c r="C6190" s="17"/>
    </row>
    <row r="6191" spans="2:3" x14ac:dyDescent="0.25">
      <c r="B6191" s="16"/>
      <c r="C6191" s="17"/>
    </row>
    <row r="6192" spans="2:3" x14ac:dyDescent="0.25">
      <c r="B6192" s="16"/>
      <c r="C6192" s="17"/>
    </row>
    <row r="6193" spans="2:3" x14ac:dyDescent="0.25">
      <c r="B6193" s="16"/>
      <c r="C6193" s="17"/>
    </row>
    <row r="6194" spans="2:3" x14ac:dyDescent="0.25">
      <c r="B6194" s="16"/>
      <c r="C6194" s="17"/>
    </row>
    <row r="6195" spans="2:3" x14ac:dyDescent="0.25">
      <c r="B6195" s="16"/>
      <c r="C6195" s="17"/>
    </row>
    <row r="6196" spans="2:3" x14ac:dyDescent="0.25">
      <c r="B6196" s="16"/>
      <c r="C6196" s="17"/>
    </row>
    <row r="6197" spans="2:3" x14ac:dyDescent="0.25">
      <c r="B6197" s="16"/>
      <c r="C6197" s="17"/>
    </row>
    <row r="6198" spans="2:3" x14ac:dyDescent="0.25">
      <c r="B6198" s="16"/>
      <c r="C6198" s="17"/>
    </row>
    <row r="6199" spans="2:3" x14ac:dyDescent="0.25">
      <c r="B6199" s="16"/>
      <c r="C6199" s="17"/>
    </row>
    <row r="6200" spans="2:3" x14ac:dyDescent="0.25">
      <c r="B6200" s="16"/>
      <c r="C6200" s="17"/>
    </row>
    <row r="6201" spans="2:3" x14ac:dyDescent="0.25">
      <c r="B6201" s="16"/>
      <c r="C6201" s="17"/>
    </row>
    <row r="6202" spans="2:3" x14ac:dyDescent="0.25">
      <c r="B6202" s="16"/>
      <c r="C6202" s="17"/>
    </row>
    <row r="6203" spans="2:3" x14ac:dyDescent="0.25">
      <c r="B6203" s="16"/>
      <c r="C6203" s="17"/>
    </row>
    <row r="6204" spans="2:3" x14ac:dyDescent="0.25">
      <c r="B6204" s="16"/>
      <c r="C6204" s="17"/>
    </row>
    <row r="6205" spans="2:3" x14ac:dyDescent="0.25">
      <c r="B6205" s="16"/>
      <c r="C6205" s="17"/>
    </row>
    <row r="6206" spans="2:3" x14ac:dyDescent="0.25">
      <c r="B6206" s="16"/>
      <c r="C6206" s="17"/>
    </row>
    <row r="6207" spans="2:3" x14ac:dyDescent="0.25">
      <c r="B6207" s="16"/>
      <c r="C6207" s="17"/>
    </row>
    <row r="6208" spans="2:3" x14ac:dyDescent="0.25">
      <c r="B6208" s="16"/>
      <c r="C6208" s="17"/>
    </row>
    <row r="6209" spans="2:3" x14ac:dyDescent="0.25">
      <c r="B6209" s="16"/>
      <c r="C6209" s="17"/>
    </row>
    <row r="6210" spans="2:3" x14ac:dyDescent="0.25">
      <c r="B6210" s="16"/>
      <c r="C6210" s="17"/>
    </row>
    <row r="6211" spans="2:3" x14ac:dyDescent="0.25">
      <c r="B6211" s="16"/>
      <c r="C6211" s="17"/>
    </row>
    <row r="6212" spans="2:3" x14ac:dyDescent="0.25">
      <c r="B6212" s="16"/>
      <c r="C6212" s="17"/>
    </row>
    <row r="6213" spans="2:3" x14ac:dyDescent="0.25">
      <c r="B6213" s="16"/>
      <c r="C6213" s="17"/>
    </row>
    <row r="6214" spans="2:3" x14ac:dyDescent="0.25">
      <c r="B6214" s="16"/>
      <c r="C6214" s="17"/>
    </row>
    <row r="6215" spans="2:3" x14ac:dyDescent="0.25">
      <c r="B6215" s="16"/>
      <c r="C6215" s="17"/>
    </row>
    <row r="6216" spans="2:3" x14ac:dyDescent="0.25">
      <c r="B6216" s="16"/>
      <c r="C6216" s="17"/>
    </row>
    <row r="6217" spans="2:3" x14ac:dyDescent="0.25">
      <c r="B6217" s="16"/>
      <c r="C6217" s="17"/>
    </row>
    <row r="6218" spans="2:3" x14ac:dyDescent="0.25">
      <c r="B6218" s="16"/>
      <c r="C6218" s="17"/>
    </row>
    <row r="6219" spans="2:3" x14ac:dyDescent="0.25">
      <c r="B6219" s="16"/>
      <c r="C6219" s="17"/>
    </row>
    <row r="6220" spans="2:3" x14ac:dyDescent="0.25">
      <c r="B6220" s="16"/>
      <c r="C6220" s="17"/>
    </row>
    <row r="6221" spans="2:3" x14ac:dyDescent="0.25">
      <c r="B6221" s="16"/>
      <c r="C6221" s="17"/>
    </row>
    <row r="6222" spans="2:3" x14ac:dyDescent="0.25">
      <c r="B6222" s="16"/>
      <c r="C6222" s="17"/>
    </row>
    <row r="6223" spans="2:3" x14ac:dyDescent="0.25">
      <c r="B6223" s="16"/>
      <c r="C6223" s="17"/>
    </row>
    <row r="6224" spans="2:3" x14ac:dyDescent="0.25">
      <c r="B6224" s="16"/>
      <c r="C6224" s="17"/>
    </row>
    <row r="6225" spans="2:3" x14ac:dyDescent="0.25">
      <c r="B6225" s="16"/>
      <c r="C6225" s="17"/>
    </row>
    <row r="6226" spans="2:3" x14ac:dyDescent="0.25">
      <c r="B6226" s="16"/>
      <c r="C6226" s="17"/>
    </row>
    <row r="6227" spans="2:3" x14ac:dyDescent="0.25">
      <c r="B6227" s="16"/>
      <c r="C6227" s="17"/>
    </row>
    <row r="6228" spans="2:3" x14ac:dyDescent="0.25">
      <c r="B6228" s="16"/>
      <c r="C6228" s="17"/>
    </row>
    <row r="6229" spans="2:3" x14ac:dyDescent="0.25">
      <c r="B6229" s="16"/>
      <c r="C6229" s="17"/>
    </row>
    <row r="6230" spans="2:3" x14ac:dyDescent="0.25">
      <c r="B6230" s="16"/>
      <c r="C6230" s="17"/>
    </row>
    <row r="6231" spans="2:3" x14ac:dyDescent="0.25">
      <c r="B6231" s="16"/>
      <c r="C6231" s="17"/>
    </row>
    <row r="6232" spans="2:3" x14ac:dyDescent="0.25">
      <c r="B6232" s="16"/>
      <c r="C6232" s="17"/>
    </row>
    <row r="6233" spans="2:3" x14ac:dyDescent="0.25">
      <c r="B6233" s="16"/>
      <c r="C6233" s="17"/>
    </row>
    <row r="6234" spans="2:3" x14ac:dyDescent="0.25">
      <c r="B6234" s="16"/>
      <c r="C6234" s="17"/>
    </row>
    <row r="6235" spans="2:3" x14ac:dyDescent="0.25">
      <c r="B6235" s="16"/>
      <c r="C6235" s="17"/>
    </row>
    <row r="6236" spans="2:3" x14ac:dyDescent="0.25">
      <c r="B6236" s="16"/>
      <c r="C6236" s="17"/>
    </row>
    <row r="6237" spans="2:3" x14ac:dyDescent="0.25">
      <c r="B6237" s="16"/>
      <c r="C6237" s="17"/>
    </row>
    <row r="6238" spans="2:3" x14ac:dyDescent="0.25">
      <c r="B6238" s="16"/>
      <c r="C6238" s="17"/>
    </row>
    <row r="6239" spans="2:3" x14ac:dyDescent="0.25">
      <c r="B6239" s="16"/>
      <c r="C6239" s="17"/>
    </row>
    <row r="6240" spans="2:3" x14ac:dyDescent="0.25">
      <c r="B6240" s="16"/>
      <c r="C6240" s="17"/>
    </row>
    <row r="6241" spans="2:3" x14ac:dyDescent="0.25">
      <c r="B6241" s="16"/>
      <c r="C6241" s="17"/>
    </row>
    <row r="6242" spans="2:3" x14ac:dyDescent="0.25">
      <c r="B6242" s="16"/>
      <c r="C6242" s="17"/>
    </row>
    <row r="6243" spans="2:3" x14ac:dyDescent="0.25">
      <c r="B6243" s="16"/>
      <c r="C6243" s="17"/>
    </row>
    <row r="6244" spans="2:3" x14ac:dyDescent="0.25">
      <c r="B6244" s="16"/>
      <c r="C6244" s="17"/>
    </row>
    <row r="6245" spans="2:3" x14ac:dyDescent="0.25">
      <c r="B6245" s="16"/>
      <c r="C6245" s="17"/>
    </row>
    <row r="6246" spans="2:3" x14ac:dyDescent="0.25">
      <c r="B6246" s="16"/>
      <c r="C6246" s="17"/>
    </row>
    <row r="6247" spans="2:3" x14ac:dyDescent="0.25">
      <c r="B6247" s="16"/>
      <c r="C6247" s="17"/>
    </row>
    <row r="6248" spans="2:3" x14ac:dyDescent="0.25">
      <c r="B6248" s="16"/>
      <c r="C6248" s="17"/>
    </row>
    <row r="6249" spans="2:3" x14ac:dyDescent="0.25">
      <c r="B6249" s="16"/>
      <c r="C6249" s="17"/>
    </row>
    <row r="6250" spans="2:3" x14ac:dyDescent="0.25">
      <c r="B6250" s="16"/>
      <c r="C6250" s="17"/>
    </row>
    <row r="6251" spans="2:3" x14ac:dyDescent="0.25">
      <c r="B6251" s="16"/>
      <c r="C6251" s="17"/>
    </row>
    <row r="6252" spans="2:3" x14ac:dyDescent="0.25">
      <c r="B6252" s="16"/>
      <c r="C6252" s="17"/>
    </row>
    <row r="6253" spans="2:3" x14ac:dyDescent="0.25">
      <c r="B6253" s="16"/>
      <c r="C6253" s="17"/>
    </row>
    <row r="6254" spans="2:3" x14ac:dyDescent="0.25">
      <c r="B6254" s="16"/>
      <c r="C6254" s="17"/>
    </row>
    <row r="6255" spans="2:3" x14ac:dyDescent="0.25">
      <c r="B6255" s="16"/>
      <c r="C6255" s="17"/>
    </row>
    <row r="6256" spans="2:3" x14ac:dyDescent="0.25">
      <c r="B6256" s="16"/>
      <c r="C6256" s="17"/>
    </row>
    <row r="6257" spans="2:3" x14ac:dyDescent="0.25">
      <c r="B6257" s="16"/>
      <c r="C6257" s="17"/>
    </row>
    <row r="6258" spans="2:3" x14ac:dyDescent="0.25">
      <c r="B6258" s="16"/>
      <c r="C6258" s="17"/>
    </row>
    <row r="6259" spans="2:3" x14ac:dyDescent="0.25">
      <c r="B6259" s="16"/>
      <c r="C6259" s="17"/>
    </row>
    <row r="6260" spans="2:3" x14ac:dyDescent="0.25">
      <c r="B6260" s="16"/>
      <c r="C6260" s="17"/>
    </row>
    <row r="6261" spans="2:3" x14ac:dyDescent="0.25">
      <c r="B6261" s="16"/>
      <c r="C6261" s="17"/>
    </row>
    <row r="6262" spans="2:3" x14ac:dyDescent="0.25">
      <c r="B6262" s="16"/>
      <c r="C6262" s="17"/>
    </row>
    <row r="6263" spans="2:3" x14ac:dyDescent="0.25">
      <c r="B6263" s="16"/>
      <c r="C6263" s="17"/>
    </row>
    <row r="6264" spans="2:3" x14ac:dyDescent="0.25">
      <c r="B6264" s="16"/>
      <c r="C6264" s="17"/>
    </row>
    <row r="6265" spans="2:3" x14ac:dyDescent="0.25">
      <c r="B6265" s="16"/>
      <c r="C6265" s="17"/>
    </row>
    <row r="6266" spans="2:3" x14ac:dyDescent="0.25">
      <c r="B6266" s="16"/>
      <c r="C6266" s="17"/>
    </row>
    <row r="6267" spans="2:3" x14ac:dyDescent="0.25">
      <c r="B6267" s="16"/>
      <c r="C6267" s="17"/>
    </row>
    <row r="6268" spans="2:3" x14ac:dyDescent="0.25">
      <c r="B6268" s="16"/>
      <c r="C6268" s="17"/>
    </row>
    <row r="6269" spans="2:3" x14ac:dyDescent="0.25">
      <c r="B6269" s="16"/>
      <c r="C6269" s="17"/>
    </row>
    <row r="6270" spans="2:3" x14ac:dyDescent="0.25">
      <c r="B6270" s="16"/>
      <c r="C6270" s="17"/>
    </row>
    <row r="6271" spans="2:3" x14ac:dyDescent="0.25">
      <c r="B6271" s="16"/>
      <c r="C6271" s="17"/>
    </row>
    <row r="6272" spans="2:3" x14ac:dyDescent="0.25">
      <c r="B6272" s="16"/>
      <c r="C6272" s="17"/>
    </row>
    <row r="6273" spans="2:3" x14ac:dyDescent="0.25">
      <c r="B6273" s="16"/>
      <c r="C6273" s="17"/>
    </row>
    <row r="6274" spans="2:3" x14ac:dyDescent="0.25">
      <c r="B6274" s="16"/>
      <c r="C6274" s="17"/>
    </row>
    <row r="6275" spans="2:3" x14ac:dyDescent="0.25">
      <c r="B6275" s="16"/>
      <c r="C6275" s="17"/>
    </row>
    <row r="6276" spans="2:3" x14ac:dyDescent="0.25">
      <c r="B6276" s="16"/>
      <c r="C6276" s="17"/>
    </row>
    <row r="6277" spans="2:3" x14ac:dyDescent="0.25">
      <c r="B6277" s="16"/>
      <c r="C6277" s="17"/>
    </row>
    <row r="6278" spans="2:3" x14ac:dyDescent="0.25">
      <c r="B6278" s="16"/>
      <c r="C6278" s="17"/>
    </row>
    <row r="6279" spans="2:3" x14ac:dyDescent="0.25">
      <c r="B6279" s="16"/>
      <c r="C6279" s="17"/>
    </row>
    <row r="6280" spans="2:3" x14ac:dyDescent="0.25">
      <c r="B6280" s="16"/>
      <c r="C6280" s="17"/>
    </row>
    <row r="6281" spans="2:3" x14ac:dyDescent="0.25">
      <c r="B6281" s="16"/>
      <c r="C6281" s="17"/>
    </row>
    <row r="6282" spans="2:3" x14ac:dyDescent="0.25">
      <c r="B6282" s="16"/>
      <c r="C6282" s="17"/>
    </row>
    <row r="6283" spans="2:3" x14ac:dyDescent="0.25">
      <c r="B6283" s="16"/>
      <c r="C6283" s="17"/>
    </row>
    <row r="6284" spans="2:3" x14ac:dyDescent="0.25">
      <c r="B6284" s="16"/>
      <c r="C6284" s="17"/>
    </row>
    <row r="6285" spans="2:3" x14ac:dyDescent="0.25">
      <c r="B6285" s="16"/>
      <c r="C6285" s="17"/>
    </row>
    <row r="6286" spans="2:3" x14ac:dyDescent="0.25">
      <c r="B6286" s="16"/>
      <c r="C6286" s="17"/>
    </row>
    <row r="6287" spans="2:3" x14ac:dyDescent="0.25">
      <c r="B6287" s="16"/>
      <c r="C6287" s="17"/>
    </row>
    <row r="6288" spans="2:3" x14ac:dyDescent="0.25">
      <c r="B6288" s="16"/>
      <c r="C6288" s="17"/>
    </row>
    <row r="6289" spans="2:3" x14ac:dyDescent="0.25">
      <c r="B6289" s="16"/>
      <c r="C6289" s="17"/>
    </row>
    <row r="6290" spans="2:3" x14ac:dyDescent="0.25">
      <c r="B6290" s="16"/>
      <c r="C6290" s="17"/>
    </row>
    <row r="6291" spans="2:3" x14ac:dyDescent="0.25">
      <c r="B6291" s="16"/>
      <c r="C6291" s="17"/>
    </row>
    <row r="6292" spans="2:3" x14ac:dyDescent="0.25">
      <c r="B6292" s="16"/>
      <c r="C6292" s="17"/>
    </row>
    <row r="6293" spans="2:3" x14ac:dyDescent="0.25">
      <c r="B6293" s="16"/>
      <c r="C6293" s="17"/>
    </row>
    <row r="6294" spans="2:3" x14ac:dyDescent="0.25">
      <c r="B6294" s="16"/>
      <c r="C6294" s="17"/>
    </row>
    <row r="6295" spans="2:3" x14ac:dyDescent="0.25">
      <c r="B6295" s="16"/>
      <c r="C6295" s="17"/>
    </row>
    <row r="6296" spans="2:3" x14ac:dyDescent="0.25">
      <c r="B6296" s="16"/>
      <c r="C6296" s="17"/>
    </row>
    <row r="6297" spans="2:3" x14ac:dyDescent="0.25">
      <c r="B6297" s="16"/>
      <c r="C6297" s="17"/>
    </row>
    <row r="6298" spans="2:3" x14ac:dyDescent="0.25">
      <c r="B6298" s="16"/>
      <c r="C6298" s="17"/>
    </row>
    <row r="6299" spans="2:3" x14ac:dyDescent="0.25">
      <c r="B6299" s="16"/>
      <c r="C6299" s="17"/>
    </row>
    <row r="6300" spans="2:3" x14ac:dyDescent="0.25">
      <c r="B6300" s="16"/>
      <c r="C6300" s="17"/>
    </row>
    <row r="6301" spans="2:3" x14ac:dyDescent="0.25">
      <c r="B6301" s="16"/>
      <c r="C6301" s="17"/>
    </row>
    <row r="6302" spans="2:3" x14ac:dyDescent="0.25">
      <c r="B6302" s="16"/>
      <c r="C6302" s="17"/>
    </row>
    <row r="6303" spans="2:3" x14ac:dyDescent="0.25">
      <c r="B6303" s="16"/>
      <c r="C6303" s="17"/>
    </row>
    <row r="6304" spans="2:3" x14ac:dyDescent="0.25">
      <c r="B6304" s="16"/>
      <c r="C6304" s="17"/>
    </row>
    <row r="6305" spans="2:3" x14ac:dyDescent="0.25">
      <c r="B6305" s="16"/>
      <c r="C6305" s="17"/>
    </row>
    <row r="6306" spans="2:3" x14ac:dyDescent="0.25">
      <c r="B6306" s="16"/>
      <c r="C6306" s="17"/>
    </row>
    <row r="6307" spans="2:3" x14ac:dyDescent="0.25">
      <c r="B6307" s="16"/>
      <c r="C6307" s="17"/>
    </row>
    <row r="6308" spans="2:3" x14ac:dyDescent="0.25">
      <c r="B6308" s="16"/>
      <c r="C6308" s="17"/>
    </row>
    <row r="6309" spans="2:3" x14ac:dyDescent="0.25">
      <c r="B6309" s="16"/>
      <c r="C6309" s="17"/>
    </row>
    <row r="6310" spans="2:3" x14ac:dyDescent="0.25">
      <c r="B6310" s="16"/>
      <c r="C6310" s="17"/>
    </row>
    <row r="6311" spans="2:3" x14ac:dyDescent="0.25">
      <c r="B6311" s="16"/>
      <c r="C6311" s="17"/>
    </row>
    <row r="6312" spans="2:3" x14ac:dyDescent="0.25">
      <c r="B6312" s="16"/>
      <c r="C6312" s="17"/>
    </row>
    <row r="6313" spans="2:3" x14ac:dyDescent="0.25">
      <c r="B6313" s="16"/>
      <c r="C6313" s="17"/>
    </row>
    <row r="6314" spans="2:3" x14ac:dyDescent="0.25">
      <c r="B6314" s="16"/>
      <c r="C6314" s="17"/>
    </row>
    <row r="6315" spans="2:3" x14ac:dyDescent="0.25">
      <c r="B6315" s="16"/>
      <c r="C6315" s="17"/>
    </row>
    <row r="6316" spans="2:3" x14ac:dyDescent="0.25">
      <c r="B6316" s="16"/>
      <c r="C6316" s="17"/>
    </row>
    <row r="6317" spans="2:3" x14ac:dyDescent="0.25">
      <c r="B6317" s="16"/>
      <c r="C6317" s="17"/>
    </row>
    <row r="6318" spans="2:3" x14ac:dyDescent="0.25">
      <c r="B6318" s="16"/>
      <c r="C6318" s="17"/>
    </row>
    <row r="6319" spans="2:3" x14ac:dyDescent="0.25">
      <c r="B6319" s="16"/>
      <c r="C6319" s="17"/>
    </row>
    <row r="6320" spans="2:3" x14ac:dyDescent="0.25">
      <c r="B6320" s="16"/>
      <c r="C6320" s="17"/>
    </row>
    <row r="6321" spans="2:3" x14ac:dyDescent="0.25">
      <c r="B6321" s="16"/>
      <c r="C6321" s="17"/>
    </row>
    <row r="6322" spans="2:3" x14ac:dyDescent="0.25">
      <c r="B6322" s="16"/>
      <c r="C6322" s="17"/>
    </row>
    <row r="6323" spans="2:3" x14ac:dyDescent="0.25">
      <c r="B6323" s="16"/>
      <c r="C6323" s="17"/>
    </row>
    <row r="6324" spans="2:3" x14ac:dyDescent="0.25">
      <c r="B6324" s="16"/>
      <c r="C6324" s="17"/>
    </row>
    <row r="6325" spans="2:3" x14ac:dyDescent="0.25">
      <c r="B6325" s="16"/>
      <c r="C6325" s="17"/>
    </row>
    <row r="6326" spans="2:3" x14ac:dyDescent="0.25">
      <c r="B6326" s="16"/>
      <c r="C6326" s="17"/>
    </row>
    <row r="6327" spans="2:3" x14ac:dyDescent="0.25">
      <c r="B6327" s="16"/>
      <c r="C6327" s="17"/>
    </row>
    <row r="6328" spans="2:3" x14ac:dyDescent="0.25">
      <c r="B6328" s="16"/>
      <c r="C6328" s="17"/>
    </row>
    <row r="6329" spans="2:3" x14ac:dyDescent="0.25">
      <c r="B6329" s="16"/>
      <c r="C6329" s="17"/>
    </row>
    <row r="6330" spans="2:3" x14ac:dyDescent="0.25">
      <c r="B6330" s="16"/>
      <c r="C6330" s="17"/>
    </row>
    <row r="6331" spans="2:3" x14ac:dyDescent="0.25">
      <c r="B6331" s="16"/>
      <c r="C6331" s="17"/>
    </row>
    <row r="6332" spans="2:3" x14ac:dyDescent="0.25">
      <c r="B6332" s="16"/>
      <c r="C6332" s="17"/>
    </row>
    <row r="6333" spans="2:3" x14ac:dyDescent="0.25">
      <c r="B6333" s="16"/>
      <c r="C6333" s="17"/>
    </row>
    <row r="6334" spans="2:3" x14ac:dyDescent="0.25">
      <c r="B6334" s="16"/>
      <c r="C6334" s="17"/>
    </row>
    <row r="6335" spans="2:3" x14ac:dyDescent="0.25">
      <c r="B6335" s="16"/>
      <c r="C6335" s="17"/>
    </row>
    <row r="6336" spans="2:3" x14ac:dyDescent="0.25">
      <c r="B6336" s="16"/>
      <c r="C6336" s="17"/>
    </row>
    <row r="6337" spans="2:3" x14ac:dyDescent="0.25">
      <c r="B6337" s="16"/>
      <c r="C6337" s="17"/>
    </row>
    <row r="6338" spans="2:3" x14ac:dyDescent="0.25">
      <c r="B6338" s="16"/>
      <c r="C6338" s="17"/>
    </row>
    <row r="6339" spans="2:3" x14ac:dyDescent="0.25">
      <c r="B6339" s="16"/>
      <c r="C6339" s="17"/>
    </row>
    <row r="6340" spans="2:3" x14ac:dyDescent="0.25">
      <c r="B6340" s="16"/>
      <c r="C6340" s="17"/>
    </row>
    <row r="6341" spans="2:3" x14ac:dyDescent="0.25">
      <c r="B6341" s="16"/>
      <c r="C6341" s="17"/>
    </row>
    <row r="6342" spans="2:3" x14ac:dyDescent="0.25">
      <c r="B6342" s="16"/>
      <c r="C6342" s="17"/>
    </row>
    <row r="6343" spans="2:3" x14ac:dyDescent="0.25">
      <c r="B6343" s="16"/>
      <c r="C6343" s="17"/>
    </row>
    <row r="6344" spans="2:3" x14ac:dyDescent="0.25">
      <c r="B6344" s="16"/>
      <c r="C6344" s="17"/>
    </row>
    <row r="6345" spans="2:3" x14ac:dyDescent="0.25">
      <c r="B6345" s="16"/>
      <c r="C6345" s="17"/>
    </row>
    <row r="6346" spans="2:3" x14ac:dyDescent="0.25">
      <c r="B6346" s="16"/>
      <c r="C6346" s="17"/>
    </row>
    <row r="6347" spans="2:3" x14ac:dyDescent="0.25">
      <c r="B6347" s="16"/>
      <c r="C6347" s="17"/>
    </row>
    <row r="6348" spans="2:3" x14ac:dyDescent="0.25">
      <c r="B6348" s="16"/>
      <c r="C6348" s="17"/>
    </row>
    <row r="6349" spans="2:3" x14ac:dyDescent="0.25">
      <c r="B6349" s="16"/>
      <c r="C6349" s="17"/>
    </row>
    <row r="6350" spans="2:3" x14ac:dyDescent="0.25">
      <c r="B6350" s="16"/>
      <c r="C6350" s="17"/>
    </row>
    <row r="6351" spans="2:3" x14ac:dyDescent="0.25">
      <c r="B6351" s="16"/>
      <c r="C6351" s="17"/>
    </row>
    <row r="6352" spans="2:3" x14ac:dyDescent="0.25">
      <c r="B6352" s="16"/>
      <c r="C6352" s="17"/>
    </row>
    <row r="6353" spans="2:3" x14ac:dyDescent="0.25">
      <c r="B6353" s="16"/>
      <c r="C6353" s="17"/>
    </row>
    <row r="6354" spans="2:3" x14ac:dyDescent="0.25">
      <c r="B6354" s="16"/>
      <c r="C6354" s="17"/>
    </row>
    <row r="6355" spans="2:3" x14ac:dyDescent="0.25">
      <c r="B6355" s="16"/>
      <c r="C6355" s="17"/>
    </row>
    <row r="6356" spans="2:3" x14ac:dyDescent="0.25">
      <c r="B6356" s="16"/>
      <c r="C6356" s="17"/>
    </row>
    <row r="6357" spans="2:3" x14ac:dyDescent="0.25">
      <c r="B6357" s="16"/>
      <c r="C6357" s="17"/>
    </row>
    <row r="6358" spans="2:3" x14ac:dyDescent="0.25">
      <c r="B6358" s="16"/>
      <c r="C6358" s="17"/>
    </row>
    <row r="6359" spans="2:3" x14ac:dyDescent="0.25">
      <c r="B6359" s="16"/>
      <c r="C6359" s="17"/>
    </row>
    <row r="6360" spans="2:3" x14ac:dyDescent="0.25">
      <c r="B6360" s="16"/>
      <c r="C6360" s="17"/>
    </row>
    <row r="6361" spans="2:3" x14ac:dyDescent="0.25">
      <c r="B6361" s="16"/>
      <c r="C6361" s="17"/>
    </row>
    <row r="6362" spans="2:3" x14ac:dyDescent="0.25">
      <c r="B6362" s="16"/>
      <c r="C6362" s="17"/>
    </row>
    <row r="6363" spans="2:3" x14ac:dyDescent="0.25">
      <c r="B6363" s="16"/>
      <c r="C6363" s="17"/>
    </row>
    <row r="6364" spans="2:3" x14ac:dyDescent="0.25">
      <c r="B6364" s="16"/>
      <c r="C6364" s="17"/>
    </row>
    <row r="6365" spans="2:3" x14ac:dyDescent="0.25">
      <c r="B6365" s="16"/>
      <c r="C6365" s="17"/>
    </row>
    <row r="6366" spans="2:3" x14ac:dyDescent="0.25">
      <c r="B6366" s="16"/>
      <c r="C6366" s="17"/>
    </row>
    <row r="6367" spans="2:3" x14ac:dyDescent="0.25">
      <c r="B6367" s="16"/>
      <c r="C6367" s="17"/>
    </row>
    <row r="6368" spans="2:3" x14ac:dyDescent="0.25">
      <c r="B6368" s="16"/>
      <c r="C6368" s="17"/>
    </row>
    <row r="6369" spans="2:3" x14ac:dyDescent="0.25">
      <c r="B6369" s="16"/>
      <c r="C6369" s="17"/>
    </row>
    <row r="6370" spans="2:3" x14ac:dyDescent="0.25">
      <c r="B6370" s="16"/>
      <c r="C6370" s="17"/>
    </row>
    <row r="6371" spans="2:3" x14ac:dyDescent="0.25">
      <c r="B6371" s="16"/>
      <c r="C6371" s="17"/>
    </row>
    <row r="6372" spans="2:3" x14ac:dyDescent="0.25">
      <c r="B6372" s="16"/>
      <c r="C6372" s="17"/>
    </row>
    <row r="6373" spans="2:3" x14ac:dyDescent="0.25">
      <c r="B6373" s="16"/>
      <c r="C6373" s="17"/>
    </row>
    <row r="6374" spans="2:3" x14ac:dyDescent="0.25">
      <c r="B6374" s="16"/>
      <c r="C6374" s="17"/>
    </row>
    <row r="6375" spans="2:3" x14ac:dyDescent="0.25">
      <c r="B6375" s="16"/>
      <c r="C6375" s="17"/>
    </row>
    <row r="6376" spans="2:3" x14ac:dyDescent="0.25">
      <c r="B6376" s="16"/>
      <c r="C6376" s="17"/>
    </row>
    <row r="6377" spans="2:3" x14ac:dyDescent="0.25">
      <c r="B6377" s="16"/>
      <c r="C6377" s="17"/>
    </row>
    <row r="6378" spans="2:3" x14ac:dyDescent="0.25">
      <c r="B6378" s="16"/>
      <c r="C6378" s="17"/>
    </row>
    <row r="6379" spans="2:3" x14ac:dyDescent="0.25">
      <c r="B6379" s="16"/>
      <c r="C6379" s="17"/>
    </row>
    <row r="6380" spans="2:3" x14ac:dyDescent="0.25">
      <c r="B6380" s="16"/>
      <c r="C6380" s="17"/>
    </row>
    <row r="6381" spans="2:3" x14ac:dyDescent="0.25">
      <c r="B6381" s="16"/>
      <c r="C6381" s="17"/>
    </row>
    <row r="6382" spans="2:3" x14ac:dyDescent="0.25">
      <c r="B6382" s="16"/>
      <c r="C6382" s="17"/>
    </row>
    <row r="6383" spans="2:3" x14ac:dyDescent="0.25">
      <c r="B6383" s="16"/>
      <c r="C6383" s="17"/>
    </row>
    <row r="6384" spans="2:3" x14ac:dyDescent="0.25">
      <c r="B6384" s="16"/>
      <c r="C6384" s="17"/>
    </row>
    <row r="6385" spans="2:3" x14ac:dyDescent="0.25">
      <c r="B6385" s="16"/>
      <c r="C6385" s="17"/>
    </row>
    <row r="6386" spans="2:3" x14ac:dyDescent="0.25">
      <c r="B6386" s="16"/>
      <c r="C6386" s="17"/>
    </row>
    <row r="6387" spans="2:3" x14ac:dyDescent="0.25">
      <c r="B6387" s="16"/>
      <c r="C6387" s="17"/>
    </row>
    <row r="6388" spans="2:3" x14ac:dyDescent="0.25">
      <c r="B6388" s="16"/>
      <c r="C6388" s="17"/>
    </row>
    <row r="6389" spans="2:3" x14ac:dyDescent="0.25">
      <c r="B6389" s="16"/>
      <c r="C6389" s="17"/>
    </row>
    <row r="6390" spans="2:3" x14ac:dyDescent="0.25">
      <c r="B6390" s="16"/>
      <c r="C6390" s="17"/>
    </row>
    <row r="6391" spans="2:3" x14ac:dyDescent="0.25">
      <c r="B6391" s="16"/>
      <c r="C6391" s="17"/>
    </row>
    <row r="6392" spans="2:3" x14ac:dyDescent="0.25">
      <c r="B6392" s="16"/>
      <c r="C6392" s="17"/>
    </row>
    <row r="6393" spans="2:3" x14ac:dyDescent="0.25">
      <c r="B6393" s="16"/>
      <c r="C6393" s="17"/>
    </row>
    <row r="6394" spans="2:3" x14ac:dyDescent="0.25">
      <c r="B6394" s="16"/>
      <c r="C6394" s="17"/>
    </row>
    <row r="6395" spans="2:3" x14ac:dyDescent="0.25">
      <c r="B6395" s="16"/>
      <c r="C6395" s="17"/>
    </row>
    <row r="6396" spans="2:3" x14ac:dyDescent="0.25">
      <c r="B6396" s="16"/>
      <c r="C6396" s="17"/>
    </row>
    <row r="6397" spans="2:3" x14ac:dyDescent="0.25">
      <c r="B6397" s="16"/>
      <c r="C6397" s="17"/>
    </row>
    <row r="6398" spans="2:3" x14ac:dyDescent="0.25">
      <c r="B6398" s="16"/>
      <c r="C6398" s="17"/>
    </row>
    <row r="6399" spans="2:3" x14ac:dyDescent="0.25">
      <c r="B6399" s="16"/>
      <c r="C6399" s="17"/>
    </row>
    <row r="6400" spans="2:3" x14ac:dyDescent="0.25">
      <c r="B6400" s="16"/>
      <c r="C6400" s="17"/>
    </row>
    <row r="6401" spans="2:3" x14ac:dyDescent="0.25">
      <c r="B6401" s="16"/>
      <c r="C6401" s="17"/>
    </row>
    <row r="6402" spans="2:3" x14ac:dyDescent="0.25">
      <c r="B6402" s="16"/>
      <c r="C6402" s="17"/>
    </row>
    <row r="6403" spans="2:3" x14ac:dyDescent="0.25">
      <c r="B6403" s="16"/>
      <c r="C6403" s="17"/>
    </row>
    <row r="6404" spans="2:3" x14ac:dyDescent="0.25">
      <c r="B6404" s="16"/>
      <c r="C6404" s="17"/>
    </row>
    <row r="6405" spans="2:3" x14ac:dyDescent="0.25">
      <c r="B6405" s="16"/>
      <c r="C6405" s="17"/>
    </row>
    <row r="6406" spans="2:3" x14ac:dyDescent="0.25">
      <c r="B6406" s="16"/>
      <c r="C6406" s="17"/>
    </row>
    <row r="6407" spans="2:3" x14ac:dyDescent="0.25">
      <c r="B6407" s="16"/>
      <c r="C6407" s="17"/>
    </row>
    <row r="6408" spans="2:3" x14ac:dyDescent="0.25">
      <c r="B6408" s="16"/>
      <c r="C6408" s="17"/>
    </row>
    <row r="6409" spans="2:3" x14ac:dyDescent="0.25">
      <c r="B6409" s="16"/>
      <c r="C6409" s="17"/>
    </row>
    <row r="6410" spans="2:3" x14ac:dyDescent="0.25">
      <c r="B6410" s="16"/>
      <c r="C6410" s="17"/>
    </row>
    <row r="6411" spans="2:3" x14ac:dyDescent="0.25">
      <c r="B6411" s="16"/>
      <c r="C6411" s="17"/>
    </row>
    <row r="6412" spans="2:3" x14ac:dyDescent="0.25">
      <c r="B6412" s="16"/>
      <c r="C6412" s="17"/>
    </row>
    <row r="6413" spans="2:3" x14ac:dyDescent="0.25">
      <c r="B6413" s="16"/>
      <c r="C6413" s="17"/>
    </row>
    <row r="6414" spans="2:3" x14ac:dyDescent="0.25">
      <c r="B6414" s="16"/>
      <c r="C6414" s="17"/>
    </row>
    <row r="6415" spans="2:3" x14ac:dyDescent="0.25">
      <c r="B6415" s="16"/>
      <c r="C6415" s="17"/>
    </row>
    <row r="6416" spans="2:3" x14ac:dyDescent="0.25">
      <c r="B6416" s="16"/>
      <c r="C6416" s="17"/>
    </row>
    <row r="6417" spans="2:3" x14ac:dyDescent="0.25">
      <c r="B6417" s="16"/>
      <c r="C6417" s="17"/>
    </row>
    <row r="6418" spans="2:3" x14ac:dyDescent="0.25">
      <c r="B6418" s="16"/>
      <c r="C6418" s="17"/>
    </row>
    <row r="6419" spans="2:3" x14ac:dyDescent="0.25">
      <c r="B6419" s="16"/>
      <c r="C6419" s="17"/>
    </row>
    <row r="6420" spans="2:3" x14ac:dyDescent="0.25">
      <c r="B6420" s="16"/>
      <c r="C6420" s="17"/>
    </row>
    <row r="6421" spans="2:3" x14ac:dyDescent="0.25">
      <c r="B6421" s="16"/>
      <c r="C6421" s="17"/>
    </row>
    <row r="6422" spans="2:3" x14ac:dyDescent="0.25">
      <c r="B6422" s="16"/>
      <c r="C6422" s="17"/>
    </row>
    <row r="6423" spans="2:3" x14ac:dyDescent="0.25">
      <c r="B6423" s="16"/>
      <c r="C6423" s="17"/>
    </row>
    <row r="6424" spans="2:3" x14ac:dyDescent="0.25">
      <c r="B6424" s="16"/>
      <c r="C6424" s="17"/>
    </row>
    <row r="6425" spans="2:3" x14ac:dyDescent="0.25">
      <c r="B6425" s="16"/>
      <c r="C6425" s="17"/>
    </row>
    <row r="6426" spans="2:3" x14ac:dyDescent="0.25">
      <c r="B6426" s="16"/>
      <c r="C6426" s="17"/>
    </row>
    <row r="6427" spans="2:3" x14ac:dyDescent="0.25">
      <c r="B6427" s="16"/>
      <c r="C6427" s="17"/>
    </row>
    <row r="6428" spans="2:3" x14ac:dyDescent="0.25">
      <c r="B6428" s="16"/>
      <c r="C6428" s="17"/>
    </row>
    <row r="6429" spans="2:3" x14ac:dyDescent="0.25">
      <c r="B6429" s="16"/>
      <c r="C6429" s="17"/>
    </row>
    <row r="6430" spans="2:3" x14ac:dyDescent="0.25">
      <c r="B6430" s="16"/>
      <c r="C6430" s="17"/>
    </row>
    <row r="6431" spans="2:3" x14ac:dyDescent="0.25">
      <c r="B6431" s="16"/>
      <c r="C6431" s="17"/>
    </row>
    <row r="6432" spans="2:3" x14ac:dyDescent="0.25">
      <c r="B6432" s="16"/>
      <c r="C6432" s="17"/>
    </row>
    <row r="6433" spans="2:3" x14ac:dyDescent="0.25">
      <c r="B6433" s="16"/>
      <c r="C6433" s="17"/>
    </row>
    <row r="6434" spans="2:3" x14ac:dyDescent="0.25">
      <c r="B6434" s="16"/>
      <c r="C6434" s="17"/>
    </row>
    <row r="6435" spans="2:3" x14ac:dyDescent="0.25">
      <c r="B6435" s="16"/>
      <c r="C6435" s="17"/>
    </row>
    <row r="6436" spans="2:3" x14ac:dyDescent="0.25">
      <c r="B6436" s="16"/>
      <c r="C6436" s="17"/>
    </row>
    <row r="6437" spans="2:3" x14ac:dyDescent="0.25">
      <c r="B6437" s="16"/>
      <c r="C6437" s="17"/>
    </row>
    <row r="6438" spans="2:3" x14ac:dyDescent="0.25">
      <c r="B6438" s="16"/>
      <c r="C6438" s="17"/>
    </row>
    <row r="6439" spans="2:3" x14ac:dyDescent="0.25">
      <c r="B6439" s="16"/>
      <c r="C6439" s="17"/>
    </row>
    <row r="6440" spans="2:3" x14ac:dyDescent="0.25">
      <c r="B6440" s="16"/>
      <c r="C6440" s="17"/>
    </row>
    <row r="6441" spans="2:3" x14ac:dyDescent="0.25">
      <c r="B6441" s="16"/>
      <c r="C6441" s="17"/>
    </row>
    <row r="6442" spans="2:3" x14ac:dyDescent="0.25">
      <c r="B6442" s="16"/>
      <c r="C6442" s="17"/>
    </row>
    <row r="6443" spans="2:3" x14ac:dyDescent="0.25">
      <c r="B6443" s="16"/>
      <c r="C6443" s="17"/>
    </row>
    <row r="6444" spans="2:3" x14ac:dyDescent="0.25">
      <c r="B6444" s="16"/>
      <c r="C6444" s="17"/>
    </row>
    <row r="6445" spans="2:3" x14ac:dyDescent="0.25">
      <c r="B6445" s="16"/>
      <c r="C6445" s="17"/>
    </row>
    <row r="6446" spans="2:3" x14ac:dyDescent="0.25">
      <c r="B6446" s="16"/>
      <c r="C6446" s="17"/>
    </row>
    <row r="6447" spans="2:3" x14ac:dyDescent="0.25">
      <c r="B6447" s="16"/>
      <c r="C6447" s="17"/>
    </row>
    <row r="6448" spans="2:3" x14ac:dyDescent="0.25">
      <c r="B6448" s="16"/>
      <c r="C6448" s="17"/>
    </row>
    <row r="6449" spans="2:3" x14ac:dyDescent="0.25">
      <c r="B6449" s="16"/>
      <c r="C6449" s="17"/>
    </row>
    <row r="6450" spans="2:3" x14ac:dyDescent="0.25">
      <c r="B6450" s="16"/>
      <c r="C6450" s="17"/>
    </row>
    <row r="6451" spans="2:3" x14ac:dyDescent="0.25">
      <c r="B6451" s="16"/>
      <c r="C6451" s="17"/>
    </row>
    <row r="6452" spans="2:3" x14ac:dyDescent="0.25">
      <c r="B6452" s="16"/>
      <c r="C6452" s="17"/>
    </row>
    <row r="6453" spans="2:3" x14ac:dyDescent="0.25">
      <c r="B6453" s="16"/>
      <c r="C6453" s="17"/>
    </row>
    <row r="6454" spans="2:3" x14ac:dyDescent="0.25">
      <c r="B6454" s="16"/>
      <c r="C6454" s="17"/>
    </row>
    <row r="6455" spans="2:3" x14ac:dyDescent="0.25">
      <c r="B6455" s="16"/>
      <c r="C6455" s="17"/>
    </row>
    <row r="6456" spans="2:3" x14ac:dyDescent="0.25">
      <c r="B6456" s="16"/>
      <c r="C6456" s="17"/>
    </row>
    <row r="6457" spans="2:3" x14ac:dyDescent="0.25">
      <c r="B6457" s="16"/>
      <c r="C6457" s="17"/>
    </row>
    <row r="6458" spans="2:3" x14ac:dyDescent="0.25">
      <c r="B6458" s="16"/>
      <c r="C6458" s="17"/>
    </row>
    <row r="6459" spans="2:3" x14ac:dyDescent="0.25">
      <c r="B6459" s="16"/>
      <c r="C6459" s="17"/>
    </row>
    <row r="6460" spans="2:3" x14ac:dyDescent="0.25">
      <c r="B6460" s="16"/>
      <c r="C6460" s="17"/>
    </row>
    <row r="6461" spans="2:3" x14ac:dyDescent="0.25">
      <c r="B6461" s="16"/>
      <c r="C6461" s="17"/>
    </row>
    <row r="6462" spans="2:3" x14ac:dyDescent="0.25">
      <c r="B6462" s="16"/>
      <c r="C6462" s="17"/>
    </row>
    <row r="6463" spans="2:3" x14ac:dyDescent="0.25">
      <c r="B6463" s="16"/>
      <c r="C6463" s="17"/>
    </row>
    <row r="6464" spans="2:3" x14ac:dyDescent="0.25">
      <c r="B6464" s="16"/>
      <c r="C6464" s="17"/>
    </row>
    <row r="6465" spans="2:3" x14ac:dyDescent="0.25">
      <c r="B6465" s="16"/>
      <c r="C6465" s="17"/>
    </row>
    <row r="6466" spans="2:3" x14ac:dyDescent="0.25">
      <c r="B6466" s="16"/>
      <c r="C6466" s="17"/>
    </row>
    <row r="6467" spans="2:3" x14ac:dyDescent="0.25">
      <c r="B6467" s="16"/>
      <c r="C6467" s="17"/>
    </row>
    <row r="6468" spans="2:3" x14ac:dyDescent="0.25">
      <c r="B6468" s="16"/>
      <c r="C6468" s="17"/>
    </row>
    <row r="6469" spans="2:3" x14ac:dyDescent="0.25">
      <c r="B6469" s="16"/>
      <c r="C6469" s="17"/>
    </row>
    <row r="6470" spans="2:3" x14ac:dyDescent="0.25">
      <c r="B6470" s="16"/>
      <c r="C6470" s="17"/>
    </row>
    <row r="6471" spans="2:3" x14ac:dyDescent="0.25">
      <c r="B6471" s="16"/>
      <c r="C6471" s="17"/>
    </row>
    <row r="6472" spans="2:3" x14ac:dyDescent="0.25">
      <c r="B6472" s="16"/>
      <c r="C6472" s="17"/>
    </row>
    <row r="6473" spans="2:3" x14ac:dyDescent="0.25">
      <c r="B6473" s="16"/>
      <c r="C6473" s="17"/>
    </row>
    <row r="6474" spans="2:3" x14ac:dyDescent="0.25">
      <c r="B6474" s="16"/>
      <c r="C6474" s="17"/>
    </row>
    <row r="6475" spans="2:3" x14ac:dyDescent="0.25">
      <c r="B6475" s="16"/>
      <c r="C6475" s="17"/>
    </row>
    <row r="6476" spans="2:3" x14ac:dyDescent="0.25">
      <c r="B6476" s="16"/>
      <c r="C6476" s="17"/>
    </row>
    <row r="6477" spans="2:3" x14ac:dyDescent="0.25">
      <c r="B6477" s="16"/>
      <c r="C6477" s="17"/>
    </row>
    <row r="6478" spans="2:3" x14ac:dyDescent="0.25">
      <c r="B6478" s="16"/>
      <c r="C6478" s="17"/>
    </row>
    <row r="6479" spans="2:3" x14ac:dyDescent="0.25">
      <c r="B6479" s="16"/>
      <c r="C6479" s="17"/>
    </row>
    <row r="6480" spans="2:3" x14ac:dyDescent="0.25">
      <c r="B6480" s="16"/>
      <c r="C6480" s="17"/>
    </row>
    <row r="6481" spans="2:3" x14ac:dyDescent="0.25">
      <c r="B6481" s="16"/>
      <c r="C6481" s="17"/>
    </row>
    <row r="6482" spans="2:3" x14ac:dyDescent="0.25">
      <c r="B6482" s="16"/>
      <c r="C6482" s="17"/>
    </row>
    <row r="6483" spans="2:3" x14ac:dyDescent="0.25">
      <c r="B6483" s="16"/>
      <c r="C6483" s="17"/>
    </row>
    <row r="6484" spans="2:3" x14ac:dyDescent="0.25">
      <c r="B6484" s="16"/>
      <c r="C6484" s="17"/>
    </row>
    <row r="6485" spans="2:3" x14ac:dyDescent="0.25">
      <c r="B6485" s="16"/>
      <c r="C6485" s="17"/>
    </row>
    <row r="6486" spans="2:3" x14ac:dyDescent="0.25">
      <c r="B6486" s="16"/>
      <c r="C6486" s="17"/>
    </row>
    <row r="6487" spans="2:3" x14ac:dyDescent="0.25">
      <c r="B6487" s="16"/>
      <c r="C6487" s="17"/>
    </row>
    <row r="6488" spans="2:3" x14ac:dyDescent="0.25">
      <c r="B6488" s="16"/>
      <c r="C6488" s="17"/>
    </row>
    <row r="6489" spans="2:3" x14ac:dyDescent="0.25">
      <c r="B6489" s="16"/>
      <c r="C6489" s="17"/>
    </row>
    <row r="6490" spans="2:3" x14ac:dyDescent="0.25">
      <c r="B6490" s="16"/>
      <c r="C6490" s="17"/>
    </row>
    <row r="6491" spans="2:3" x14ac:dyDescent="0.25">
      <c r="B6491" s="16"/>
      <c r="C6491" s="17"/>
    </row>
    <row r="6492" spans="2:3" x14ac:dyDescent="0.25">
      <c r="B6492" s="16"/>
      <c r="C6492" s="17"/>
    </row>
    <row r="6493" spans="2:3" x14ac:dyDescent="0.25">
      <c r="B6493" s="16"/>
      <c r="C6493" s="17"/>
    </row>
    <row r="6494" spans="2:3" x14ac:dyDescent="0.25">
      <c r="B6494" s="16"/>
      <c r="C6494" s="17"/>
    </row>
    <row r="6495" spans="2:3" x14ac:dyDescent="0.25">
      <c r="B6495" s="16"/>
      <c r="C6495" s="17"/>
    </row>
    <row r="6496" spans="2:3" x14ac:dyDescent="0.25">
      <c r="B6496" s="16"/>
      <c r="C6496" s="17"/>
    </row>
    <row r="6497" spans="2:3" x14ac:dyDescent="0.25">
      <c r="B6497" s="16"/>
      <c r="C6497" s="17"/>
    </row>
    <row r="6498" spans="2:3" x14ac:dyDescent="0.25">
      <c r="B6498" s="16"/>
      <c r="C6498" s="17"/>
    </row>
    <row r="6499" spans="2:3" x14ac:dyDescent="0.25">
      <c r="B6499" s="16"/>
      <c r="C6499" s="17"/>
    </row>
    <row r="6500" spans="2:3" x14ac:dyDescent="0.25">
      <c r="B6500" s="16"/>
      <c r="C6500" s="17"/>
    </row>
    <row r="6501" spans="2:3" x14ac:dyDescent="0.25">
      <c r="B6501" s="16"/>
      <c r="C6501" s="17"/>
    </row>
    <row r="6502" spans="2:3" x14ac:dyDescent="0.25">
      <c r="B6502" s="16"/>
      <c r="C6502" s="17"/>
    </row>
    <row r="6503" spans="2:3" x14ac:dyDescent="0.25">
      <c r="B6503" s="16"/>
      <c r="C6503" s="17"/>
    </row>
    <row r="6504" spans="2:3" x14ac:dyDescent="0.25">
      <c r="B6504" s="16"/>
      <c r="C6504" s="17"/>
    </row>
    <row r="6505" spans="2:3" x14ac:dyDescent="0.25">
      <c r="B6505" s="16"/>
      <c r="C6505" s="17"/>
    </row>
    <row r="6506" spans="2:3" x14ac:dyDescent="0.25">
      <c r="B6506" s="16"/>
      <c r="C6506" s="17"/>
    </row>
    <row r="6507" spans="2:3" x14ac:dyDescent="0.25">
      <c r="B6507" s="16"/>
      <c r="C6507" s="17"/>
    </row>
    <row r="6508" spans="2:3" x14ac:dyDescent="0.25">
      <c r="B6508" s="16"/>
      <c r="C6508" s="17"/>
    </row>
    <row r="6509" spans="2:3" x14ac:dyDescent="0.25">
      <c r="B6509" s="16"/>
      <c r="C6509" s="17"/>
    </row>
    <row r="6510" spans="2:3" x14ac:dyDescent="0.25">
      <c r="B6510" s="16"/>
      <c r="C6510" s="17"/>
    </row>
    <row r="6511" spans="2:3" x14ac:dyDescent="0.25">
      <c r="B6511" s="16"/>
      <c r="C6511" s="17"/>
    </row>
    <row r="6512" spans="2:3" x14ac:dyDescent="0.25">
      <c r="B6512" s="16"/>
      <c r="C6512" s="17"/>
    </row>
    <row r="6513" spans="2:3" x14ac:dyDescent="0.25">
      <c r="B6513" s="16"/>
      <c r="C6513" s="17"/>
    </row>
    <row r="6514" spans="2:3" x14ac:dyDescent="0.25">
      <c r="B6514" s="16"/>
      <c r="C6514" s="17"/>
    </row>
    <row r="6515" spans="2:3" x14ac:dyDescent="0.25">
      <c r="B6515" s="16"/>
      <c r="C6515" s="17"/>
    </row>
    <row r="6516" spans="2:3" x14ac:dyDescent="0.25">
      <c r="B6516" s="16"/>
      <c r="C6516" s="17"/>
    </row>
    <row r="6517" spans="2:3" x14ac:dyDescent="0.25">
      <c r="B6517" s="16"/>
      <c r="C6517" s="17"/>
    </row>
    <row r="6518" spans="2:3" x14ac:dyDescent="0.25">
      <c r="B6518" s="16"/>
      <c r="C6518" s="17"/>
    </row>
    <row r="6519" spans="2:3" x14ac:dyDescent="0.25">
      <c r="B6519" s="16"/>
      <c r="C6519" s="17"/>
    </row>
    <row r="6520" spans="2:3" x14ac:dyDescent="0.25">
      <c r="B6520" s="16"/>
      <c r="C6520" s="17"/>
    </row>
    <row r="6521" spans="2:3" x14ac:dyDescent="0.25">
      <c r="B6521" s="16"/>
      <c r="C6521" s="17"/>
    </row>
    <row r="6522" spans="2:3" x14ac:dyDescent="0.25">
      <c r="B6522" s="16"/>
      <c r="C6522" s="17"/>
    </row>
    <row r="6523" spans="2:3" x14ac:dyDescent="0.25">
      <c r="B6523" s="16"/>
      <c r="C6523" s="17"/>
    </row>
    <row r="6524" spans="2:3" x14ac:dyDescent="0.25">
      <c r="B6524" s="16"/>
      <c r="C6524" s="17"/>
    </row>
    <row r="6525" spans="2:3" x14ac:dyDescent="0.25">
      <c r="B6525" s="16"/>
      <c r="C6525" s="17"/>
    </row>
    <row r="6526" spans="2:3" x14ac:dyDescent="0.25">
      <c r="B6526" s="16"/>
      <c r="C6526" s="17"/>
    </row>
    <row r="6527" spans="2:3" x14ac:dyDescent="0.25">
      <c r="B6527" s="16"/>
      <c r="C6527" s="17"/>
    </row>
    <row r="6528" spans="2:3" x14ac:dyDescent="0.25">
      <c r="B6528" s="16"/>
      <c r="C6528" s="17"/>
    </row>
    <row r="6529" spans="2:3" x14ac:dyDescent="0.25">
      <c r="B6529" s="16"/>
      <c r="C6529" s="17"/>
    </row>
    <row r="6530" spans="2:3" x14ac:dyDescent="0.25">
      <c r="B6530" s="16"/>
      <c r="C6530" s="17"/>
    </row>
    <row r="6531" spans="2:3" x14ac:dyDescent="0.25">
      <c r="B6531" s="16"/>
      <c r="C6531" s="17"/>
    </row>
    <row r="6532" spans="2:3" x14ac:dyDescent="0.25">
      <c r="B6532" s="16"/>
      <c r="C6532" s="17"/>
    </row>
    <row r="6533" spans="2:3" x14ac:dyDescent="0.25">
      <c r="B6533" s="16"/>
      <c r="C6533" s="17"/>
    </row>
    <row r="6534" spans="2:3" x14ac:dyDescent="0.25">
      <c r="B6534" s="16"/>
      <c r="C6534" s="17"/>
    </row>
    <row r="6535" spans="2:3" x14ac:dyDescent="0.25">
      <c r="B6535" s="16"/>
      <c r="C6535" s="17"/>
    </row>
    <row r="6536" spans="2:3" x14ac:dyDescent="0.25">
      <c r="B6536" s="16"/>
      <c r="C6536" s="17"/>
    </row>
    <row r="6537" spans="2:3" x14ac:dyDescent="0.25">
      <c r="B6537" s="16"/>
      <c r="C6537" s="17"/>
    </row>
    <row r="6538" spans="2:3" x14ac:dyDescent="0.25">
      <c r="B6538" s="16"/>
      <c r="C6538" s="17"/>
    </row>
    <row r="6539" spans="2:3" x14ac:dyDescent="0.25">
      <c r="B6539" s="16"/>
      <c r="C6539" s="17"/>
    </row>
    <row r="6540" spans="2:3" x14ac:dyDescent="0.25">
      <c r="B6540" s="16"/>
      <c r="C6540" s="17"/>
    </row>
    <row r="6541" spans="2:3" x14ac:dyDescent="0.25">
      <c r="B6541" s="16"/>
      <c r="C6541" s="17"/>
    </row>
    <row r="6542" spans="2:3" x14ac:dyDescent="0.25">
      <c r="B6542" s="16"/>
      <c r="C6542" s="17"/>
    </row>
    <row r="6543" spans="2:3" x14ac:dyDescent="0.25">
      <c r="B6543" s="16"/>
      <c r="C6543" s="17"/>
    </row>
    <row r="6544" spans="2:3" x14ac:dyDescent="0.25">
      <c r="B6544" s="16"/>
      <c r="C6544" s="17"/>
    </row>
    <row r="6545" spans="2:3" x14ac:dyDescent="0.25">
      <c r="B6545" s="16"/>
      <c r="C6545" s="17"/>
    </row>
    <row r="6546" spans="2:3" x14ac:dyDescent="0.25">
      <c r="B6546" s="16"/>
      <c r="C6546" s="17"/>
    </row>
    <row r="6547" spans="2:3" x14ac:dyDescent="0.25">
      <c r="B6547" s="16"/>
      <c r="C6547" s="17"/>
    </row>
    <row r="6548" spans="2:3" x14ac:dyDescent="0.25">
      <c r="B6548" s="16"/>
      <c r="C6548" s="17"/>
    </row>
    <row r="6549" spans="2:3" x14ac:dyDescent="0.25">
      <c r="B6549" s="16"/>
      <c r="C6549" s="17"/>
    </row>
    <row r="6550" spans="2:3" x14ac:dyDescent="0.25">
      <c r="B6550" s="16"/>
      <c r="C6550" s="17"/>
    </row>
    <row r="6551" spans="2:3" x14ac:dyDescent="0.25">
      <c r="B6551" s="16"/>
      <c r="C6551" s="17"/>
    </row>
    <row r="6552" spans="2:3" x14ac:dyDescent="0.25">
      <c r="B6552" s="16"/>
      <c r="C6552" s="17"/>
    </row>
    <row r="6553" spans="2:3" x14ac:dyDescent="0.25">
      <c r="B6553" s="16"/>
      <c r="C6553" s="17"/>
    </row>
    <row r="6554" spans="2:3" x14ac:dyDescent="0.25">
      <c r="B6554" s="16"/>
      <c r="C6554" s="17"/>
    </row>
    <row r="6555" spans="2:3" x14ac:dyDescent="0.25">
      <c r="B6555" s="16"/>
      <c r="C6555" s="17"/>
    </row>
    <row r="6556" spans="2:3" x14ac:dyDescent="0.25">
      <c r="B6556" s="16"/>
      <c r="C6556" s="17"/>
    </row>
    <row r="6557" spans="2:3" x14ac:dyDescent="0.25">
      <c r="B6557" s="16"/>
      <c r="C6557" s="17"/>
    </row>
    <row r="6558" spans="2:3" x14ac:dyDescent="0.25">
      <c r="B6558" s="16"/>
      <c r="C6558" s="17"/>
    </row>
    <row r="6559" spans="2:3" x14ac:dyDescent="0.25">
      <c r="B6559" s="16"/>
      <c r="C6559" s="17"/>
    </row>
    <row r="6560" spans="2:3" x14ac:dyDescent="0.25">
      <c r="B6560" s="16"/>
      <c r="C6560" s="17"/>
    </row>
    <row r="6561" spans="2:3" x14ac:dyDescent="0.25">
      <c r="B6561" s="16"/>
      <c r="C6561" s="17"/>
    </row>
    <row r="6562" spans="2:3" x14ac:dyDescent="0.25">
      <c r="B6562" s="16"/>
      <c r="C6562" s="17"/>
    </row>
    <row r="6563" spans="2:3" x14ac:dyDescent="0.25">
      <c r="B6563" s="16"/>
      <c r="C6563" s="17"/>
    </row>
    <row r="6564" spans="2:3" x14ac:dyDescent="0.25">
      <c r="B6564" s="16"/>
      <c r="C6564" s="17"/>
    </row>
    <row r="6565" spans="2:3" x14ac:dyDescent="0.25">
      <c r="B6565" s="16"/>
      <c r="C6565" s="17"/>
    </row>
    <row r="6566" spans="2:3" x14ac:dyDescent="0.25">
      <c r="B6566" s="16"/>
      <c r="C6566" s="17"/>
    </row>
    <row r="6567" spans="2:3" x14ac:dyDescent="0.25">
      <c r="B6567" s="16"/>
      <c r="C6567" s="17"/>
    </row>
    <row r="6568" spans="2:3" x14ac:dyDescent="0.25">
      <c r="B6568" s="16"/>
      <c r="C6568" s="17"/>
    </row>
    <row r="6569" spans="2:3" x14ac:dyDescent="0.25">
      <c r="B6569" s="16"/>
      <c r="C6569" s="17"/>
    </row>
    <row r="6570" spans="2:3" x14ac:dyDescent="0.25">
      <c r="B6570" s="16"/>
      <c r="C6570" s="17"/>
    </row>
    <row r="6571" spans="2:3" x14ac:dyDescent="0.25">
      <c r="B6571" s="16"/>
      <c r="C6571" s="17"/>
    </row>
    <row r="6572" spans="2:3" x14ac:dyDescent="0.25">
      <c r="B6572" s="16"/>
      <c r="C6572" s="17"/>
    </row>
    <row r="6573" spans="2:3" x14ac:dyDescent="0.25">
      <c r="B6573" s="16"/>
      <c r="C6573" s="17"/>
    </row>
    <row r="6574" spans="2:3" x14ac:dyDescent="0.25">
      <c r="B6574" s="16"/>
      <c r="C6574" s="17"/>
    </row>
    <row r="6575" spans="2:3" x14ac:dyDescent="0.25">
      <c r="B6575" s="16"/>
      <c r="C6575" s="17"/>
    </row>
    <row r="6576" spans="2:3" x14ac:dyDescent="0.25">
      <c r="B6576" s="16"/>
      <c r="C6576" s="17"/>
    </row>
    <row r="6577" spans="2:3" x14ac:dyDescent="0.25">
      <c r="B6577" s="16"/>
      <c r="C6577" s="17"/>
    </row>
    <row r="6578" spans="2:3" x14ac:dyDescent="0.25">
      <c r="B6578" s="16"/>
      <c r="C6578" s="17"/>
    </row>
    <row r="6579" spans="2:3" x14ac:dyDescent="0.25">
      <c r="B6579" s="16"/>
      <c r="C6579" s="17"/>
    </row>
    <row r="6580" spans="2:3" x14ac:dyDescent="0.25">
      <c r="B6580" s="16"/>
      <c r="C6580" s="17"/>
    </row>
    <row r="6581" spans="2:3" x14ac:dyDescent="0.25">
      <c r="B6581" s="16"/>
      <c r="C6581" s="17"/>
    </row>
    <row r="6582" spans="2:3" x14ac:dyDescent="0.25">
      <c r="B6582" s="16"/>
      <c r="C6582" s="17"/>
    </row>
    <row r="6583" spans="2:3" x14ac:dyDescent="0.25">
      <c r="B6583" s="16"/>
      <c r="C6583" s="17"/>
    </row>
    <row r="6584" spans="2:3" x14ac:dyDescent="0.25">
      <c r="B6584" s="16"/>
      <c r="C6584" s="17"/>
    </row>
    <row r="6585" spans="2:3" x14ac:dyDescent="0.25">
      <c r="B6585" s="16"/>
      <c r="C6585" s="17"/>
    </row>
    <row r="6586" spans="2:3" x14ac:dyDescent="0.25">
      <c r="B6586" s="16"/>
      <c r="C6586" s="17"/>
    </row>
    <row r="6587" spans="2:3" x14ac:dyDescent="0.25">
      <c r="B6587" s="16"/>
      <c r="C6587" s="17"/>
    </row>
    <row r="6588" spans="2:3" x14ac:dyDescent="0.25">
      <c r="B6588" s="16"/>
      <c r="C6588" s="17"/>
    </row>
    <row r="6589" spans="2:3" x14ac:dyDescent="0.25">
      <c r="B6589" s="16"/>
      <c r="C6589" s="17"/>
    </row>
    <row r="6590" spans="2:3" x14ac:dyDescent="0.25">
      <c r="B6590" s="16"/>
      <c r="C6590" s="17"/>
    </row>
    <row r="6591" spans="2:3" x14ac:dyDescent="0.25">
      <c r="B6591" s="16"/>
      <c r="C6591" s="17"/>
    </row>
    <row r="6592" spans="2:3" x14ac:dyDescent="0.25">
      <c r="B6592" s="16"/>
      <c r="C6592" s="17"/>
    </row>
    <row r="6593" spans="2:3" x14ac:dyDescent="0.25">
      <c r="B6593" s="16"/>
      <c r="C6593" s="17"/>
    </row>
    <row r="6594" spans="2:3" x14ac:dyDescent="0.25">
      <c r="B6594" s="16"/>
      <c r="C6594" s="17"/>
    </row>
    <row r="6595" spans="2:3" x14ac:dyDescent="0.25">
      <c r="B6595" s="16"/>
      <c r="C6595" s="17"/>
    </row>
    <row r="6596" spans="2:3" x14ac:dyDescent="0.25">
      <c r="B6596" s="16"/>
      <c r="C6596" s="17"/>
    </row>
    <row r="6597" spans="2:3" x14ac:dyDescent="0.25">
      <c r="B6597" s="16"/>
      <c r="C6597" s="17"/>
    </row>
    <row r="6598" spans="2:3" x14ac:dyDescent="0.25">
      <c r="B6598" s="16"/>
      <c r="C6598" s="17"/>
    </row>
    <row r="6599" spans="2:3" x14ac:dyDescent="0.25">
      <c r="B6599" s="16"/>
      <c r="C6599" s="17"/>
    </row>
    <row r="6600" spans="2:3" x14ac:dyDescent="0.25">
      <c r="B6600" s="16"/>
      <c r="C6600" s="17"/>
    </row>
    <row r="6601" spans="2:3" x14ac:dyDescent="0.25">
      <c r="B6601" s="16"/>
      <c r="C6601" s="17"/>
    </row>
    <row r="6602" spans="2:3" x14ac:dyDescent="0.25">
      <c r="B6602" s="16"/>
      <c r="C6602" s="17"/>
    </row>
    <row r="6603" spans="2:3" x14ac:dyDescent="0.25">
      <c r="B6603" s="16"/>
      <c r="C6603" s="17"/>
    </row>
    <row r="6604" spans="2:3" x14ac:dyDescent="0.25">
      <c r="B6604" s="16"/>
      <c r="C6604" s="17"/>
    </row>
    <row r="6605" spans="2:3" x14ac:dyDescent="0.25">
      <c r="B6605" s="16"/>
      <c r="C6605" s="17"/>
    </row>
    <row r="6606" spans="2:3" x14ac:dyDescent="0.25">
      <c r="B6606" s="16"/>
      <c r="C6606" s="17"/>
    </row>
    <row r="6607" spans="2:3" x14ac:dyDescent="0.25">
      <c r="B6607" s="16"/>
      <c r="C6607" s="17"/>
    </row>
    <row r="6608" spans="2:3" x14ac:dyDescent="0.25">
      <c r="B6608" s="16"/>
      <c r="C6608" s="17"/>
    </row>
    <row r="6609" spans="2:3" x14ac:dyDescent="0.25">
      <c r="B6609" s="16"/>
      <c r="C6609" s="17"/>
    </row>
    <row r="6610" spans="2:3" x14ac:dyDescent="0.25">
      <c r="B6610" s="16"/>
      <c r="C6610" s="17"/>
    </row>
    <row r="6611" spans="2:3" x14ac:dyDescent="0.25">
      <c r="B6611" s="16"/>
      <c r="C6611" s="17"/>
    </row>
    <row r="6612" spans="2:3" x14ac:dyDescent="0.25">
      <c r="B6612" s="16"/>
      <c r="C6612" s="17"/>
    </row>
    <row r="6613" spans="2:3" x14ac:dyDescent="0.25">
      <c r="B6613" s="16"/>
      <c r="C6613" s="17"/>
    </row>
    <row r="6614" spans="2:3" x14ac:dyDescent="0.25">
      <c r="B6614" s="16"/>
      <c r="C6614" s="17"/>
    </row>
    <row r="6615" spans="2:3" x14ac:dyDescent="0.25">
      <c r="B6615" s="16"/>
      <c r="C6615" s="17"/>
    </row>
    <row r="6616" spans="2:3" x14ac:dyDescent="0.25">
      <c r="B6616" s="16"/>
      <c r="C6616" s="17"/>
    </row>
    <row r="6617" spans="2:3" x14ac:dyDescent="0.25">
      <c r="B6617" s="16"/>
      <c r="C6617" s="17"/>
    </row>
    <row r="6618" spans="2:3" x14ac:dyDescent="0.25">
      <c r="B6618" s="16"/>
      <c r="C6618" s="17"/>
    </row>
    <row r="6619" spans="2:3" x14ac:dyDescent="0.25">
      <c r="B6619" s="16"/>
      <c r="C6619" s="17"/>
    </row>
    <row r="6620" spans="2:3" x14ac:dyDescent="0.25">
      <c r="B6620" s="16"/>
      <c r="C6620" s="17"/>
    </row>
    <row r="6621" spans="2:3" x14ac:dyDescent="0.25">
      <c r="B6621" s="16"/>
      <c r="C6621" s="17"/>
    </row>
    <row r="6622" spans="2:3" x14ac:dyDescent="0.25">
      <c r="B6622" s="16"/>
      <c r="C6622" s="17"/>
    </row>
    <row r="6623" spans="2:3" x14ac:dyDescent="0.25">
      <c r="B6623" s="16"/>
      <c r="C6623" s="17"/>
    </row>
    <row r="6624" spans="2:3" x14ac:dyDescent="0.25">
      <c r="B6624" s="16"/>
      <c r="C6624" s="17"/>
    </row>
    <row r="6625" spans="2:3" x14ac:dyDescent="0.25">
      <c r="B6625" s="16"/>
      <c r="C6625" s="17"/>
    </row>
    <row r="6626" spans="2:3" x14ac:dyDescent="0.25">
      <c r="B6626" s="16"/>
      <c r="C6626" s="17"/>
    </row>
    <row r="6627" spans="2:3" x14ac:dyDescent="0.25">
      <c r="B6627" s="16"/>
      <c r="C6627" s="17"/>
    </row>
    <row r="6628" spans="2:3" x14ac:dyDescent="0.25">
      <c r="B6628" s="16"/>
      <c r="C6628" s="17"/>
    </row>
    <row r="6629" spans="2:3" x14ac:dyDescent="0.25">
      <c r="B6629" s="16"/>
      <c r="C6629" s="17"/>
    </row>
    <row r="6630" spans="2:3" x14ac:dyDescent="0.25">
      <c r="B6630" s="16"/>
      <c r="C6630" s="17"/>
    </row>
    <row r="6631" spans="2:3" x14ac:dyDescent="0.25">
      <c r="B6631" s="16"/>
      <c r="C6631" s="17"/>
    </row>
    <row r="6632" spans="2:3" x14ac:dyDescent="0.25">
      <c r="B6632" s="16"/>
      <c r="C6632" s="17"/>
    </row>
    <row r="6633" spans="2:3" x14ac:dyDescent="0.25">
      <c r="B6633" s="16"/>
      <c r="C6633" s="17"/>
    </row>
    <row r="6634" spans="2:3" x14ac:dyDescent="0.25">
      <c r="B6634" s="16"/>
      <c r="C6634" s="17"/>
    </row>
    <row r="6635" spans="2:3" x14ac:dyDescent="0.25">
      <c r="B6635" s="16"/>
      <c r="C6635" s="17"/>
    </row>
    <row r="6636" spans="2:3" x14ac:dyDescent="0.25">
      <c r="B6636" s="16"/>
      <c r="C6636" s="17"/>
    </row>
    <row r="6637" spans="2:3" x14ac:dyDescent="0.25">
      <c r="B6637" s="16"/>
      <c r="C6637" s="17"/>
    </row>
    <row r="6638" spans="2:3" x14ac:dyDescent="0.25">
      <c r="B6638" s="16"/>
      <c r="C6638" s="17"/>
    </row>
    <row r="6639" spans="2:3" x14ac:dyDescent="0.25">
      <c r="B6639" s="16"/>
      <c r="C6639" s="17"/>
    </row>
    <row r="6640" spans="2:3" x14ac:dyDescent="0.25">
      <c r="B6640" s="16"/>
      <c r="C6640" s="17"/>
    </row>
    <row r="6641" spans="2:3" x14ac:dyDescent="0.25">
      <c r="B6641" s="16"/>
      <c r="C6641" s="17"/>
    </row>
    <row r="6642" spans="2:3" x14ac:dyDescent="0.25">
      <c r="B6642" s="16"/>
      <c r="C6642" s="17"/>
    </row>
    <row r="6643" spans="2:3" x14ac:dyDescent="0.25">
      <c r="B6643" s="16"/>
      <c r="C6643" s="17"/>
    </row>
    <row r="6644" spans="2:3" x14ac:dyDescent="0.25">
      <c r="B6644" s="16"/>
      <c r="C6644" s="17"/>
    </row>
    <row r="6645" spans="2:3" x14ac:dyDescent="0.25">
      <c r="B6645" s="16"/>
      <c r="C6645" s="17"/>
    </row>
    <row r="6646" spans="2:3" x14ac:dyDescent="0.25">
      <c r="B6646" s="16"/>
      <c r="C6646" s="17"/>
    </row>
    <row r="6647" spans="2:3" x14ac:dyDescent="0.25">
      <c r="B6647" s="16"/>
      <c r="C6647" s="17"/>
    </row>
    <row r="6648" spans="2:3" x14ac:dyDescent="0.25">
      <c r="B6648" s="16"/>
      <c r="C6648" s="17"/>
    </row>
    <row r="6649" spans="2:3" x14ac:dyDescent="0.25">
      <c r="B6649" s="16"/>
      <c r="C6649" s="17"/>
    </row>
    <row r="6650" spans="2:3" x14ac:dyDescent="0.25">
      <c r="B6650" s="16"/>
      <c r="C6650" s="17"/>
    </row>
    <row r="6651" spans="2:3" x14ac:dyDescent="0.25">
      <c r="B6651" s="16"/>
      <c r="C6651" s="17"/>
    </row>
    <row r="6652" spans="2:3" x14ac:dyDescent="0.25">
      <c r="B6652" s="16"/>
      <c r="C6652" s="17"/>
    </row>
    <row r="6653" spans="2:3" x14ac:dyDescent="0.25">
      <c r="B6653" s="16"/>
      <c r="C6653" s="17"/>
    </row>
    <row r="6654" spans="2:3" x14ac:dyDescent="0.25">
      <c r="B6654" s="16"/>
      <c r="C6654" s="17"/>
    </row>
    <row r="6655" spans="2:3" x14ac:dyDescent="0.25">
      <c r="B6655" s="16"/>
      <c r="C6655" s="17"/>
    </row>
    <row r="6656" spans="2:3" x14ac:dyDescent="0.25">
      <c r="B6656" s="16"/>
      <c r="C6656" s="17"/>
    </row>
    <row r="6657" spans="2:3" x14ac:dyDescent="0.25">
      <c r="B6657" s="16"/>
      <c r="C6657" s="17"/>
    </row>
    <row r="6658" spans="2:3" x14ac:dyDescent="0.25">
      <c r="B6658" s="16"/>
      <c r="C6658" s="17"/>
    </row>
    <row r="6659" spans="2:3" x14ac:dyDescent="0.25">
      <c r="B6659" s="16"/>
      <c r="C6659" s="17"/>
    </row>
    <row r="6660" spans="2:3" x14ac:dyDescent="0.25">
      <c r="B6660" s="16"/>
      <c r="C6660" s="17"/>
    </row>
    <row r="6661" spans="2:3" x14ac:dyDescent="0.25">
      <c r="B6661" s="16"/>
      <c r="C6661" s="17"/>
    </row>
    <row r="6662" spans="2:3" x14ac:dyDescent="0.25">
      <c r="B6662" s="16"/>
      <c r="C6662" s="17"/>
    </row>
    <row r="6663" spans="2:3" x14ac:dyDescent="0.25">
      <c r="B6663" s="16"/>
      <c r="C6663" s="17"/>
    </row>
    <row r="6664" spans="2:3" x14ac:dyDescent="0.25">
      <c r="B6664" s="16"/>
      <c r="C6664" s="17"/>
    </row>
    <row r="6665" spans="2:3" x14ac:dyDescent="0.25">
      <c r="B6665" s="16"/>
      <c r="C6665" s="17"/>
    </row>
    <row r="6666" spans="2:3" x14ac:dyDescent="0.25">
      <c r="B6666" s="16"/>
      <c r="C6666" s="17"/>
    </row>
    <row r="6667" spans="2:3" x14ac:dyDescent="0.25">
      <c r="B6667" s="16"/>
      <c r="C6667" s="17"/>
    </row>
    <row r="6668" spans="2:3" x14ac:dyDescent="0.25">
      <c r="B6668" s="16"/>
      <c r="C6668" s="17"/>
    </row>
    <row r="6669" spans="2:3" x14ac:dyDescent="0.25">
      <c r="B6669" s="16"/>
      <c r="C6669" s="17"/>
    </row>
    <row r="6670" spans="2:3" x14ac:dyDescent="0.25">
      <c r="B6670" s="16"/>
      <c r="C6670" s="17"/>
    </row>
    <row r="6671" spans="2:3" x14ac:dyDescent="0.25">
      <c r="B6671" s="16"/>
      <c r="C6671" s="17"/>
    </row>
    <row r="6672" spans="2:3" x14ac:dyDescent="0.25">
      <c r="B6672" s="16"/>
      <c r="C6672" s="17"/>
    </row>
    <row r="6673" spans="2:3" x14ac:dyDescent="0.25">
      <c r="B6673" s="16"/>
      <c r="C6673" s="17"/>
    </row>
    <row r="6674" spans="2:3" x14ac:dyDescent="0.25">
      <c r="B6674" s="16"/>
      <c r="C6674" s="17"/>
    </row>
    <row r="6675" spans="2:3" x14ac:dyDescent="0.25">
      <c r="B6675" s="16"/>
      <c r="C6675" s="17"/>
    </row>
    <row r="6676" spans="2:3" x14ac:dyDescent="0.25">
      <c r="B6676" s="16"/>
      <c r="C6676" s="17"/>
    </row>
    <row r="6677" spans="2:3" x14ac:dyDescent="0.25">
      <c r="B6677" s="16"/>
      <c r="C6677" s="17"/>
    </row>
    <row r="6678" spans="2:3" x14ac:dyDescent="0.25">
      <c r="B6678" s="16"/>
      <c r="C6678" s="17"/>
    </row>
    <row r="6679" spans="2:3" x14ac:dyDescent="0.25">
      <c r="B6679" s="16"/>
      <c r="C6679" s="17"/>
    </row>
    <row r="6680" spans="2:3" x14ac:dyDescent="0.25">
      <c r="B6680" s="16"/>
      <c r="C6680" s="17"/>
    </row>
    <row r="6681" spans="2:3" x14ac:dyDescent="0.25">
      <c r="B6681" s="16"/>
      <c r="C6681" s="17"/>
    </row>
    <row r="6682" spans="2:3" x14ac:dyDescent="0.25">
      <c r="B6682" s="16"/>
      <c r="C6682" s="17"/>
    </row>
    <row r="6683" spans="2:3" x14ac:dyDescent="0.25">
      <c r="B6683" s="16"/>
      <c r="C6683" s="17"/>
    </row>
    <row r="6684" spans="2:3" x14ac:dyDescent="0.25">
      <c r="B6684" s="16"/>
      <c r="C6684" s="17"/>
    </row>
    <row r="6685" spans="2:3" x14ac:dyDescent="0.25">
      <c r="B6685" s="16"/>
      <c r="C6685" s="17"/>
    </row>
    <row r="6686" spans="2:3" x14ac:dyDescent="0.25">
      <c r="B6686" s="16"/>
      <c r="C6686" s="17"/>
    </row>
    <row r="6687" spans="2:3" x14ac:dyDescent="0.25">
      <c r="B6687" s="16"/>
      <c r="C6687" s="17"/>
    </row>
    <row r="6688" spans="2:3" x14ac:dyDescent="0.25">
      <c r="B6688" s="16"/>
      <c r="C6688" s="17"/>
    </row>
    <row r="6689" spans="2:3" x14ac:dyDescent="0.25">
      <c r="B6689" s="16"/>
      <c r="C6689" s="17"/>
    </row>
    <row r="6690" spans="2:3" x14ac:dyDescent="0.25">
      <c r="B6690" s="16"/>
      <c r="C6690" s="17"/>
    </row>
    <row r="6691" spans="2:3" x14ac:dyDescent="0.25">
      <c r="B6691" s="16"/>
      <c r="C6691" s="17"/>
    </row>
    <row r="6692" spans="2:3" x14ac:dyDescent="0.25">
      <c r="B6692" s="16"/>
      <c r="C6692" s="17"/>
    </row>
    <row r="6693" spans="2:3" x14ac:dyDescent="0.25">
      <c r="B6693" s="16"/>
      <c r="C6693" s="17"/>
    </row>
    <row r="6694" spans="2:3" x14ac:dyDescent="0.25">
      <c r="B6694" s="16"/>
      <c r="C6694" s="17"/>
    </row>
    <row r="6695" spans="2:3" x14ac:dyDescent="0.25">
      <c r="B6695" s="16"/>
      <c r="C6695" s="17"/>
    </row>
    <row r="6696" spans="2:3" x14ac:dyDescent="0.25">
      <c r="B6696" s="16"/>
      <c r="C6696" s="17"/>
    </row>
    <row r="6697" spans="2:3" x14ac:dyDescent="0.25">
      <c r="B6697" s="16"/>
      <c r="C6697" s="17"/>
    </row>
    <row r="6698" spans="2:3" x14ac:dyDescent="0.25">
      <c r="B6698" s="16"/>
      <c r="C6698" s="17"/>
    </row>
    <row r="6699" spans="2:3" x14ac:dyDescent="0.25">
      <c r="B6699" s="16"/>
      <c r="C6699" s="17"/>
    </row>
    <row r="6700" spans="2:3" x14ac:dyDescent="0.25">
      <c r="B6700" s="16"/>
      <c r="C6700" s="17"/>
    </row>
    <row r="6701" spans="2:3" x14ac:dyDescent="0.25">
      <c r="B6701" s="16"/>
      <c r="C6701" s="17"/>
    </row>
    <row r="6702" spans="2:3" x14ac:dyDescent="0.25">
      <c r="B6702" s="16"/>
      <c r="C6702" s="17"/>
    </row>
    <row r="6703" spans="2:3" x14ac:dyDescent="0.25">
      <c r="B6703" s="16"/>
      <c r="C6703" s="17"/>
    </row>
    <row r="6704" spans="2:3" x14ac:dyDescent="0.25">
      <c r="B6704" s="16"/>
      <c r="C6704" s="17"/>
    </row>
    <row r="6705" spans="2:3" x14ac:dyDescent="0.25">
      <c r="B6705" s="16"/>
      <c r="C6705" s="17"/>
    </row>
    <row r="6706" spans="2:3" x14ac:dyDescent="0.25">
      <c r="B6706" s="16"/>
      <c r="C6706" s="17"/>
    </row>
    <row r="6707" spans="2:3" x14ac:dyDescent="0.25">
      <c r="B6707" s="16"/>
      <c r="C6707" s="17"/>
    </row>
    <row r="6708" spans="2:3" x14ac:dyDescent="0.25">
      <c r="B6708" s="16"/>
      <c r="C6708" s="17"/>
    </row>
    <row r="6709" spans="2:3" x14ac:dyDescent="0.25">
      <c r="B6709" s="16"/>
      <c r="C6709" s="17"/>
    </row>
    <row r="6710" spans="2:3" x14ac:dyDescent="0.25">
      <c r="B6710" s="16"/>
      <c r="C6710" s="17"/>
    </row>
    <row r="6711" spans="2:3" x14ac:dyDescent="0.25">
      <c r="B6711" s="16"/>
      <c r="C6711" s="17"/>
    </row>
    <row r="6712" spans="2:3" x14ac:dyDescent="0.25">
      <c r="B6712" s="16"/>
      <c r="C6712" s="17"/>
    </row>
    <row r="6713" spans="2:3" x14ac:dyDescent="0.25">
      <c r="B6713" s="16"/>
      <c r="C6713" s="17"/>
    </row>
    <row r="6714" spans="2:3" x14ac:dyDescent="0.25">
      <c r="B6714" s="16"/>
      <c r="C6714" s="17"/>
    </row>
    <row r="6715" spans="2:3" x14ac:dyDescent="0.25">
      <c r="B6715" s="16"/>
      <c r="C6715" s="17"/>
    </row>
    <row r="6716" spans="2:3" x14ac:dyDescent="0.25">
      <c r="B6716" s="16"/>
      <c r="C6716" s="17"/>
    </row>
    <row r="6717" spans="2:3" x14ac:dyDescent="0.25">
      <c r="B6717" s="16"/>
      <c r="C6717" s="17"/>
    </row>
    <row r="6718" spans="2:3" x14ac:dyDescent="0.25">
      <c r="B6718" s="16"/>
      <c r="C6718" s="17"/>
    </row>
    <row r="6719" spans="2:3" x14ac:dyDescent="0.25">
      <c r="B6719" s="16"/>
      <c r="C6719" s="17"/>
    </row>
    <row r="6720" spans="2:3" x14ac:dyDescent="0.25">
      <c r="B6720" s="16"/>
      <c r="C6720" s="17"/>
    </row>
    <row r="6721" spans="2:3" x14ac:dyDescent="0.25">
      <c r="B6721" s="16"/>
      <c r="C6721" s="17"/>
    </row>
    <row r="6722" spans="2:3" x14ac:dyDescent="0.25">
      <c r="B6722" s="16"/>
      <c r="C6722" s="17"/>
    </row>
    <row r="6723" spans="2:3" x14ac:dyDescent="0.25">
      <c r="B6723" s="16"/>
      <c r="C6723" s="17"/>
    </row>
    <row r="6724" spans="2:3" x14ac:dyDescent="0.25">
      <c r="B6724" s="16"/>
      <c r="C6724" s="17"/>
    </row>
    <row r="6725" spans="2:3" x14ac:dyDescent="0.25">
      <c r="B6725" s="16"/>
      <c r="C6725" s="17"/>
    </row>
    <row r="6726" spans="2:3" x14ac:dyDescent="0.25">
      <c r="B6726" s="16"/>
      <c r="C6726" s="17"/>
    </row>
    <row r="6727" spans="2:3" x14ac:dyDescent="0.25">
      <c r="B6727" s="16"/>
      <c r="C6727" s="17"/>
    </row>
    <row r="6728" spans="2:3" x14ac:dyDescent="0.25">
      <c r="B6728" s="16"/>
      <c r="C6728" s="17"/>
    </row>
    <row r="6729" spans="2:3" x14ac:dyDescent="0.25">
      <c r="B6729" s="16"/>
      <c r="C6729" s="17"/>
    </row>
    <row r="6730" spans="2:3" x14ac:dyDescent="0.25">
      <c r="B6730" s="16"/>
      <c r="C6730" s="17"/>
    </row>
    <row r="6731" spans="2:3" x14ac:dyDescent="0.25">
      <c r="B6731" s="16"/>
      <c r="C6731" s="17"/>
    </row>
    <row r="6732" spans="2:3" x14ac:dyDescent="0.25">
      <c r="B6732" s="16"/>
      <c r="C6732" s="17"/>
    </row>
    <row r="6733" spans="2:3" x14ac:dyDescent="0.25">
      <c r="B6733" s="16"/>
      <c r="C6733" s="17"/>
    </row>
    <row r="6734" spans="2:3" x14ac:dyDescent="0.25">
      <c r="B6734" s="16"/>
      <c r="C6734" s="17"/>
    </row>
    <row r="6735" spans="2:3" x14ac:dyDescent="0.25">
      <c r="B6735" s="16"/>
      <c r="C6735" s="17"/>
    </row>
    <row r="6736" spans="2:3" x14ac:dyDescent="0.25">
      <c r="B6736" s="16"/>
      <c r="C6736" s="17"/>
    </row>
    <row r="6737" spans="2:3" x14ac:dyDescent="0.25">
      <c r="B6737" s="16"/>
      <c r="C6737" s="17"/>
    </row>
    <row r="6738" spans="2:3" x14ac:dyDescent="0.25">
      <c r="B6738" s="16"/>
      <c r="C6738" s="17"/>
    </row>
    <row r="6739" spans="2:3" x14ac:dyDescent="0.25">
      <c r="B6739" s="16"/>
      <c r="C6739" s="17"/>
    </row>
    <row r="6740" spans="2:3" x14ac:dyDescent="0.25">
      <c r="B6740" s="16"/>
      <c r="C6740" s="17"/>
    </row>
    <row r="6741" spans="2:3" x14ac:dyDescent="0.25">
      <c r="B6741" s="16"/>
      <c r="C6741" s="17"/>
    </row>
    <row r="6742" spans="2:3" x14ac:dyDescent="0.25">
      <c r="B6742" s="16"/>
      <c r="C6742" s="17"/>
    </row>
    <row r="6743" spans="2:3" x14ac:dyDescent="0.25">
      <c r="B6743" s="16"/>
      <c r="C6743" s="17"/>
    </row>
    <row r="6744" spans="2:3" x14ac:dyDescent="0.25">
      <c r="B6744" s="16"/>
      <c r="C6744" s="17"/>
    </row>
    <row r="6745" spans="2:3" x14ac:dyDescent="0.25">
      <c r="B6745" s="16"/>
      <c r="C6745" s="17"/>
    </row>
    <row r="6746" spans="2:3" x14ac:dyDescent="0.25">
      <c r="B6746" s="16"/>
      <c r="C6746" s="17"/>
    </row>
    <row r="6747" spans="2:3" x14ac:dyDescent="0.25">
      <c r="B6747" s="16"/>
      <c r="C6747" s="17"/>
    </row>
    <row r="6748" spans="2:3" x14ac:dyDescent="0.25">
      <c r="B6748" s="16"/>
      <c r="C6748" s="17"/>
    </row>
    <row r="6749" spans="2:3" x14ac:dyDescent="0.25">
      <c r="B6749" s="16"/>
      <c r="C6749" s="17"/>
    </row>
    <row r="6750" spans="2:3" x14ac:dyDescent="0.25">
      <c r="B6750" s="16"/>
      <c r="C6750" s="17"/>
    </row>
    <row r="6751" spans="2:3" x14ac:dyDescent="0.25">
      <c r="B6751" s="16"/>
      <c r="C6751" s="17"/>
    </row>
    <row r="6752" spans="2:3" x14ac:dyDescent="0.25">
      <c r="B6752" s="16"/>
      <c r="C6752" s="17"/>
    </row>
    <row r="6753" spans="2:3" x14ac:dyDescent="0.25">
      <c r="B6753" s="16"/>
      <c r="C6753" s="17"/>
    </row>
    <row r="6754" spans="2:3" x14ac:dyDescent="0.25">
      <c r="B6754" s="16"/>
      <c r="C6754" s="17"/>
    </row>
    <row r="6755" spans="2:3" x14ac:dyDescent="0.25">
      <c r="B6755" s="16"/>
      <c r="C6755" s="17"/>
    </row>
    <row r="6756" spans="2:3" x14ac:dyDescent="0.25">
      <c r="B6756" s="16"/>
      <c r="C6756" s="17"/>
    </row>
    <row r="6757" spans="2:3" x14ac:dyDescent="0.25">
      <c r="B6757" s="16"/>
      <c r="C6757" s="17"/>
    </row>
    <row r="6758" spans="2:3" x14ac:dyDescent="0.25">
      <c r="B6758" s="16"/>
      <c r="C6758" s="17"/>
    </row>
    <row r="6759" spans="2:3" x14ac:dyDescent="0.25">
      <c r="B6759" s="16"/>
      <c r="C6759" s="17"/>
    </row>
    <row r="6760" spans="2:3" x14ac:dyDescent="0.25">
      <c r="B6760" s="16"/>
      <c r="C6760" s="17"/>
    </row>
    <row r="6761" spans="2:3" x14ac:dyDescent="0.25">
      <c r="B6761" s="16"/>
      <c r="C6761" s="17"/>
    </row>
    <row r="6762" spans="2:3" x14ac:dyDescent="0.25">
      <c r="B6762" s="16"/>
      <c r="C6762" s="17"/>
    </row>
    <row r="6763" spans="2:3" x14ac:dyDescent="0.25">
      <c r="B6763" s="16"/>
      <c r="C6763" s="17"/>
    </row>
    <row r="6764" spans="2:3" x14ac:dyDescent="0.25">
      <c r="B6764" s="16"/>
      <c r="C6764" s="17"/>
    </row>
    <row r="6765" spans="2:3" x14ac:dyDescent="0.25">
      <c r="B6765" s="16"/>
      <c r="C6765" s="17"/>
    </row>
    <row r="6766" spans="2:3" x14ac:dyDescent="0.25">
      <c r="B6766" s="16"/>
      <c r="C6766" s="17"/>
    </row>
    <row r="6767" spans="2:3" x14ac:dyDescent="0.25">
      <c r="B6767" s="16"/>
      <c r="C6767" s="17"/>
    </row>
    <row r="6768" spans="2:3" x14ac:dyDescent="0.25">
      <c r="B6768" s="16"/>
      <c r="C6768" s="17"/>
    </row>
    <row r="6769" spans="2:3" x14ac:dyDescent="0.25">
      <c r="B6769" s="16"/>
      <c r="C6769" s="17"/>
    </row>
    <row r="6770" spans="2:3" x14ac:dyDescent="0.25">
      <c r="B6770" s="16"/>
      <c r="C6770" s="17"/>
    </row>
    <row r="6771" spans="2:3" x14ac:dyDescent="0.25">
      <c r="B6771" s="16"/>
      <c r="C6771" s="17"/>
    </row>
    <row r="6772" spans="2:3" x14ac:dyDescent="0.25">
      <c r="B6772" s="16"/>
      <c r="C6772" s="17"/>
    </row>
    <row r="6773" spans="2:3" x14ac:dyDescent="0.25">
      <c r="B6773" s="16"/>
      <c r="C6773" s="17"/>
    </row>
    <row r="6774" spans="2:3" x14ac:dyDescent="0.25">
      <c r="B6774" s="16"/>
      <c r="C6774" s="17"/>
    </row>
    <row r="6775" spans="2:3" x14ac:dyDescent="0.25">
      <c r="B6775" s="16"/>
      <c r="C6775" s="17"/>
    </row>
    <row r="6776" spans="2:3" x14ac:dyDescent="0.25">
      <c r="B6776" s="16"/>
      <c r="C6776" s="17"/>
    </row>
    <row r="6777" spans="2:3" x14ac:dyDescent="0.25">
      <c r="B6777" s="16"/>
      <c r="C6777" s="17"/>
    </row>
    <row r="6778" spans="2:3" x14ac:dyDescent="0.25">
      <c r="B6778" s="16"/>
      <c r="C6778" s="17"/>
    </row>
    <row r="6779" spans="2:3" x14ac:dyDescent="0.25">
      <c r="B6779" s="16"/>
      <c r="C6779" s="17"/>
    </row>
    <row r="6780" spans="2:3" x14ac:dyDescent="0.25">
      <c r="B6780" s="16"/>
      <c r="C6780" s="17"/>
    </row>
    <row r="6781" spans="2:3" x14ac:dyDescent="0.25">
      <c r="B6781" s="16"/>
      <c r="C6781" s="17"/>
    </row>
    <row r="6782" spans="2:3" x14ac:dyDescent="0.25">
      <c r="B6782" s="16"/>
      <c r="C6782" s="17"/>
    </row>
    <row r="6783" spans="2:3" x14ac:dyDescent="0.25">
      <c r="B6783" s="16"/>
      <c r="C6783" s="17"/>
    </row>
    <row r="6784" spans="2:3" x14ac:dyDescent="0.25">
      <c r="B6784" s="16"/>
      <c r="C6784" s="17"/>
    </row>
    <row r="6785" spans="2:3" x14ac:dyDescent="0.25">
      <c r="B6785" s="16"/>
      <c r="C6785" s="17"/>
    </row>
    <row r="6786" spans="2:3" x14ac:dyDescent="0.25">
      <c r="B6786" s="16"/>
      <c r="C6786" s="17"/>
    </row>
    <row r="6787" spans="2:3" x14ac:dyDescent="0.25">
      <c r="B6787" s="16"/>
      <c r="C6787" s="17"/>
    </row>
    <row r="6788" spans="2:3" x14ac:dyDescent="0.25">
      <c r="B6788" s="16"/>
      <c r="C6788" s="17"/>
    </row>
    <row r="6789" spans="2:3" x14ac:dyDescent="0.25">
      <c r="B6789" s="16"/>
      <c r="C6789" s="17"/>
    </row>
    <row r="6790" spans="2:3" x14ac:dyDescent="0.25">
      <c r="B6790" s="16"/>
      <c r="C6790" s="17"/>
    </row>
    <row r="6791" spans="2:3" x14ac:dyDescent="0.25">
      <c r="B6791" s="16"/>
      <c r="C6791" s="17"/>
    </row>
    <row r="6792" spans="2:3" x14ac:dyDescent="0.25">
      <c r="B6792" s="16"/>
      <c r="C6792" s="17"/>
    </row>
    <row r="6793" spans="2:3" x14ac:dyDescent="0.25">
      <c r="B6793" s="16"/>
      <c r="C6793" s="17"/>
    </row>
    <row r="6794" spans="2:3" x14ac:dyDescent="0.25">
      <c r="B6794" s="16"/>
      <c r="C6794" s="17"/>
    </row>
    <row r="6795" spans="2:3" x14ac:dyDescent="0.25">
      <c r="B6795" s="16"/>
      <c r="C6795" s="17"/>
    </row>
    <row r="6796" spans="2:3" x14ac:dyDescent="0.25">
      <c r="B6796" s="16"/>
      <c r="C6796" s="17"/>
    </row>
    <row r="6797" spans="2:3" x14ac:dyDescent="0.25">
      <c r="B6797" s="16"/>
      <c r="C6797" s="17"/>
    </row>
    <row r="6798" spans="2:3" x14ac:dyDescent="0.25">
      <c r="B6798" s="16"/>
      <c r="C6798" s="17"/>
    </row>
    <row r="6799" spans="2:3" x14ac:dyDescent="0.25">
      <c r="B6799" s="16"/>
      <c r="C6799" s="17"/>
    </row>
    <row r="6800" spans="2:3" x14ac:dyDescent="0.25">
      <c r="B6800" s="16"/>
      <c r="C6800" s="17"/>
    </row>
    <row r="6801" spans="2:3" x14ac:dyDescent="0.25">
      <c r="B6801" s="16"/>
      <c r="C6801" s="17"/>
    </row>
    <row r="6802" spans="2:3" x14ac:dyDescent="0.25">
      <c r="B6802" s="16"/>
      <c r="C6802" s="17"/>
    </row>
    <row r="6803" spans="2:3" x14ac:dyDescent="0.25">
      <c r="B6803" s="16"/>
      <c r="C6803" s="17"/>
    </row>
    <row r="6804" spans="2:3" x14ac:dyDescent="0.25">
      <c r="B6804" s="16"/>
      <c r="C6804" s="17"/>
    </row>
    <row r="6805" spans="2:3" x14ac:dyDescent="0.25">
      <c r="B6805" s="16"/>
      <c r="C6805" s="17"/>
    </row>
    <row r="6806" spans="2:3" x14ac:dyDescent="0.25">
      <c r="B6806" s="16"/>
      <c r="C6806" s="17"/>
    </row>
    <row r="6807" spans="2:3" x14ac:dyDescent="0.25">
      <c r="B6807" s="16"/>
      <c r="C6807" s="17"/>
    </row>
    <row r="6808" spans="2:3" x14ac:dyDescent="0.25">
      <c r="B6808" s="16"/>
      <c r="C6808" s="17"/>
    </row>
    <row r="6809" spans="2:3" x14ac:dyDescent="0.25">
      <c r="B6809" s="16"/>
      <c r="C6809" s="17"/>
    </row>
    <row r="6810" spans="2:3" x14ac:dyDescent="0.25">
      <c r="B6810" s="16"/>
      <c r="C6810" s="17"/>
    </row>
    <row r="6811" spans="2:3" x14ac:dyDescent="0.25">
      <c r="B6811" s="16"/>
      <c r="C6811" s="17"/>
    </row>
    <row r="6812" spans="2:3" x14ac:dyDescent="0.25">
      <c r="B6812" s="16"/>
      <c r="C6812" s="17"/>
    </row>
    <row r="6813" spans="2:3" x14ac:dyDescent="0.25">
      <c r="B6813" s="16"/>
      <c r="C6813" s="17"/>
    </row>
    <row r="6814" spans="2:3" x14ac:dyDescent="0.25">
      <c r="B6814" s="16"/>
      <c r="C6814" s="17"/>
    </row>
    <row r="6815" spans="2:3" x14ac:dyDescent="0.25">
      <c r="B6815" s="16"/>
      <c r="C6815" s="17"/>
    </row>
    <row r="6816" spans="2:3" x14ac:dyDescent="0.25">
      <c r="B6816" s="16"/>
      <c r="C6816" s="17"/>
    </row>
    <row r="6817" spans="2:3" x14ac:dyDescent="0.25">
      <c r="B6817" s="16"/>
      <c r="C6817" s="17"/>
    </row>
    <row r="6818" spans="2:3" x14ac:dyDescent="0.25">
      <c r="B6818" s="16"/>
      <c r="C6818" s="17"/>
    </row>
    <row r="6819" spans="2:3" x14ac:dyDescent="0.25">
      <c r="B6819" s="16"/>
      <c r="C6819" s="17"/>
    </row>
    <row r="6820" spans="2:3" x14ac:dyDescent="0.25">
      <c r="B6820" s="16"/>
      <c r="C6820" s="17"/>
    </row>
    <row r="6821" spans="2:3" x14ac:dyDescent="0.25">
      <c r="B6821" s="16"/>
      <c r="C6821" s="17"/>
    </row>
    <row r="6822" spans="2:3" x14ac:dyDescent="0.25">
      <c r="B6822" s="16"/>
      <c r="C6822" s="17"/>
    </row>
    <row r="6823" spans="2:3" x14ac:dyDescent="0.25">
      <c r="B6823" s="16"/>
      <c r="C6823" s="17"/>
    </row>
    <row r="6824" spans="2:3" x14ac:dyDescent="0.25">
      <c r="B6824" s="16"/>
      <c r="C6824" s="17"/>
    </row>
    <row r="6825" spans="2:3" x14ac:dyDescent="0.25">
      <c r="B6825" s="16"/>
      <c r="C6825" s="17"/>
    </row>
    <row r="6826" spans="2:3" x14ac:dyDescent="0.25">
      <c r="B6826" s="16"/>
      <c r="C6826" s="17"/>
    </row>
    <row r="6827" spans="2:3" x14ac:dyDescent="0.25">
      <c r="B6827" s="16"/>
      <c r="C6827" s="17"/>
    </row>
    <row r="6828" spans="2:3" x14ac:dyDescent="0.25">
      <c r="B6828" s="16"/>
      <c r="C6828" s="17"/>
    </row>
    <row r="6829" spans="2:3" x14ac:dyDescent="0.25">
      <c r="B6829" s="16"/>
      <c r="C6829" s="17"/>
    </row>
    <row r="6830" spans="2:3" x14ac:dyDescent="0.25">
      <c r="B6830" s="16"/>
      <c r="C6830" s="17"/>
    </row>
    <row r="6831" spans="2:3" x14ac:dyDescent="0.25">
      <c r="B6831" s="16"/>
      <c r="C6831" s="17"/>
    </row>
    <row r="6832" spans="2:3" x14ac:dyDescent="0.25">
      <c r="B6832" s="16"/>
      <c r="C6832" s="17"/>
    </row>
    <row r="6833" spans="2:3" x14ac:dyDescent="0.25">
      <c r="B6833" s="16"/>
      <c r="C6833" s="17"/>
    </row>
    <row r="6834" spans="2:3" x14ac:dyDescent="0.25">
      <c r="B6834" s="16"/>
      <c r="C6834" s="17"/>
    </row>
    <row r="6835" spans="2:3" x14ac:dyDescent="0.25">
      <c r="B6835" s="16"/>
      <c r="C6835" s="17"/>
    </row>
    <row r="6836" spans="2:3" x14ac:dyDescent="0.25">
      <c r="B6836" s="16"/>
      <c r="C6836" s="17"/>
    </row>
    <row r="6837" spans="2:3" x14ac:dyDescent="0.25">
      <c r="B6837" s="16"/>
      <c r="C6837" s="17"/>
    </row>
    <row r="6838" spans="2:3" x14ac:dyDescent="0.25">
      <c r="B6838" s="16"/>
      <c r="C6838" s="17"/>
    </row>
    <row r="6839" spans="2:3" x14ac:dyDescent="0.25">
      <c r="B6839" s="16"/>
      <c r="C6839" s="17"/>
    </row>
    <row r="6840" spans="2:3" x14ac:dyDescent="0.25">
      <c r="B6840" s="16"/>
      <c r="C6840" s="17"/>
    </row>
    <row r="6841" spans="2:3" x14ac:dyDescent="0.25">
      <c r="B6841" s="16"/>
      <c r="C6841" s="17"/>
    </row>
    <row r="6842" spans="2:3" x14ac:dyDescent="0.25">
      <c r="B6842" s="16"/>
      <c r="C6842" s="17"/>
    </row>
    <row r="6843" spans="2:3" x14ac:dyDescent="0.25">
      <c r="B6843" s="16"/>
      <c r="C6843" s="17"/>
    </row>
    <row r="6844" spans="2:3" x14ac:dyDescent="0.25">
      <c r="B6844" s="16"/>
      <c r="C6844" s="17"/>
    </row>
    <row r="6845" spans="2:3" x14ac:dyDescent="0.25">
      <c r="B6845" s="16"/>
      <c r="C6845" s="17"/>
    </row>
    <row r="6846" spans="2:3" x14ac:dyDescent="0.25">
      <c r="B6846" s="16"/>
      <c r="C6846" s="17"/>
    </row>
    <row r="6847" spans="2:3" x14ac:dyDescent="0.25">
      <c r="B6847" s="16"/>
      <c r="C6847" s="17"/>
    </row>
    <row r="6848" spans="2:3" x14ac:dyDescent="0.25">
      <c r="B6848" s="16"/>
      <c r="C6848" s="17"/>
    </row>
    <row r="6849" spans="2:3" x14ac:dyDescent="0.25">
      <c r="B6849" s="16"/>
      <c r="C6849" s="17"/>
    </row>
    <row r="6850" spans="2:3" x14ac:dyDescent="0.25">
      <c r="B6850" s="16"/>
      <c r="C6850" s="17"/>
    </row>
    <row r="6851" spans="2:3" x14ac:dyDescent="0.25">
      <c r="B6851" s="16"/>
      <c r="C6851" s="17"/>
    </row>
    <row r="6852" spans="2:3" x14ac:dyDescent="0.25">
      <c r="B6852" s="16"/>
      <c r="C6852" s="17"/>
    </row>
    <row r="6853" spans="2:3" x14ac:dyDescent="0.25">
      <c r="B6853" s="16"/>
      <c r="C6853" s="17"/>
    </row>
    <row r="6854" spans="2:3" x14ac:dyDescent="0.25">
      <c r="B6854" s="16"/>
      <c r="C6854" s="17"/>
    </row>
    <row r="6855" spans="2:3" x14ac:dyDescent="0.25">
      <c r="B6855" s="16"/>
      <c r="C6855" s="17"/>
    </row>
    <row r="6856" spans="2:3" x14ac:dyDescent="0.25">
      <c r="B6856" s="16"/>
      <c r="C6856" s="17"/>
    </row>
    <row r="6857" spans="2:3" x14ac:dyDescent="0.25">
      <c r="B6857" s="16"/>
      <c r="C6857" s="17"/>
    </row>
    <row r="6858" spans="2:3" x14ac:dyDescent="0.25">
      <c r="B6858" s="16"/>
      <c r="C6858" s="17"/>
    </row>
    <row r="6859" spans="2:3" x14ac:dyDescent="0.25">
      <c r="B6859" s="16"/>
      <c r="C6859" s="17"/>
    </row>
    <row r="6860" spans="2:3" x14ac:dyDescent="0.25">
      <c r="B6860" s="16"/>
      <c r="C6860" s="17"/>
    </row>
    <row r="6861" spans="2:3" x14ac:dyDescent="0.25">
      <c r="B6861" s="16"/>
      <c r="C6861" s="17"/>
    </row>
    <row r="6862" spans="2:3" x14ac:dyDescent="0.25">
      <c r="B6862" s="16"/>
      <c r="C6862" s="17"/>
    </row>
    <row r="6863" spans="2:3" x14ac:dyDescent="0.25">
      <c r="B6863" s="16"/>
      <c r="C6863" s="17"/>
    </row>
    <row r="6864" spans="2:3" x14ac:dyDescent="0.25">
      <c r="B6864" s="16"/>
      <c r="C6864" s="17"/>
    </row>
    <row r="6865" spans="2:3" x14ac:dyDescent="0.25">
      <c r="B6865" s="16"/>
      <c r="C6865" s="17"/>
    </row>
    <row r="6866" spans="2:3" x14ac:dyDescent="0.25">
      <c r="B6866" s="16"/>
      <c r="C6866" s="17"/>
    </row>
    <row r="6867" spans="2:3" x14ac:dyDescent="0.25">
      <c r="B6867" s="16"/>
      <c r="C6867" s="17"/>
    </row>
    <row r="6868" spans="2:3" x14ac:dyDescent="0.25">
      <c r="B6868" s="16"/>
      <c r="C6868" s="17"/>
    </row>
    <row r="6869" spans="2:3" x14ac:dyDescent="0.25">
      <c r="B6869" s="16"/>
      <c r="C6869" s="17"/>
    </row>
    <row r="6870" spans="2:3" x14ac:dyDescent="0.25">
      <c r="B6870" s="16"/>
      <c r="C6870" s="17"/>
    </row>
    <row r="6871" spans="2:3" x14ac:dyDescent="0.25">
      <c r="B6871" s="16"/>
      <c r="C6871" s="17"/>
    </row>
    <row r="6872" spans="2:3" x14ac:dyDescent="0.25">
      <c r="B6872" s="16"/>
      <c r="C6872" s="17"/>
    </row>
    <row r="6873" spans="2:3" x14ac:dyDescent="0.25">
      <c r="B6873" s="16"/>
      <c r="C6873" s="17"/>
    </row>
    <row r="6874" spans="2:3" x14ac:dyDescent="0.25">
      <c r="B6874" s="16"/>
      <c r="C6874" s="17"/>
    </row>
    <row r="6875" spans="2:3" x14ac:dyDescent="0.25">
      <c r="B6875" s="16"/>
      <c r="C6875" s="17"/>
    </row>
    <row r="6876" spans="2:3" x14ac:dyDescent="0.25">
      <c r="B6876" s="16"/>
      <c r="C6876" s="17"/>
    </row>
    <row r="6877" spans="2:3" x14ac:dyDescent="0.25">
      <c r="B6877" s="16"/>
      <c r="C6877" s="17"/>
    </row>
    <row r="6878" spans="2:3" x14ac:dyDescent="0.25">
      <c r="B6878" s="16"/>
      <c r="C6878" s="17"/>
    </row>
    <row r="6879" spans="2:3" x14ac:dyDescent="0.25">
      <c r="B6879" s="16"/>
      <c r="C6879" s="17"/>
    </row>
    <row r="6880" spans="2:3" x14ac:dyDescent="0.25">
      <c r="B6880" s="16"/>
      <c r="C6880" s="17"/>
    </row>
    <row r="6881" spans="2:3" x14ac:dyDescent="0.25">
      <c r="B6881" s="16"/>
      <c r="C6881" s="17"/>
    </row>
    <row r="6882" spans="2:3" x14ac:dyDescent="0.25">
      <c r="B6882" s="16"/>
      <c r="C6882" s="17"/>
    </row>
    <row r="6883" spans="2:3" x14ac:dyDescent="0.25">
      <c r="B6883" s="16"/>
      <c r="C6883" s="17"/>
    </row>
    <row r="6884" spans="2:3" x14ac:dyDescent="0.25">
      <c r="B6884" s="16"/>
      <c r="C6884" s="17"/>
    </row>
    <row r="6885" spans="2:3" x14ac:dyDescent="0.25">
      <c r="B6885" s="16"/>
      <c r="C6885" s="17"/>
    </row>
    <row r="6886" spans="2:3" x14ac:dyDescent="0.25">
      <c r="B6886" s="16"/>
      <c r="C6886" s="17"/>
    </row>
    <row r="6887" spans="2:3" x14ac:dyDescent="0.25">
      <c r="B6887" s="16"/>
      <c r="C6887" s="17"/>
    </row>
    <row r="6888" spans="2:3" x14ac:dyDescent="0.25">
      <c r="B6888" s="16"/>
      <c r="C6888" s="17"/>
    </row>
    <row r="6889" spans="2:3" x14ac:dyDescent="0.25">
      <c r="B6889" s="16"/>
      <c r="C6889" s="17"/>
    </row>
    <row r="6890" spans="2:3" x14ac:dyDescent="0.25">
      <c r="B6890" s="16"/>
      <c r="C6890" s="17"/>
    </row>
    <row r="6891" spans="2:3" x14ac:dyDescent="0.25">
      <c r="B6891" s="16"/>
      <c r="C6891" s="17"/>
    </row>
    <row r="6892" spans="2:3" x14ac:dyDescent="0.25">
      <c r="B6892" s="16"/>
      <c r="C6892" s="17"/>
    </row>
    <row r="6893" spans="2:3" x14ac:dyDescent="0.25">
      <c r="B6893" s="16"/>
      <c r="C6893" s="17"/>
    </row>
    <row r="6894" spans="2:3" x14ac:dyDescent="0.25">
      <c r="B6894" s="16"/>
      <c r="C6894" s="17"/>
    </row>
    <row r="6895" spans="2:3" x14ac:dyDescent="0.25">
      <c r="B6895" s="16"/>
      <c r="C6895" s="17"/>
    </row>
    <row r="6896" spans="2:3" x14ac:dyDescent="0.25">
      <c r="B6896" s="16"/>
      <c r="C6896" s="17"/>
    </row>
    <row r="6897" spans="2:3" x14ac:dyDescent="0.25">
      <c r="B6897" s="16"/>
      <c r="C6897" s="17"/>
    </row>
    <row r="6898" spans="2:3" x14ac:dyDescent="0.25">
      <c r="B6898" s="16"/>
      <c r="C6898" s="17"/>
    </row>
    <row r="6899" spans="2:3" x14ac:dyDescent="0.25">
      <c r="B6899" s="16"/>
      <c r="C6899" s="17"/>
    </row>
    <row r="6900" spans="2:3" x14ac:dyDescent="0.25">
      <c r="B6900" s="16"/>
      <c r="C6900" s="17"/>
    </row>
    <row r="6901" spans="2:3" x14ac:dyDescent="0.25">
      <c r="B6901" s="16"/>
      <c r="C6901" s="17"/>
    </row>
    <row r="6902" spans="2:3" x14ac:dyDescent="0.25">
      <c r="B6902" s="16"/>
      <c r="C6902" s="17"/>
    </row>
    <row r="6903" spans="2:3" x14ac:dyDescent="0.25">
      <c r="B6903" s="16"/>
      <c r="C6903" s="17"/>
    </row>
    <row r="6904" spans="2:3" x14ac:dyDescent="0.25">
      <c r="B6904" s="16"/>
      <c r="C6904" s="17"/>
    </row>
    <row r="6905" spans="2:3" x14ac:dyDescent="0.25">
      <c r="B6905" s="16"/>
      <c r="C6905" s="17"/>
    </row>
    <row r="6906" spans="2:3" x14ac:dyDescent="0.25">
      <c r="B6906" s="16"/>
      <c r="C6906" s="17"/>
    </row>
    <row r="6907" spans="2:3" x14ac:dyDescent="0.25">
      <c r="B6907" s="16"/>
      <c r="C6907" s="17"/>
    </row>
    <row r="6908" spans="2:3" x14ac:dyDescent="0.25">
      <c r="B6908" s="16"/>
      <c r="C6908" s="17"/>
    </row>
    <row r="6909" spans="2:3" x14ac:dyDescent="0.25">
      <c r="B6909" s="16"/>
      <c r="C6909" s="17"/>
    </row>
    <row r="6910" spans="2:3" x14ac:dyDescent="0.25">
      <c r="B6910" s="16"/>
      <c r="C6910" s="17"/>
    </row>
    <row r="6911" spans="2:3" x14ac:dyDescent="0.25">
      <c r="B6911" s="16"/>
      <c r="C6911" s="17"/>
    </row>
    <row r="6912" spans="2:3" x14ac:dyDescent="0.25">
      <c r="B6912" s="16"/>
      <c r="C6912" s="17"/>
    </row>
    <row r="6913" spans="2:3" x14ac:dyDescent="0.25">
      <c r="B6913" s="16"/>
      <c r="C6913" s="17"/>
    </row>
    <row r="6914" spans="2:3" x14ac:dyDescent="0.25">
      <c r="B6914" s="16"/>
      <c r="C6914" s="17"/>
    </row>
    <row r="6915" spans="2:3" x14ac:dyDescent="0.25">
      <c r="B6915" s="16"/>
      <c r="C6915" s="17"/>
    </row>
    <row r="6916" spans="2:3" x14ac:dyDescent="0.25">
      <c r="B6916" s="16"/>
      <c r="C6916" s="17"/>
    </row>
    <row r="6917" spans="2:3" x14ac:dyDescent="0.25">
      <c r="B6917" s="16"/>
      <c r="C6917" s="17"/>
    </row>
    <row r="6918" spans="2:3" x14ac:dyDescent="0.25">
      <c r="B6918" s="16"/>
      <c r="C6918" s="17"/>
    </row>
    <row r="6919" spans="2:3" x14ac:dyDescent="0.25">
      <c r="B6919" s="16"/>
      <c r="C6919" s="17"/>
    </row>
    <row r="6920" spans="2:3" x14ac:dyDescent="0.25">
      <c r="B6920" s="16"/>
      <c r="C6920" s="17"/>
    </row>
    <row r="6921" spans="2:3" x14ac:dyDescent="0.25">
      <c r="B6921" s="16"/>
      <c r="C6921" s="17"/>
    </row>
    <row r="6922" spans="2:3" x14ac:dyDescent="0.25">
      <c r="B6922" s="16"/>
      <c r="C6922" s="17"/>
    </row>
    <row r="6923" spans="2:3" x14ac:dyDescent="0.25">
      <c r="B6923" s="16"/>
      <c r="C6923" s="17"/>
    </row>
    <row r="6924" spans="2:3" x14ac:dyDescent="0.25">
      <c r="B6924" s="16"/>
      <c r="C6924" s="17"/>
    </row>
    <row r="6925" spans="2:3" x14ac:dyDescent="0.25">
      <c r="B6925" s="16"/>
      <c r="C6925" s="17"/>
    </row>
    <row r="6926" spans="2:3" x14ac:dyDescent="0.25">
      <c r="B6926" s="16"/>
      <c r="C6926" s="17"/>
    </row>
    <row r="6927" spans="2:3" x14ac:dyDescent="0.25">
      <c r="B6927" s="16"/>
      <c r="C6927" s="17"/>
    </row>
    <row r="6928" spans="2:3" x14ac:dyDescent="0.25">
      <c r="B6928" s="16"/>
      <c r="C6928" s="17"/>
    </row>
    <row r="6929" spans="2:3" x14ac:dyDescent="0.25">
      <c r="B6929" s="16"/>
      <c r="C6929" s="17"/>
    </row>
    <row r="6930" spans="2:3" x14ac:dyDescent="0.25">
      <c r="B6930" s="16"/>
      <c r="C6930" s="17"/>
    </row>
    <row r="6931" spans="2:3" x14ac:dyDescent="0.25">
      <c r="B6931" s="16"/>
      <c r="C6931" s="17"/>
    </row>
    <row r="6932" spans="2:3" x14ac:dyDescent="0.25">
      <c r="B6932" s="16"/>
      <c r="C6932" s="17"/>
    </row>
    <row r="6933" spans="2:3" x14ac:dyDescent="0.25">
      <c r="B6933" s="16"/>
      <c r="C6933" s="17"/>
    </row>
    <row r="6934" spans="2:3" x14ac:dyDescent="0.25">
      <c r="B6934" s="16"/>
      <c r="C6934" s="17"/>
    </row>
    <row r="6935" spans="2:3" x14ac:dyDescent="0.25">
      <c r="B6935" s="16"/>
      <c r="C6935" s="17"/>
    </row>
    <row r="6936" spans="2:3" x14ac:dyDescent="0.25">
      <c r="B6936" s="16"/>
      <c r="C6936" s="17"/>
    </row>
    <row r="6937" spans="2:3" x14ac:dyDescent="0.25">
      <c r="B6937" s="16"/>
      <c r="C6937" s="17"/>
    </row>
    <row r="6938" spans="2:3" x14ac:dyDescent="0.25">
      <c r="B6938" s="16"/>
      <c r="C6938" s="17"/>
    </row>
    <row r="6939" spans="2:3" x14ac:dyDescent="0.25">
      <c r="B6939" s="16"/>
      <c r="C6939" s="17"/>
    </row>
    <row r="6940" spans="2:3" x14ac:dyDescent="0.25">
      <c r="B6940" s="16"/>
      <c r="C6940" s="17"/>
    </row>
    <row r="6941" spans="2:3" x14ac:dyDescent="0.25">
      <c r="B6941" s="16"/>
      <c r="C6941" s="17"/>
    </row>
    <row r="6942" spans="2:3" x14ac:dyDescent="0.25">
      <c r="B6942" s="16"/>
      <c r="C6942" s="17"/>
    </row>
    <row r="6943" spans="2:3" x14ac:dyDescent="0.25">
      <c r="B6943" s="16"/>
      <c r="C6943" s="17"/>
    </row>
    <row r="6944" spans="2:3" x14ac:dyDescent="0.25">
      <c r="B6944" s="16"/>
      <c r="C6944" s="17"/>
    </row>
    <row r="6945" spans="2:3" x14ac:dyDescent="0.25">
      <c r="B6945" s="16"/>
      <c r="C6945" s="17"/>
    </row>
    <row r="6946" spans="2:3" x14ac:dyDescent="0.25">
      <c r="B6946" s="16"/>
      <c r="C6946" s="17"/>
    </row>
    <row r="6947" spans="2:3" x14ac:dyDescent="0.25">
      <c r="B6947" s="16"/>
      <c r="C6947" s="17"/>
    </row>
    <row r="6948" spans="2:3" x14ac:dyDescent="0.25">
      <c r="B6948" s="16"/>
      <c r="C6948" s="17"/>
    </row>
    <row r="6949" spans="2:3" x14ac:dyDescent="0.25">
      <c r="B6949" s="16"/>
      <c r="C6949" s="17"/>
    </row>
    <row r="6950" spans="2:3" x14ac:dyDescent="0.25">
      <c r="B6950" s="16"/>
      <c r="C6950" s="17"/>
    </row>
    <row r="6951" spans="2:3" x14ac:dyDescent="0.25">
      <c r="B6951" s="16"/>
      <c r="C6951" s="17"/>
    </row>
    <row r="6952" spans="2:3" x14ac:dyDescent="0.25">
      <c r="B6952" s="16"/>
      <c r="C6952" s="17"/>
    </row>
    <row r="6953" spans="2:3" x14ac:dyDescent="0.25">
      <c r="B6953" s="16"/>
      <c r="C6953" s="17"/>
    </row>
    <row r="6954" spans="2:3" x14ac:dyDescent="0.25">
      <c r="B6954" s="16"/>
      <c r="C6954" s="17"/>
    </row>
    <row r="6955" spans="2:3" x14ac:dyDescent="0.25">
      <c r="B6955" s="16"/>
      <c r="C6955" s="17"/>
    </row>
    <row r="6956" spans="2:3" x14ac:dyDescent="0.25">
      <c r="B6956" s="16"/>
      <c r="C6956" s="17"/>
    </row>
    <row r="6957" spans="2:3" x14ac:dyDescent="0.25">
      <c r="B6957" s="16"/>
      <c r="C6957" s="17"/>
    </row>
    <row r="6958" spans="2:3" x14ac:dyDescent="0.25">
      <c r="B6958" s="16"/>
      <c r="C6958" s="17"/>
    </row>
    <row r="6959" spans="2:3" x14ac:dyDescent="0.25">
      <c r="B6959" s="16"/>
      <c r="C6959" s="17"/>
    </row>
    <row r="6960" spans="2:3" x14ac:dyDescent="0.25">
      <c r="B6960" s="16"/>
      <c r="C6960" s="17"/>
    </row>
    <row r="6961" spans="2:3" x14ac:dyDescent="0.25">
      <c r="B6961" s="16"/>
      <c r="C6961" s="17"/>
    </row>
    <row r="6962" spans="2:3" x14ac:dyDescent="0.25">
      <c r="B6962" s="16"/>
      <c r="C6962" s="17"/>
    </row>
    <row r="6963" spans="2:3" x14ac:dyDescent="0.25">
      <c r="B6963" s="16"/>
      <c r="C6963" s="17"/>
    </row>
    <row r="6964" spans="2:3" x14ac:dyDescent="0.25">
      <c r="B6964" s="16"/>
      <c r="C6964" s="17"/>
    </row>
    <row r="6965" spans="2:3" x14ac:dyDescent="0.25">
      <c r="B6965" s="16"/>
      <c r="C6965" s="17"/>
    </row>
    <row r="6966" spans="2:3" x14ac:dyDescent="0.25">
      <c r="B6966" s="16"/>
      <c r="C6966" s="17"/>
    </row>
    <row r="6967" spans="2:3" x14ac:dyDescent="0.25">
      <c r="B6967" s="16"/>
      <c r="C6967" s="17"/>
    </row>
    <row r="6968" spans="2:3" x14ac:dyDescent="0.25">
      <c r="B6968" s="16"/>
      <c r="C6968" s="17"/>
    </row>
    <row r="6969" spans="2:3" x14ac:dyDescent="0.25">
      <c r="B6969" s="16"/>
      <c r="C6969" s="17"/>
    </row>
    <row r="6970" spans="2:3" x14ac:dyDescent="0.25">
      <c r="B6970" s="16"/>
      <c r="C6970" s="17"/>
    </row>
    <row r="6971" spans="2:3" x14ac:dyDescent="0.25">
      <c r="B6971" s="16"/>
      <c r="C6971" s="17"/>
    </row>
    <row r="6972" spans="2:3" x14ac:dyDescent="0.25">
      <c r="B6972" s="16"/>
      <c r="C6972" s="17"/>
    </row>
    <row r="6973" spans="2:3" x14ac:dyDescent="0.25">
      <c r="B6973" s="16"/>
      <c r="C6973" s="17"/>
    </row>
    <row r="6974" spans="2:3" x14ac:dyDescent="0.25">
      <c r="B6974" s="16"/>
      <c r="C6974" s="17"/>
    </row>
    <row r="6975" spans="2:3" x14ac:dyDescent="0.25">
      <c r="B6975" s="16"/>
      <c r="C6975" s="17"/>
    </row>
    <row r="6976" spans="2:3" x14ac:dyDescent="0.25">
      <c r="B6976" s="16"/>
      <c r="C6976" s="17"/>
    </row>
    <row r="6977" spans="2:3" x14ac:dyDescent="0.25">
      <c r="B6977" s="16"/>
      <c r="C6977" s="17"/>
    </row>
    <row r="6978" spans="2:3" x14ac:dyDescent="0.25">
      <c r="B6978" s="16"/>
      <c r="C6978" s="17"/>
    </row>
    <row r="6979" spans="2:3" x14ac:dyDescent="0.25">
      <c r="B6979" s="16"/>
      <c r="C6979" s="17"/>
    </row>
    <row r="6980" spans="2:3" x14ac:dyDescent="0.25">
      <c r="B6980" s="16"/>
      <c r="C6980" s="17"/>
    </row>
    <row r="6981" spans="2:3" x14ac:dyDescent="0.25">
      <c r="B6981" s="16"/>
      <c r="C6981" s="17"/>
    </row>
    <row r="6982" spans="2:3" x14ac:dyDescent="0.25">
      <c r="B6982" s="16"/>
      <c r="C6982" s="17"/>
    </row>
    <row r="6983" spans="2:3" x14ac:dyDescent="0.25">
      <c r="B6983" s="16"/>
      <c r="C6983" s="17"/>
    </row>
    <row r="6984" spans="2:3" x14ac:dyDescent="0.25">
      <c r="B6984" s="16"/>
      <c r="C6984" s="17"/>
    </row>
    <row r="6985" spans="2:3" x14ac:dyDescent="0.25">
      <c r="B6985" s="16"/>
      <c r="C6985" s="17"/>
    </row>
    <row r="6986" spans="2:3" x14ac:dyDescent="0.25">
      <c r="B6986" s="16"/>
      <c r="C6986" s="17"/>
    </row>
    <row r="6987" spans="2:3" x14ac:dyDescent="0.25">
      <c r="B6987" s="16"/>
      <c r="C6987" s="17"/>
    </row>
    <row r="6988" spans="2:3" x14ac:dyDescent="0.25">
      <c r="B6988" s="16"/>
      <c r="C6988" s="17"/>
    </row>
    <row r="6989" spans="2:3" x14ac:dyDescent="0.25">
      <c r="B6989" s="16"/>
      <c r="C6989" s="17"/>
    </row>
    <row r="6990" spans="2:3" x14ac:dyDescent="0.25">
      <c r="B6990" s="16"/>
      <c r="C6990" s="17"/>
    </row>
    <row r="6991" spans="2:3" x14ac:dyDescent="0.25">
      <c r="B6991" s="16"/>
      <c r="C6991" s="17"/>
    </row>
    <row r="6992" spans="2:3" x14ac:dyDescent="0.25">
      <c r="B6992" s="16"/>
      <c r="C6992" s="17"/>
    </row>
    <row r="6993" spans="2:3" x14ac:dyDescent="0.25">
      <c r="B6993" s="16"/>
      <c r="C6993" s="17"/>
    </row>
    <row r="6994" spans="2:3" x14ac:dyDescent="0.25">
      <c r="B6994" s="16"/>
      <c r="C6994" s="17"/>
    </row>
    <row r="6995" spans="2:3" x14ac:dyDescent="0.25">
      <c r="B6995" s="16"/>
      <c r="C6995" s="17"/>
    </row>
    <row r="6996" spans="2:3" x14ac:dyDescent="0.25">
      <c r="B6996" s="16"/>
      <c r="C6996" s="17"/>
    </row>
    <row r="6997" spans="2:3" x14ac:dyDescent="0.25">
      <c r="B6997" s="16"/>
      <c r="C6997" s="17"/>
    </row>
    <row r="6998" spans="2:3" x14ac:dyDescent="0.25">
      <c r="B6998" s="16"/>
      <c r="C6998" s="17"/>
    </row>
    <row r="6999" spans="2:3" x14ac:dyDescent="0.25">
      <c r="B6999" s="16"/>
      <c r="C6999" s="17"/>
    </row>
    <row r="7000" spans="2:3" x14ac:dyDescent="0.25">
      <c r="B7000" s="16"/>
      <c r="C7000" s="17"/>
    </row>
    <row r="7001" spans="2:3" x14ac:dyDescent="0.25">
      <c r="B7001" s="16"/>
      <c r="C7001" s="17"/>
    </row>
    <row r="7002" spans="2:3" x14ac:dyDescent="0.25">
      <c r="B7002" s="16"/>
      <c r="C7002" s="17"/>
    </row>
    <row r="7003" spans="2:3" x14ac:dyDescent="0.25">
      <c r="B7003" s="16"/>
      <c r="C7003" s="17"/>
    </row>
    <row r="7004" spans="2:3" x14ac:dyDescent="0.25">
      <c r="B7004" s="16"/>
      <c r="C7004" s="17"/>
    </row>
    <row r="7005" spans="2:3" x14ac:dyDescent="0.25">
      <c r="B7005" s="16"/>
      <c r="C7005" s="17"/>
    </row>
    <row r="7006" spans="2:3" x14ac:dyDescent="0.25">
      <c r="B7006" s="16"/>
      <c r="C7006" s="17"/>
    </row>
    <row r="7007" spans="2:3" x14ac:dyDescent="0.25">
      <c r="B7007" s="16"/>
      <c r="C7007" s="17"/>
    </row>
    <row r="7008" spans="2:3" x14ac:dyDescent="0.25">
      <c r="B7008" s="16"/>
      <c r="C7008" s="17"/>
    </row>
    <row r="7009" spans="2:3" x14ac:dyDescent="0.25">
      <c r="B7009" s="16"/>
      <c r="C7009" s="17"/>
    </row>
    <row r="7010" spans="2:3" x14ac:dyDescent="0.25">
      <c r="B7010" s="16"/>
      <c r="C7010" s="17"/>
    </row>
    <row r="7011" spans="2:3" x14ac:dyDescent="0.25">
      <c r="B7011" s="16"/>
      <c r="C7011" s="17"/>
    </row>
    <row r="7012" spans="2:3" x14ac:dyDescent="0.25">
      <c r="B7012" s="16"/>
      <c r="C7012" s="17"/>
    </row>
    <row r="7013" spans="2:3" x14ac:dyDescent="0.25">
      <c r="B7013" s="16"/>
      <c r="C7013" s="17"/>
    </row>
    <row r="7014" spans="2:3" x14ac:dyDescent="0.25">
      <c r="B7014" s="16"/>
      <c r="C7014" s="17"/>
    </row>
    <row r="7015" spans="2:3" x14ac:dyDescent="0.25">
      <c r="B7015" s="16"/>
      <c r="C7015" s="17"/>
    </row>
    <row r="7016" spans="2:3" x14ac:dyDescent="0.25">
      <c r="B7016" s="16"/>
      <c r="C7016" s="17"/>
    </row>
    <row r="7017" spans="2:3" x14ac:dyDescent="0.25">
      <c r="B7017" s="16"/>
      <c r="C7017" s="17"/>
    </row>
    <row r="7018" spans="2:3" x14ac:dyDescent="0.25">
      <c r="B7018" s="16"/>
      <c r="C7018" s="17"/>
    </row>
    <row r="7019" spans="2:3" x14ac:dyDescent="0.25">
      <c r="B7019" s="16"/>
      <c r="C7019" s="17"/>
    </row>
    <row r="7020" spans="2:3" x14ac:dyDescent="0.25">
      <c r="B7020" s="16"/>
      <c r="C7020" s="17"/>
    </row>
    <row r="7021" spans="2:3" x14ac:dyDescent="0.25">
      <c r="B7021" s="16"/>
      <c r="C7021" s="17"/>
    </row>
    <row r="7022" spans="2:3" x14ac:dyDescent="0.25">
      <c r="B7022" s="16"/>
      <c r="C7022" s="17"/>
    </row>
    <row r="7023" spans="2:3" x14ac:dyDescent="0.25">
      <c r="B7023" s="16"/>
      <c r="C7023" s="17"/>
    </row>
    <row r="7024" spans="2:3" x14ac:dyDescent="0.25">
      <c r="B7024" s="16"/>
      <c r="C7024" s="17"/>
    </row>
    <row r="7025" spans="2:3" x14ac:dyDescent="0.25">
      <c r="B7025" s="16"/>
      <c r="C7025" s="17"/>
    </row>
    <row r="7026" spans="2:3" x14ac:dyDescent="0.25">
      <c r="B7026" s="16"/>
      <c r="C7026" s="17"/>
    </row>
    <row r="7027" spans="2:3" x14ac:dyDescent="0.25">
      <c r="B7027" s="16"/>
      <c r="C7027" s="17"/>
    </row>
    <row r="7028" spans="2:3" x14ac:dyDescent="0.25">
      <c r="B7028" s="16"/>
      <c r="C7028" s="17"/>
    </row>
    <row r="7029" spans="2:3" x14ac:dyDescent="0.25">
      <c r="B7029" s="16"/>
      <c r="C7029" s="17"/>
    </row>
    <row r="7030" spans="2:3" x14ac:dyDescent="0.25">
      <c r="B7030" s="16"/>
      <c r="C7030" s="17"/>
    </row>
    <row r="7031" spans="2:3" x14ac:dyDescent="0.25">
      <c r="B7031" s="16"/>
      <c r="C7031" s="17"/>
    </row>
    <row r="7032" spans="2:3" x14ac:dyDescent="0.25">
      <c r="B7032" s="16"/>
      <c r="C7032" s="17"/>
    </row>
    <row r="7033" spans="2:3" x14ac:dyDescent="0.25">
      <c r="B7033" s="16"/>
      <c r="C7033" s="17"/>
    </row>
    <row r="7034" spans="2:3" x14ac:dyDescent="0.25">
      <c r="B7034" s="16"/>
      <c r="C7034" s="17"/>
    </row>
    <row r="7035" spans="2:3" x14ac:dyDescent="0.25">
      <c r="B7035" s="16"/>
      <c r="C7035" s="17"/>
    </row>
    <row r="7036" spans="2:3" x14ac:dyDescent="0.25">
      <c r="B7036" s="16"/>
      <c r="C7036" s="17"/>
    </row>
    <row r="7037" spans="2:3" x14ac:dyDescent="0.25">
      <c r="B7037" s="16"/>
      <c r="C7037" s="17"/>
    </row>
    <row r="7038" spans="2:3" x14ac:dyDescent="0.25">
      <c r="B7038" s="16"/>
      <c r="C7038" s="17"/>
    </row>
    <row r="7039" spans="2:3" x14ac:dyDescent="0.25">
      <c r="B7039" s="16"/>
      <c r="C7039" s="17"/>
    </row>
    <row r="7040" spans="2:3" x14ac:dyDescent="0.25">
      <c r="B7040" s="16"/>
      <c r="C7040" s="17"/>
    </row>
    <row r="7041" spans="2:3" x14ac:dyDescent="0.25">
      <c r="B7041" s="16"/>
      <c r="C7041" s="17"/>
    </row>
    <row r="7042" spans="2:3" x14ac:dyDescent="0.25">
      <c r="B7042" s="16"/>
      <c r="C7042" s="17"/>
    </row>
    <row r="7043" spans="2:3" x14ac:dyDescent="0.25">
      <c r="B7043" s="16"/>
      <c r="C7043" s="17"/>
    </row>
    <row r="7044" spans="2:3" x14ac:dyDescent="0.25">
      <c r="B7044" s="16"/>
      <c r="C7044" s="17"/>
    </row>
    <row r="7045" spans="2:3" x14ac:dyDescent="0.25">
      <c r="B7045" s="16"/>
      <c r="C7045" s="17"/>
    </row>
    <row r="7046" spans="2:3" x14ac:dyDescent="0.25">
      <c r="B7046" s="16"/>
      <c r="C7046" s="17"/>
    </row>
    <row r="7047" spans="2:3" x14ac:dyDescent="0.25">
      <c r="B7047" s="16"/>
      <c r="C7047" s="17"/>
    </row>
    <row r="7048" spans="2:3" x14ac:dyDescent="0.25">
      <c r="B7048" s="16"/>
      <c r="C7048" s="17"/>
    </row>
    <row r="7049" spans="2:3" x14ac:dyDescent="0.25">
      <c r="B7049" s="16"/>
      <c r="C7049" s="17"/>
    </row>
    <row r="7050" spans="2:3" x14ac:dyDescent="0.25">
      <c r="B7050" s="16"/>
      <c r="C7050" s="17"/>
    </row>
    <row r="7051" spans="2:3" x14ac:dyDescent="0.25">
      <c r="B7051" s="16"/>
      <c r="C7051" s="17"/>
    </row>
    <row r="7052" spans="2:3" x14ac:dyDescent="0.25">
      <c r="B7052" s="16"/>
      <c r="C7052" s="17"/>
    </row>
    <row r="7053" spans="2:3" x14ac:dyDescent="0.25">
      <c r="B7053" s="16"/>
      <c r="C7053" s="17"/>
    </row>
    <row r="7054" spans="2:3" x14ac:dyDescent="0.25">
      <c r="B7054" s="16"/>
      <c r="C7054" s="17"/>
    </row>
    <row r="7055" spans="2:3" x14ac:dyDescent="0.25">
      <c r="B7055" s="16"/>
      <c r="C7055" s="17"/>
    </row>
    <row r="7056" spans="2:3" x14ac:dyDescent="0.25">
      <c r="B7056" s="16"/>
      <c r="C7056" s="17"/>
    </row>
    <row r="7057" spans="2:3" x14ac:dyDescent="0.25">
      <c r="B7057" s="16"/>
      <c r="C7057" s="17"/>
    </row>
    <row r="7058" spans="2:3" x14ac:dyDescent="0.25">
      <c r="B7058" s="16"/>
      <c r="C7058" s="17"/>
    </row>
    <row r="7059" spans="2:3" x14ac:dyDescent="0.25">
      <c r="B7059" s="16"/>
      <c r="C7059" s="17"/>
    </row>
    <row r="7060" spans="2:3" x14ac:dyDescent="0.25">
      <c r="B7060" s="16"/>
      <c r="C7060" s="17"/>
    </row>
    <row r="7061" spans="2:3" x14ac:dyDescent="0.25">
      <c r="B7061" s="16"/>
      <c r="C7061" s="17"/>
    </row>
    <row r="7062" spans="2:3" x14ac:dyDescent="0.25">
      <c r="B7062" s="16"/>
      <c r="C7062" s="17"/>
    </row>
    <row r="7063" spans="2:3" x14ac:dyDescent="0.25">
      <c r="B7063" s="16"/>
      <c r="C7063" s="17"/>
    </row>
    <row r="7064" spans="2:3" x14ac:dyDescent="0.25">
      <c r="B7064" s="16"/>
      <c r="C7064" s="17"/>
    </row>
    <row r="7065" spans="2:3" x14ac:dyDescent="0.25">
      <c r="B7065" s="16"/>
      <c r="C7065" s="17"/>
    </row>
    <row r="7066" spans="2:3" x14ac:dyDescent="0.25">
      <c r="B7066" s="16"/>
      <c r="C7066" s="17"/>
    </row>
    <row r="7067" spans="2:3" x14ac:dyDescent="0.25">
      <c r="B7067" s="16"/>
      <c r="C7067" s="17"/>
    </row>
    <row r="7068" spans="2:3" x14ac:dyDescent="0.25">
      <c r="B7068" s="16"/>
      <c r="C7068" s="17"/>
    </row>
    <row r="7069" spans="2:3" x14ac:dyDescent="0.25">
      <c r="B7069" s="16"/>
      <c r="C7069" s="17"/>
    </row>
    <row r="7070" spans="2:3" x14ac:dyDescent="0.25">
      <c r="B7070" s="16"/>
      <c r="C7070" s="17"/>
    </row>
    <row r="7071" spans="2:3" x14ac:dyDescent="0.25">
      <c r="B7071" s="16"/>
      <c r="C7071" s="17"/>
    </row>
    <row r="7072" spans="2:3" x14ac:dyDescent="0.25">
      <c r="B7072" s="16"/>
      <c r="C7072" s="17"/>
    </row>
    <row r="7073" spans="2:3" x14ac:dyDescent="0.25">
      <c r="B7073" s="16"/>
      <c r="C7073" s="17"/>
    </row>
    <row r="7074" spans="2:3" x14ac:dyDescent="0.25">
      <c r="B7074" s="16"/>
      <c r="C7074" s="17"/>
    </row>
    <row r="7075" spans="2:3" x14ac:dyDescent="0.25">
      <c r="B7075" s="16"/>
      <c r="C7075" s="17"/>
    </row>
    <row r="7076" spans="2:3" x14ac:dyDescent="0.25">
      <c r="B7076" s="16"/>
      <c r="C7076" s="17"/>
    </row>
    <row r="7077" spans="2:3" x14ac:dyDescent="0.25">
      <c r="B7077" s="16"/>
      <c r="C7077" s="17"/>
    </row>
    <row r="7078" spans="2:3" x14ac:dyDescent="0.25">
      <c r="B7078" s="16"/>
      <c r="C7078" s="17"/>
    </row>
    <row r="7079" spans="2:3" x14ac:dyDescent="0.25">
      <c r="B7079" s="16"/>
      <c r="C7079" s="17"/>
    </row>
    <row r="7080" spans="2:3" x14ac:dyDescent="0.25">
      <c r="B7080" s="16"/>
      <c r="C7080" s="17"/>
    </row>
    <row r="7081" spans="2:3" x14ac:dyDescent="0.25">
      <c r="B7081" s="16"/>
      <c r="C7081" s="17"/>
    </row>
    <row r="7082" spans="2:3" x14ac:dyDescent="0.25">
      <c r="B7082" s="16"/>
      <c r="C7082" s="17"/>
    </row>
    <row r="7083" spans="2:3" x14ac:dyDescent="0.25">
      <c r="B7083" s="16"/>
      <c r="C7083" s="17"/>
    </row>
    <row r="7084" spans="2:3" x14ac:dyDescent="0.25">
      <c r="B7084" s="16"/>
      <c r="C7084" s="17"/>
    </row>
    <row r="7085" spans="2:3" x14ac:dyDescent="0.25">
      <c r="B7085" s="16"/>
      <c r="C7085" s="17"/>
    </row>
    <row r="7086" spans="2:3" x14ac:dyDescent="0.25">
      <c r="B7086" s="16"/>
      <c r="C7086" s="17"/>
    </row>
    <row r="7087" spans="2:3" x14ac:dyDescent="0.25">
      <c r="B7087" s="16"/>
      <c r="C7087" s="17"/>
    </row>
    <row r="7088" spans="2:3" x14ac:dyDescent="0.25">
      <c r="B7088" s="16"/>
      <c r="C7088" s="17"/>
    </row>
    <row r="7089" spans="2:3" x14ac:dyDescent="0.25">
      <c r="B7089" s="16"/>
      <c r="C7089" s="17"/>
    </row>
    <row r="7090" spans="2:3" x14ac:dyDescent="0.25">
      <c r="B7090" s="16"/>
      <c r="C7090" s="17"/>
    </row>
    <row r="7091" spans="2:3" x14ac:dyDescent="0.25">
      <c r="B7091" s="16"/>
      <c r="C7091" s="17"/>
    </row>
    <row r="7092" spans="2:3" x14ac:dyDescent="0.25">
      <c r="B7092" s="16"/>
      <c r="C7092" s="17"/>
    </row>
    <row r="7093" spans="2:3" x14ac:dyDescent="0.25">
      <c r="B7093" s="16"/>
      <c r="C7093" s="17"/>
    </row>
    <row r="7094" spans="2:3" x14ac:dyDescent="0.25">
      <c r="B7094" s="16"/>
      <c r="C7094" s="17"/>
    </row>
    <row r="7095" spans="2:3" x14ac:dyDescent="0.25">
      <c r="B7095" s="16"/>
      <c r="C7095" s="17"/>
    </row>
    <row r="7096" spans="2:3" x14ac:dyDescent="0.25">
      <c r="B7096" s="16"/>
      <c r="C7096" s="17"/>
    </row>
    <row r="7097" spans="2:3" x14ac:dyDescent="0.25">
      <c r="B7097" s="16"/>
      <c r="C7097" s="17"/>
    </row>
    <row r="7098" spans="2:3" x14ac:dyDescent="0.25">
      <c r="B7098" s="16"/>
      <c r="C7098" s="17"/>
    </row>
    <row r="7099" spans="2:3" x14ac:dyDescent="0.25">
      <c r="B7099" s="16"/>
      <c r="C7099" s="17"/>
    </row>
    <row r="7100" spans="2:3" x14ac:dyDescent="0.25">
      <c r="B7100" s="16"/>
      <c r="C7100" s="17"/>
    </row>
    <row r="7101" spans="2:3" x14ac:dyDescent="0.25">
      <c r="B7101" s="16"/>
      <c r="C7101" s="17"/>
    </row>
    <row r="7102" spans="2:3" x14ac:dyDescent="0.25">
      <c r="B7102" s="16"/>
      <c r="C7102" s="17"/>
    </row>
    <row r="7103" spans="2:3" x14ac:dyDescent="0.25">
      <c r="B7103" s="16"/>
      <c r="C7103" s="17"/>
    </row>
    <row r="7104" spans="2:3" x14ac:dyDescent="0.25">
      <c r="B7104" s="16"/>
      <c r="C7104" s="17"/>
    </row>
    <row r="7105" spans="2:3" x14ac:dyDescent="0.25">
      <c r="B7105" s="16"/>
      <c r="C7105" s="17"/>
    </row>
    <row r="7106" spans="2:3" x14ac:dyDescent="0.25">
      <c r="B7106" s="16"/>
      <c r="C7106" s="17"/>
    </row>
    <row r="7107" spans="2:3" x14ac:dyDescent="0.25">
      <c r="B7107" s="16"/>
      <c r="C7107" s="17"/>
    </row>
    <row r="7108" spans="2:3" x14ac:dyDescent="0.25">
      <c r="B7108" s="16"/>
      <c r="C7108" s="17"/>
    </row>
    <row r="7109" spans="2:3" x14ac:dyDescent="0.25">
      <c r="B7109" s="16"/>
      <c r="C7109" s="17"/>
    </row>
    <row r="7110" spans="2:3" x14ac:dyDescent="0.25">
      <c r="B7110" s="16"/>
      <c r="C7110" s="17"/>
    </row>
    <row r="7111" spans="2:3" x14ac:dyDescent="0.25">
      <c r="B7111" s="16"/>
      <c r="C7111" s="17"/>
    </row>
    <row r="7112" spans="2:3" x14ac:dyDescent="0.25">
      <c r="B7112" s="16"/>
      <c r="C7112" s="17"/>
    </row>
    <row r="7113" spans="2:3" x14ac:dyDescent="0.25">
      <c r="B7113" s="16"/>
      <c r="C7113" s="17"/>
    </row>
    <row r="7114" spans="2:3" x14ac:dyDescent="0.25">
      <c r="B7114" s="16"/>
      <c r="C7114" s="17"/>
    </row>
    <row r="7115" spans="2:3" x14ac:dyDescent="0.25">
      <c r="B7115" s="16"/>
      <c r="C7115" s="17"/>
    </row>
    <row r="7116" spans="2:3" x14ac:dyDescent="0.25">
      <c r="B7116" s="16"/>
      <c r="C7116" s="17"/>
    </row>
    <row r="7117" spans="2:3" x14ac:dyDescent="0.25">
      <c r="B7117" s="16"/>
      <c r="C7117" s="17"/>
    </row>
    <row r="7118" spans="2:3" x14ac:dyDescent="0.25">
      <c r="B7118" s="16"/>
      <c r="C7118" s="17"/>
    </row>
    <row r="7119" spans="2:3" x14ac:dyDescent="0.25">
      <c r="B7119" s="16"/>
      <c r="C7119" s="17"/>
    </row>
    <row r="7120" spans="2:3" x14ac:dyDescent="0.25">
      <c r="B7120" s="16"/>
      <c r="C7120" s="17"/>
    </row>
    <row r="7121" spans="2:3" x14ac:dyDescent="0.25">
      <c r="B7121" s="16"/>
      <c r="C7121" s="17"/>
    </row>
    <row r="7122" spans="2:3" x14ac:dyDescent="0.25">
      <c r="B7122" s="16"/>
      <c r="C7122" s="17"/>
    </row>
    <row r="7123" spans="2:3" x14ac:dyDescent="0.25">
      <c r="B7123" s="16"/>
      <c r="C7123" s="17"/>
    </row>
    <row r="7124" spans="2:3" x14ac:dyDescent="0.25">
      <c r="B7124" s="16"/>
      <c r="C7124" s="17"/>
    </row>
    <row r="7125" spans="2:3" x14ac:dyDescent="0.25">
      <c r="B7125" s="16"/>
      <c r="C7125" s="17"/>
    </row>
    <row r="7126" spans="2:3" x14ac:dyDescent="0.25">
      <c r="B7126" s="16"/>
      <c r="C7126" s="17"/>
    </row>
    <row r="7127" spans="2:3" x14ac:dyDescent="0.25">
      <c r="B7127" s="16"/>
      <c r="C7127" s="17"/>
    </row>
    <row r="7128" spans="2:3" x14ac:dyDescent="0.25">
      <c r="B7128" s="16"/>
      <c r="C7128" s="17"/>
    </row>
    <row r="7129" spans="2:3" x14ac:dyDescent="0.25">
      <c r="B7129" s="16"/>
      <c r="C7129" s="17"/>
    </row>
    <row r="7130" spans="2:3" x14ac:dyDescent="0.25">
      <c r="B7130" s="16"/>
      <c r="C7130" s="17"/>
    </row>
    <row r="7131" spans="2:3" x14ac:dyDescent="0.25">
      <c r="B7131" s="16"/>
      <c r="C7131" s="17"/>
    </row>
    <row r="7132" spans="2:3" x14ac:dyDescent="0.25">
      <c r="B7132" s="16"/>
      <c r="C7132" s="17"/>
    </row>
    <row r="7133" spans="2:3" x14ac:dyDescent="0.25">
      <c r="B7133" s="16"/>
      <c r="C7133" s="17"/>
    </row>
    <row r="7134" spans="2:3" x14ac:dyDescent="0.25">
      <c r="B7134" s="16"/>
      <c r="C7134" s="17"/>
    </row>
    <row r="7135" spans="2:3" x14ac:dyDescent="0.25">
      <c r="B7135" s="16"/>
      <c r="C7135" s="17"/>
    </row>
    <row r="7136" spans="2:3" x14ac:dyDescent="0.25">
      <c r="B7136" s="16"/>
      <c r="C7136" s="17"/>
    </row>
    <row r="7137" spans="2:3" x14ac:dyDescent="0.25">
      <c r="B7137" s="16"/>
      <c r="C7137" s="17"/>
    </row>
    <row r="7138" spans="2:3" x14ac:dyDescent="0.25">
      <c r="B7138" s="16"/>
      <c r="C7138" s="17"/>
    </row>
    <row r="7139" spans="2:3" x14ac:dyDescent="0.25">
      <c r="B7139" s="16"/>
      <c r="C7139" s="17"/>
    </row>
    <row r="7140" spans="2:3" x14ac:dyDescent="0.25">
      <c r="B7140" s="16"/>
      <c r="C7140" s="17"/>
    </row>
    <row r="7141" spans="2:3" x14ac:dyDescent="0.25">
      <c r="B7141" s="16"/>
      <c r="C7141" s="17"/>
    </row>
    <row r="7142" spans="2:3" x14ac:dyDescent="0.25">
      <c r="B7142" s="16"/>
      <c r="C7142" s="17"/>
    </row>
    <row r="7143" spans="2:3" x14ac:dyDescent="0.25">
      <c r="B7143" s="16"/>
      <c r="C7143" s="17"/>
    </row>
    <row r="7144" spans="2:3" x14ac:dyDescent="0.25">
      <c r="B7144" s="16"/>
      <c r="C7144" s="17"/>
    </row>
    <row r="7145" spans="2:3" x14ac:dyDescent="0.25">
      <c r="B7145" s="16"/>
      <c r="C7145" s="17"/>
    </row>
    <row r="7146" spans="2:3" x14ac:dyDescent="0.25">
      <c r="B7146" s="16"/>
      <c r="C7146" s="17"/>
    </row>
    <row r="7147" spans="2:3" x14ac:dyDescent="0.25">
      <c r="B7147" s="16"/>
      <c r="C7147" s="17"/>
    </row>
    <row r="7148" spans="2:3" x14ac:dyDescent="0.25">
      <c r="B7148" s="16"/>
      <c r="C7148" s="17"/>
    </row>
    <row r="7149" spans="2:3" x14ac:dyDescent="0.25">
      <c r="B7149" s="16"/>
      <c r="C7149" s="17"/>
    </row>
    <row r="7150" spans="2:3" x14ac:dyDescent="0.25">
      <c r="B7150" s="16"/>
      <c r="C7150" s="17"/>
    </row>
    <row r="7151" spans="2:3" x14ac:dyDescent="0.25">
      <c r="B7151" s="16"/>
      <c r="C7151" s="17"/>
    </row>
    <row r="7152" spans="2:3" x14ac:dyDescent="0.25">
      <c r="B7152" s="16"/>
      <c r="C7152" s="17"/>
    </row>
    <row r="7153" spans="2:3" x14ac:dyDescent="0.25">
      <c r="B7153" s="16"/>
      <c r="C7153" s="17"/>
    </row>
    <row r="7154" spans="2:3" x14ac:dyDescent="0.25">
      <c r="B7154" s="16"/>
      <c r="C7154" s="17"/>
    </row>
    <row r="7155" spans="2:3" x14ac:dyDescent="0.25">
      <c r="B7155" s="16"/>
      <c r="C7155" s="17"/>
    </row>
    <row r="7156" spans="2:3" x14ac:dyDescent="0.25">
      <c r="B7156" s="16"/>
      <c r="C7156" s="17"/>
    </row>
    <row r="7157" spans="2:3" x14ac:dyDescent="0.25">
      <c r="B7157" s="16"/>
      <c r="C7157" s="17"/>
    </row>
    <row r="7158" spans="2:3" x14ac:dyDescent="0.25">
      <c r="B7158" s="16"/>
      <c r="C7158" s="17"/>
    </row>
    <row r="7159" spans="2:3" x14ac:dyDescent="0.25">
      <c r="B7159" s="16"/>
      <c r="C7159" s="17"/>
    </row>
    <row r="7160" spans="2:3" x14ac:dyDescent="0.25">
      <c r="B7160" s="16"/>
      <c r="C7160" s="17"/>
    </row>
    <row r="7161" spans="2:3" x14ac:dyDescent="0.25">
      <c r="B7161" s="16"/>
      <c r="C7161" s="17"/>
    </row>
    <row r="7162" spans="2:3" x14ac:dyDescent="0.25">
      <c r="B7162" s="16"/>
      <c r="C7162" s="17"/>
    </row>
    <row r="7163" spans="2:3" x14ac:dyDescent="0.25">
      <c r="B7163" s="16"/>
      <c r="C7163" s="17"/>
    </row>
    <row r="7164" spans="2:3" x14ac:dyDescent="0.25">
      <c r="B7164" s="16"/>
      <c r="C7164" s="17"/>
    </row>
    <row r="7165" spans="2:3" x14ac:dyDescent="0.25">
      <c r="B7165" s="16"/>
      <c r="C7165" s="17"/>
    </row>
    <row r="7166" spans="2:3" x14ac:dyDescent="0.25">
      <c r="B7166" s="16"/>
      <c r="C7166" s="17"/>
    </row>
    <row r="7167" spans="2:3" x14ac:dyDescent="0.25">
      <c r="B7167" s="16"/>
      <c r="C7167" s="17"/>
    </row>
    <row r="7168" spans="2:3" x14ac:dyDescent="0.25">
      <c r="B7168" s="16"/>
      <c r="C7168" s="17"/>
    </row>
    <row r="7169" spans="2:3" x14ac:dyDescent="0.25">
      <c r="B7169" s="16"/>
      <c r="C7169" s="17"/>
    </row>
    <row r="7170" spans="2:3" x14ac:dyDescent="0.25">
      <c r="B7170" s="16"/>
      <c r="C7170" s="17"/>
    </row>
    <row r="7171" spans="2:3" x14ac:dyDescent="0.25">
      <c r="B7171" s="16"/>
      <c r="C7171" s="17"/>
    </row>
    <row r="7172" spans="2:3" x14ac:dyDescent="0.25">
      <c r="B7172" s="16"/>
      <c r="C7172" s="17"/>
    </row>
    <row r="7173" spans="2:3" x14ac:dyDescent="0.25">
      <c r="B7173" s="16"/>
      <c r="C7173" s="17"/>
    </row>
    <row r="7174" spans="2:3" x14ac:dyDescent="0.25">
      <c r="B7174" s="16"/>
      <c r="C7174" s="17"/>
    </row>
    <row r="7175" spans="2:3" x14ac:dyDescent="0.25">
      <c r="B7175" s="16"/>
      <c r="C7175" s="17"/>
    </row>
    <row r="7176" spans="2:3" x14ac:dyDescent="0.25">
      <c r="B7176" s="16"/>
      <c r="C7176" s="17"/>
    </row>
    <row r="7177" spans="2:3" x14ac:dyDescent="0.25">
      <c r="B7177" s="16"/>
      <c r="C7177" s="17"/>
    </row>
    <row r="7178" spans="2:3" x14ac:dyDescent="0.25">
      <c r="B7178" s="16"/>
      <c r="C7178" s="17"/>
    </row>
    <row r="7179" spans="2:3" x14ac:dyDescent="0.25">
      <c r="B7179" s="16"/>
      <c r="C7179" s="17"/>
    </row>
    <row r="7180" spans="2:3" x14ac:dyDescent="0.25">
      <c r="B7180" s="16"/>
      <c r="C7180" s="17"/>
    </row>
    <row r="7181" spans="2:3" x14ac:dyDescent="0.25">
      <c r="B7181" s="16"/>
      <c r="C7181" s="17"/>
    </row>
    <row r="7182" spans="2:3" x14ac:dyDescent="0.25">
      <c r="B7182" s="16"/>
      <c r="C7182" s="17"/>
    </row>
    <row r="7183" spans="2:3" x14ac:dyDescent="0.25">
      <c r="B7183" s="16"/>
      <c r="C7183" s="17"/>
    </row>
    <row r="7184" spans="2:3" x14ac:dyDescent="0.25">
      <c r="B7184" s="16"/>
      <c r="C7184" s="17"/>
    </row>
    <row r="7185" spans="2:3" x14ac:dyDescent="0.25">
      <c r="B7185" s="16"/>
      <c r="C7185" s="17"/>
    </row>
    <row r="7186" spans="2:3" x14ac:dyDescent="0.25">
      <c r="B7186" s="16"/>
      <c r="C7186" s="17"/>
    </row>
    <row r="7187" spans="2:3" x14ac:dyDescent="0.25">
      <c r="B7187" s="16"/>
      <c r="C7187" s="17"/>
    </row>
    <row r="7188" spans="2:3" x14ac:dyDescent="0.25">
      <c r="B7188" s="16"/>
      <c r="C7188" s="17"/>
    </row>
    <row r="7189" spans="2:3" x14ac:dyDescent="0.25">
      <c r="B7189" s="16"/>
      <c r="C7189" s="17"/>
    </row>
    <row r="7190" spans="2:3" x14ac:dyDescent="0.25">
      <c r="B7190" s="16"/>
      <c r="C7190" s="17"/>
    </row>
    <row r="7191" spans="2:3" x14ac:dyDescent="0.25">
      <c r="B7191" s="16"/>
      <c r="C7191" s="17"/>
    </row>
    <row r="7192" spans="2:3" x14ac:dyDescent="0.25">
      <c r="B7192" s="16"/>
      <c r="C7192" s="17"/>
    </row>
    <row r="7193" spans="2:3" x14ac:dyDescent="0.25">
      <c r="B7193" s="16"/>
      <c r="C7193" s="17"/>
    </row>
    <row r="7194" spans="2:3" x14ac:dyDescent="0.25">
      <c r="B7194" s="16"/>
      <c r="C7194" s="17"/>
    </row>
    <row r="7195" spans="2:3" x14ac:dyDescent="0.25">
      <c r="B7195" s="16"/>
      <c r="C7195" s="17"/>
    </row>
    <row r="7196" spans="2:3" x14ac:dyDescent="0.25">
      <c r="B7196" s="16"/>
      <c r="C7196" s="17"/>
    </row>
    <row r="7197" spans="2:3" x14ac:dyDescent="0.25">
      <c r="B7197" s="16"/>
      <c r="C7197" s="17"/>
    </row>
    <row r="7198" spans="2:3" x14ac:dyDescent="0.25">
      <c r="B7198" s="16"/>
      <c r="C7198" s="17"/>
    </row>
    <row r="7199" spans="2:3" x14ac:dyDescent="0.25">
      <c r="B7199" s="16"/>
      <c r="C7199" s="17"/>
    </row>
    <row r="7200" spans="2:3" x14ac:dyDescent="0.25">
      <c r="B7200" s="16"/>
      <c r="C7200" s="17"/>
    </row>
    <row r="7201" spans="2:3" x14ac:dyDescent="0.25">
      <c r="B7201" s="16"/>
      <c r="C7201" s="17"/>
    </row>
    <row r="7202" spans="2:3" x14ac:dyDescent="0.25">
      <c r="B7202" s="16"/>
      <c r="C7202" s="17"/>
    </row>
    <row r="7203" spans="2:3" x14ac:dyDescent="0.25">
      <c r="B7203" s="16"/>
      <c r="C7203" s="17"/>
    </row>
    <row r="7204" spans="2:3" x14ac:dyDescent="0.25">
      <c r="B7204" s="16"/>
      <c r="C7204" s="17"/>
    </row>
    <row r="7205" spans="2:3" x14ac:dyDescent="0.25">
      <c r="B7205" s="16"/>
      <c r="C7205" s="17"/>
    </row>
    <row r="7206" spans="2:3" x14ac:dyDescent="0.25">
      <c r="B7206" s="16"/>
      <c r="C7206" s="17"/>
    </row>
    <row r="7207" spans="2:3" x14ac:dyDescent="0.25">
      <c r="B7207" s="16"/>
      <c r="C7207" s="17"/>
    </row>
    <row r="7208" spans="2:3" x14ac:dyDescent="0.25">
      <c r="B7208" s="16"/>
      <c r="C7208" s="17"/>
    </row>
    <row r="7209" spans="2:3" x14ac:dyDescent="0.25">
      <c r="B7209" s="16"/>
      <c r="C7209" s="17"/>
    </row>
    <row r="7210" spans="2:3" x14ac:dyDescent="0.25">
      <c r="B7210" s="16"/>
      <c r="C7210" s="17"/>
    </row>
    <row r="7211" spans="2:3" x14ac:dyDescent="0.25">
      <c r="B7211" s="16"/>
      <c r="C7211" s="17"/>
    </row>
    <row r="7212" spans="2:3" x14ac:dyDescent="0.25">
      <c r="B7212" s="16"/>
      <c r="C7212" s="17"/>
    </row>
    <row r="7213" spans="2:3" x14ac:dyDescent="0.25">
      <c r="B7213" s="16"/>
      <c r="C7213" s="17"/>
    </row>
    <row r="7214" spans="2:3" x14ac:dyDescent="0.25">
      <c r="B7214" s="16"/>
      <c r="C7214" s="17"/>
    </row>
    <row r="7215" spans="2:3" x14ac:dyDescent="0.25">
      <c r="B7215" s="16"/>
      <c r="C7215" s="17"/>
    </row>
    <row r="7216" spans="2:3" x14ac:dyDescent="0.25">
      <c r="B7216" s="16"/>
      <c r="C7216" s="17"/>
    </row>
    <row r="7217" spans="2:3" x14ac:dyDescent="0.25">
      <c r="B7217" s="16"/>
      <c r="C7217" s="17"/>
    </row>
    <row r="7218" spans="2:3" x14ac:dyDescent="0.25">
      <c r="B7218" s="16"/>
      <c r="C7218" s="17"/>
    </row>
    <row r="7219" spans="2:3" x14ac:dyDescent="0.25">
      <c r="B7219" s="16"/>
      <c r="C7219" s="17"/>
    </row>
    <row r="7220" spans="2:3" x14ac:dyDescent="0.25">
      <c r="B7220" s="16"/>
      <c r="C7220" s="17"/>
    </row>
    <row r="7221" spans="2:3" x14ac:dyDescent="0.25">
      <c r="B7221" s="16"/>
      <c r="C7221" s="17"/>
    </row>
    <row r="7222" spans="2:3" x14ac:dyDescent="0.25">
      <c r="B7222" s="16"/>
      <c r="C7222" s="17"/>
    </row>
    <row r="7223" spans="2:3" x14ac:dyDescent="0.25">
      <c r="B7223" s="16"/>
      <c r="C7223" s="17"/>
    </row>
    <row r="7224" spans="2:3" x14ac:dyDescent="0.25">
      <c r="B7224" s="16"/>
      <c r="C7224" s="17"/>
    </row>
    <row r="7225" spans="2:3" x14ac:dyDescent="0.25">
      <c r="B7225" s="16"/>
      <c r="C7225" s="17"/>
    </row>
    <row r="7226" spans="2:3" x14ac:dyDescent="0.25">
      <c r="B7226" s="16"/>
      <c r="C7226" s="17"/>
    </row>
    <row r="7227" spans="2:3" x14ac:dyDescent="0.25">
      <c r="B7227" s="16"/>
      <c r="C7227" s="17"/>
    </row>
    <row r="7228" spans="2:3" x14ac:dyDescent="0.25">
      <c r="B7228" s="16"/>
      <c r="C7228" s="17"/>
    </row>
    <row r="7229" spans="2:3" x14ac:dyDescent="0.25">
      <c r="B7229" s="16"/>
      <c r="C7229" s="17"/>
    </row>
    <row r="7230" spans="2:3" x14ac:dyDescent="0.25">
      <c r="B7230" s="16"/>
      <c r="C7230" s="17"/>
    </row>
    <row r="7231" spans="2:3" x14ac:dyDescent="0.25">
      <c r="B7231" s="16"/>
      <c r="C7231" s="17"/>
    </row>
    <row r="7232" spans="2:3" x14ac:dyDescent="0.25">
      <c r="B7232" s="16"/>
      <c r="C7232" s="17"/>
    </row>
    <row r="7233" spans="2:3" x14ac:dyDescent="0.25">
      <c r="B7233" s="16"/>
      <c r="C7233" s="17"/>
    </row>
    <row r="7234" spans="2:3" x14ac:dyDescent="0.25">
      <c r="B7234" s="16"/>
      <c r="C7234" s="17"/>
    </row>
    <row r="7235" spans="2:3" x14ac:dyDescent="0.25">
      <c r="B7235" s="16"/>
      <c r="C7235" s="17"/>
    </row>
    <row r="7236" spans="2:3" x14ac:dyDescent="0.25">
      <c r="B7236" s="16"/>
      <c r="C7236" s="17"/>
    </row>
    <row r="7237" spans="2:3" x14ac:dyDescent="0.25">
      <c r="B7237" s="16"/>
      <c r="C7237" s="17"/>
    </row>
    <row r="7238" spans="2:3" x14ac:dyDescent="0.25">
      <c r="B7238" s="16"/>
      <c r="C7238" s="17"/>
    </row>
    <row r="7239" spans="2:3" x14ac:dyDescent="0.25">
      <c r="B7239" s="16"/>
      <c r="C7239" s="17"/>
    </row>
    <row r="7240" spans="2:3" x14ac:dyDescent="0.25">
      <c r="B7240" s="16"/>
      <c r="C7240" s="17"/>
    </row>
    <row r="7241" spans="2:3" x14ac:dyDescent="0.25">
      <c r="B7241" s="16"/>
      <c r="C7241" s="17"/>
    </row>
    <row r="7242" spans="2:3" x14ac:dyDescent="0.25">
      <c r="B7242" s="16"/>
      <c r="C7242" s="17"/>
    </row>
    <row r="7243" spans="2:3" x14ac:dyDescent="0.25">
      <c r="B7243" s="16"/>
      <c r="C7243" s="17"/>
    </row>
    <row r="7244" spans="2:3" x14ac:dyDescent="0.25">
      <c r="B7244" s="16"/>
      <c r="C7244" s="17"/>
    </row>
    <row r="7245" spans="2:3" x14ac:dyDescent="0.25">
      <c r="B7245" s="16"/>
      <c r="C7245" s="17"/>
    </row>
    <row r="7246" spans="2:3" x14ac:dyDescent="0.25">
      <c r="B7246" s="16"/>
      <c r="C7246" s="17"/>
    </row>
    <row r="7247" spans="2:3" x14ac:dyDescent="0.25">
      <c r="B7247" s="16"/>
      <c r="C7247" s="17"/>
    </row>
    <row r="7248" spans="2:3" x14ac:dyDescent="0.25">
      <c r="B7248" s="16"/>
      <c r="C7248" s="17"/>
    </row>
    <row r="7249" spans="2:3" x14ac:dyDescent="0.25">
      <c r="B7249" s="16"/>
      <c r="C7249" s="17"/>
    </row>
    <row r="7250" spans="2:3" x14ac:dyDescent="0.25">
      <c r="B7250" s="16"/>
      <c r="C7250" s="17"/>
    </row>
    <row r="7251" spans="2:3" x14ac:dyDescent="0.25">
      <c r="B7251" s="16"/>
      <c r="C7251" s="17"/>
    </row>
    <row r="7252" spans="2:3" x14ac:dyDescent="0.25">
      <c r="B7252" s="16"/>
      <c r="C7252" s="17"/>
    </row>
    <row r="7253" spans="2:3" x14ac:dyDescent="0.25">
      <c r="B7253" s="16"/>
      <c r="C7253" s="17"/>
    </row>
    <row r="7254" spans="2:3" x14ac:dyDescent="0.25">
      <c r="B7254" s="16"/>
      <c r="C7254" s="17"/>
    </row>
    <row r="7255" spans="2:3" x14ac:dyDescent="0.25">
      <c r="B7255" s="16"/>
      <c r="C7255" s="17"/>
    </row>
    <row r="7256" spans="2:3" x14ac:dyDescent="0.25">
      <c r="B7256" s="16"/>
      <c r="C7256" s="17"/>
    </row>
    <row r="7257" spans="2:3" x14ac:dyDescent="0.25">
      <c r="B7257" s="16"/>
      <c r="C7257" s="17"/>
    </row>
    <row r="7258" spans="2:3" x14ac:dyDescent="0.25">
      <c r="B7258" s="16"/>
      <c r="C7258" s="17"/>
    </row>
    <row r="7259" spans="2:3" x14ac:dyDescent="0.25">
      <c r="B7259" s="16"/>
      <c r="C7259" s="17"/>
    </row>
    <row r="7260" spans="2:3" x14ac:dyDescent="0.25">
      <c r="B7260" s="16"/>
      <c r="C7260" s="17"/>
    </row>
    <row r="7261" spans="2:3" x14ac:dyDescent="0.25">
      <c r="B7261" s="16"/>
      <c r="C7261" s="17"/>
    </row>
    <row r="7262" spans="2:3" x14ac:dyDescent="0.25">
      <c r="B7262" s="16"/>
      <c r="C7262" s="17"/>
    </row>
    <row r="7263" spans="2:3" x14ac:dyDescent="0.25">
      <c r="B7263" s="16"/>
      <c r="C7263" s="17"/>
    </row>
    <row r="7264" spans="2:3" x14ac:dyDescent="0.25">
      <c r="B7264" s="16"/>
      <c r="C7264" s="17"/>
    </row>
    <row r="7265" spans="2:3" x14ac:dyDescent="0.25">
      <c r="B7265" s="16"/>
      <c r="C7265" s="17"/>
    </row>
    <row r="7266" spans="2:3" x14ac:dyDescent="0.25">
      <c r="B7266" s="16"/>
      <c r="C7266" s="17"/>
    </row>
    <row r="7267" spans="2:3" x14ac:dyDescent="0.25">
      <c r="B7267" s="16"/>
      <c r="C7267" s="17"/>
    </row>
    <row r="7268" spans="2:3" x14ac:dyDescent="0.25">
      <c r="B7268" s="16"/>
      <c r="C7268" s="17"/>
    </row>
    <row r="7269" spans="2:3" x14ac:dyDescent="0.25">
      <c r="B7269" s="16"/>
      <c r="C7269" s="17"/>
    </row>
    <row r="7270" spans="2:3" x14ac:dyDescent="0.25">
      <c r="B7270" s="16"/>
      <c r="C7270" s="17"/>
    </row>
    <row r="7271" spans="2:3" x14ac:dyDescent="0.25">
      <c r="B7271" s="16"/>
      <c r="C7271" s="17"/>
    </row>
    <row r="7272" spans="2:3" x14ac:dyDescent="0.25">
      <c r="B7272" s="16"/>
      <c r="C7272" s="17"/>
    </row>
    <row r="7273" spans="2:3" x14ac:dyDescent="0.25">
      <c r="B7273" s="16"/>
      <c r="C7273" s="17"/>
    </row>
    <row r="7274" spans="2:3" x14ac:dyDescent="0.25">
      <c r="B7274" s="16"/>
      <c r="C7274" s="17"/>
    </row>
    <row r="7275" spans="2:3" x14ac:dyDescent="0.25">
      <c r="B7275" s="16"/>
      <c r="C7275" s="17"/>
    </row>
    <row r="7276" spans="2:3" x14ac:dyDescent="0.25">
      <c r="B7276" s="16"/>
      <c r="C7276" s="17"/>
    </row>
    <row r="7277" spans="2:3" x14ac:dyDescent="0.25">
      <c r="B7277" s="16"/>
      <c r="C7277" s="17"/>
    </row>
    <row r="7278" spans="2:3" x14ac:dyDescent="0.25">
      <c r="B7278" s="16"/>
      <c r="C7278" s="17"/>
    </row>
    <row r="7279" spans="2:3" x14ac:dyDescent="0.25">
      <c r="B7279" s="16"/>
      <c r="C7279" s="17"/>
    </row>
    <row r="7280" spans="2:3" x14ac:dyDescent="0.25">
      <c r="B7280" s="16"/>
      <c r="C7280" s="17"/>
    </row>
    <row r="7281" spans="2:3" x14ac:dyDescent="0.25">
      <c r="B7281" s="16"/>
      <c r="C7281" s="17"/>
    </row>
    <row r="7282" spans="2:3" x14ac:dyDescent="0.25">
      <c r="B7282" s="16"/>
      <c r="C7282" s="17"/>
    </row>
    <row r="7283" spans="2:3" x14ac:dyDescent="0.25">
      <c r="B7283" s="16"/>
      <c r="C7283" s="17"/>
    </row>
    <row r="7284" spans="2:3" x14ac:dyDescent="0.25">
      <c r="B7284" s="16"/>
      <c r="C7284" s="17"/>
    </row>
    <row r="7285" spans="2:3" x14ac:dyDescent="0.25">
      <c r="B7285" s="16"/>
      <c r="C7285" s="17"/>
    </row>
    <row r="7286" spans="2:3" x14ac:dyDescent="0.25">
      <c r="B7286" s="16"/>
      <c r="C7286" s="17"/>
    </row>
    <row r="7287" spans="2:3" x14ac:dyDescent="0.25">
      <c r="B7287" s="16"/>
      <c r="C7287" s="17"/>
    </row>
    <row r="7288" spans="2:3" x14ac:dyDescent="0.25">
      <c r="B7288" s="16"/>
      <c r="C7288" s="17"/>
    </row>
    <row r="7289" spans="2:3" x14ac:dyDescent="0.25">
      <c r="B7289" s="16"/>
      <c r="C7289" s="17"/>
    </row>
    <row r="7290" spans="2:3" x14ac:dyDescent="0.25">
      <c r="B7290" s="16"/>
      <c r="C7290" s="17"/>
    </row>
    <row r="7291" spans="2:3" x14ac:dyDescent="0.25">
      <c r="B7291" s="16"/>
      <c r="C7291" s="17"/>
    </row>
    <row r="7292" spans="2:3" x14ac:dyDescent="0.25">
      <c r="B7292" s="16"/>
      <c r="C7292" s="17"/>
    </row>
    <row r="7293" spans="2:3" x14ac:dyDescent="0.25">
      <c r="B7293" s="16"/>
      <c r="C7293" s="17"/>
    </row>
    <row r="7294" spans="2:3" x14ac:dyDescent="0.25">
      <c r="B7294" s="16"/>
      <c r="C7294" s="17"/>
    </row>
    <row r="7295" spans="2:3" x14ac:dyDescent="0.25">
      <c r="B7295" s="16"/>
      <c r="C7295" s="17"/>
    </row>
    <row r="7296" spans="2:3" x14ac:dyDescent="0.25">
      <c r="B7296" s="16"/>
      <c r="C7296" s="17"/>
    </row>
    <row r="7297" spans="2:3" x14ac:dyDescent="0.25">
      <c r="B7297" s="16"/>
      <c r="C7297" s="17"/>
    </row>
    <row r="7298" spans="2:3" x14ac:dyDescent="0.25">
      <c r="B7298" s="16"/>
      <c r="C7298" s="17"/>
    </row>
    <row r="7299" spans="2:3" x14ac:dyDescent="0.25">
      <c r="B7299" s="16"/>
      <c r="C7299" s="17"/>
    </row>
    <row r="7300" spans="2:3" x14ac:dyDescent="0.25">
      <c r="B7300" s="16"/>
      <c r="C7300" s="17"/>
    </row>
    <row r="7301" spans="2:3" x14ac:dyDescent="0.25">
      <c r="B7301" s="16"/>
      <c r="C7301" s="17"/>
    </row>
    <row r="7302" spans="2:3" x14ac:dyDescent="0.25">
      <c r="B7302" s="16"/>
      <c r="C7302" s="17"/>
    </row>
    <row r="7303" spans="2:3" x14ac:dyDescent="0.25">
      <c r="B7303" s="16"/>
      <c r="C7303" s="17"/>
    </row>
    <row r="7304" spans="2:3" x14ac:dyDescent="0.25">
      <c r="B7304" s="16"/>
      <c r="C7304" s="17"/>
    </row>
    <row r="7305" spans="2:3" x14ac:dyDescent="0.25">
      <c r="B7305" s="16"/>
      <c r="C7305" s="17"/>
    </row>
    <row r="7306" spans="2:3" x14ac:dyDescent="0.25">
      <c r="B7306" s="16"/>
      <c r="C7306" s="17"/>
    </row>
    <row r="7307" spans="2:3" x14ac:dyDescent="0.25">
      <c r="B7307" s="16"/>
      <c r="C7307" s="17"/>
    </row>
    <row r="7308" spans="2:3" x14ac:dyDescent="0.25">
      <c r="B7308" s="16"/>
      <c r="C7308" s="17"/>
    </row>
    <row r="7309" spans="2:3" x14ac:dyDescent="0.25">
      <c r="B7309" s="16"/>
      <c r="C7309" s="17"/>
    </row>
    <row r="7310" spans="2:3" x14ac:dyDescent="0.25">
      <c r="B7310" s="16"/>
      <c r="C7310" s="17"/>
    </row>
    <row r="7311" spans="2:3" x14ac:dyDescent="0.25">
      <c r="B7311" s="16"/>
      <c r="C7311" s="17"/>
    </row>
    <row r="7312" spans="2:3" x14ac:dyDescent="0.25">
      <c r="B7312" s="16"/>
      <c r="C7312" s="17"/>
    </row>
    <row r="7313" spans="2:3" x14ac:dyDescent="0.25">
      <c r="B7313" s="16"/>
      <c r="C7313" s="17"/>
    </row>
    <row r="7314" spans="2:3" x14ac:dyDescent="0.25">
      <c r="B7314" s="16"/>
      <c r="C7314" s="17"/>
    </row>
    <row r="7315" spans="2:3" x14ac:dyDescent="0.25">
      <c r="B7315" s="16"/>
      <c r="C7315" s="17"/>
    </row>
    <row r="7316" spans="2:3" x14ac:dyDescent="0.25">
      <c r="B7316" s="16"/>
      <c r="C7316" s="17"/>
    </row>
    <row r="7317" spans="2:3" x14ac:dyDescent="0.25">
      <c r="B7317" s="16"/>
      <c r="C7317" s="17"/>
    </row>
    <row r="7318" spans="2:3" x14ac:dyDescent="0.25">
      <c r="B7318" s="16"/>
      <c r="C7318" s="17"/>
    </row>
    <row r="7319" spans="2:3" x14ac:dyDescent="0.25">
      <c r="B7319" s="16"/>
      <c r="C7319" s="17"/>
    </row>
    <row r="7320" spans="2:3" x14ac:dyDescent="0.25">
      <c r="B7320" s="16"/>
      <c r="C7320" s="17"/>
    </row>
    <row r="7321" spans="2:3" x14ac:dyDescent="0.25">
      <c r="B7321" s="16"/>
      <c r="C7321" s="17"/>
    </row>
    <row r="7322" spans="2:3" x14ac:dyDescent="0.25">
      <c r="B7322" s="16"/>
      <c r="C7322" s="17"/>
    </row>
    <row r="7323" spans="2:3" x14ac:dyDescent="0.25">
      <c r="B7323" s="16"/>
      <c r="C7323" s="17"/>
    </row>
    <row r="7324" spans="2:3" x14ac:dyDescent="0.25">
      <c r="B7324" s="16"/>
      <c r="C7324" s="17"/>
    </row>
    <row r="7325" spans="2:3" x14ac:dyDescent="0.25">
      <c r="B7325" s="16"/>
      <c r="C7325" s="17"/>
    </row>
    <row r="7326" spans="2:3" x14ac:dyDescent="0.25">
      <c r="B7326" s="16"/>
      <c r="C7326" s="17"/>
    </row>
    <row r="7327" spans="2:3" x14ac:dyDescent="0.25">
      <c r="B7327" s="16"/>
      <c r="C7327" s="17"/>
    </row>
    <row r="7328" spans="2:3" x14ac:dyDescent="0.25">
      <c r="B7328" s="16"/>
      <c r="C7328" s="17"/>
    </row>
    <row r="7329" spans="2:3" x14ac:dyDescent="0.25">
      <c r="B7329" s="16"/>
      <c r="C7329" s="17"/>
    </row>
    <row r="7330" spans="2:3" x14ac:dyDescent="0.25">
      <c r="B7330" s="16"/>
      <c r="C7330" s="17"/>
    </row>
    <row r="7331" spans="2:3" x14ac:dyDescent="0.25">
      <c r="B7331" s="16"/>
      <c r="C7331" s="17"/>
    </row>
    <row r="7332" spans="2:3" x14ac:dyDescent="0.25">
      <c r="B7332" s="16"/>
      <c r="C7332" s="17"/>
    </row>
    <row r="7333" spans="2:3" x14ac:dyDescent="0.25">
      <c r="B7333" s="16"/>
      <c r="C7333" s="17"/>
    </row>
    <row r="7334" spans="2:3" x14ac:dyDescent="0.25">
      <c r="B7334" s="16"/>
      <c r="C7334" s="17"/>
    </row>
    <row r="7335" spans="2:3" x14ac:dyDescent="0.25">
      <c r="B7335" s="16"/>
      <c r="C7335" s="17"/>
    </row>
    <row r="7336" spans="2:3" x14ac:dyDescent="0.25">
      <c r="B7336" s="16"/>
      <c r="C7336" s="17"/>
    </row>
    <row r="7337" spans="2:3" x14ac:dyDescent="0.25">
      <c r="B7337" s="16"/>
      <c r="C7337" s="17"/>
    </row>
    <row r="7338" spans="2:3" x14ac:dyDescent="0.25">
      <c r="B7338" s="16"/>
      <c r="C7338" s="17"/>
    </row>
    <row r="7339" spans="2:3" x14ac:dyDescent="0.25">
      <c r="B7339" s="16"/>
      <c r="C7339" s="17"/>
    </row>
    <row r="7340" spans="2:3" x14ac:dyDescent="0.25">
      <c r="B7340" s="16"/>
      <c r="C7340" s="17"/>
    </row>
    <row r="7341" spans="2:3" x14ac:dyDescent="0.25">
      <c r="B7341" s="16"/>
      <c r="C7341" s="17"/>
    </row>
    <row r="7342" spans="2:3" x14ac:dyDescent="0.25">
      <c r="B7342" s="16"/>
      <c r="C7342" s="17"/>
    </row>
    <row r="7343" spans="2:3" x14ac:dyDescent="0.25">
      <c r="B7343" s="16"/>
      <c r="C7343" s="17"/>
    </row>
    <row r="7344" spans="2:3" x14ac:dyDescent="0.25">
      <c r="B7344" s="16"/>
      <c r="C7344" s="17"/>
    </row>
    <row r="7345" spans="2:3" x14ac:dyDescent="0.25">
      <c r="B7345" s="16"/>
      <c r="C7345" s="17"/>
    </row>
    <row r="7346" spans="2:3" x14ac:dyDescent="0.25">
      <c r="B7346" s="16"/>
      <c r="C7346" s="17"/>
    </row>
    <row r="7347" spans="2:3" x14ac:dyDescent="0.25">
      <c r="B7347" s="16"/>
      <c r="C7347" s="17"/>
    </row>
    <row r="7348" spans="2:3" x14ac:dyDescent="0.25">
      <c r="B7348" s="16"/>
      <c r="C7348" s="17"/>
    </row>
    <row r="7349" spans="2:3" x14ac:dyDescent="0.25">
      <c r="B7349" s="16"/>
      <c r="C7349" s="17"/>
    </row>
    <row r="7350" spans="2:3" x14ac:dyDescent="0.25">
      <c r="B7350" s="16"/>
      <c r="C7350" s="17"/>
    </row>
    <row r="7351" spans="2:3" x14ac:dyDescent="0.25">
      <c r="B7351" s="16"/>
      <c r="C7351" s="17"/>
    </row>
    <row r="7352" spans="2:3" x14ac:dyDescent="0.25">
      <c r="B7352" s="16"/>
      <c r="C7352" s="17"/>
    </row>
    <row r="7353" spans="2:3" x14ac:dyDescent="0.25">
      <c r="B7353" s="16"/>
      <c r="C7353" s="17"/>
    </row>
    <row r="7354" spans="2:3" x14ac:dyDescent="0.25">
      <c r="B7354" s="16"/>
      <c r="C7354" s="17"/>
    </row>
    <row r="7355" spans="2:3" x14ac:dyDescent="0.25">
      <c r="B7355" s="16"/>
      <c r="C7355" s="17"/>
    </row>
    <row r="7356" spans="2:3" x14ac:dyDescent="0.25">
      <c r="B7356" s="16"/>
      <c r="C7356" s="17"/>
    </row>
    <row r="7357" spans="2:3" x14ac:dyDescent="0.25">
      <c r="B7357" s="16"/>
      <c r="C7357" s="17"/>
    </row>
    <row r="7358" spans="2:3" x14ac:dyDescent="0.25">
      <c r="B7358" s="16"/>
      <c r="C7358" s="17"/>
    </row>
    <row r="7359" spans="2:3" x14ac:dyDescent="0.25">
      <c r="B7359" s="16"/>
      <c r="C7359" s="17"/>
    </row>
    <row r="7360" spans="2:3" x14ac:dyDescent="0.25">
      <c r="B7360" s="16"/>
      <c r="C7360" s="17"/>
    </row>
    <row r="7361" spans="2:3" x14ac:dyDescent="0.25">
      <c r="B7361" s="16"/>
      <c r="C7361" s="17"/>
    </row>
    <row r="7362" spans="2:3" x14ac:dyDescent="0.25">
      <c r="B7362" s="16"/>
      <c r="C7362" s="17"/>
    </row>
    <row r="7363" spans="2:3" x14ac:dyDescent="0.25">
      <c r="B7363" s="16"/>
      <c r="C7363" s="17"/>
    </row>
    <row r="7364" spans="2:3" x14ac:dyDescent="0.25">
      <c r="B7364" s="16"/>
      <c r="C7364" s="17"/>
    </row>
    <row r="7365" spans="2:3" x14ac:dyDescent="0.25">
      <c r="B7365" s="16"/>
      <c r="C7365" s="17"/>
    </row>
    <row r="7366" spans="2:3" x14ac:dyDescent="0.25">
      <c r="B7366" s="16"/>
      <c r="C7366" s="17"/>
    </row>
    <row r="7367" spans="2:3" x14ac:dyDescent="0.25">
      <c r="B7367" s="16"/>
      <c r="C7367" s="17"/>
    </row>
    <row r="7368" spans="2:3" x14ac:dyDescent="0.25">
      <c r="B7368" s="16"/>
      <c r="C7368" s="17"/>
    </row>
    <row r="7369" spans="2:3" x14ac:dyDescent="0.25">
      <c r="B7369" s="16"/>
      <c r="C7369" s="17"/>
    </row>
    <row r="7370" spans="2:3" x14ac:dyDescent="0.25">
      <c r="B7370" s="16"/>
      <c r="C7370" s="17"/>
    </row>
    <row r="7371" spans="2:3" x14ac:dyDescent="0.25">
      <c r="B7371" s="16"/>
      <c r="C7371" s="17"/>
    </row>
    <row r="7372" spans="2:3" x14ac:dyDescent="0.25">
      <c r="B7372" s="16"/>
      <c r="C7372" s="17"/>
    </row>
    <row r="7373" spans="2:3" x14ac:dyDescent="0.25">
      <c r="B7373" s="16"/>
      <c r="C7373" s="17"/>
    </row>
    <row r="7374" spans="2:3" x14ac:dyDescent="0.25">
      <c r="B7374" s="16"/>
      <c r="C7374" s="17"/>
    </row>
    <row r="7375" spans="2:3" x14ac:dyDescent="0.25">
      <c r="B7375" s="16"/>
      <c r="C7375" s="17"/>
    </row>
    <row r="7376" spans="2:3" x14ac:dyDescent="0.25">
      <c r="B7376" s="16"/>
      <c r="C7376" s="17"/>
    </row>
    <row r="7377" spans="2:3" x14ac:dyDescent="0.25">
      <c r="B7377" s="16"/>
      <c r="C7377" s="17"/>
    </row>
    <row r="7378" spans="2:3" x14ac:dyDescent="0.25">
      <c r="B7378" s="16"/>
      <c r="C7378" s="17"/>
    </row>
    <row r="7379" spans="2:3" x14ac:dyDescent="0.25">
      <c r="B7379" s="16"/>
      <c r="C7379" s="17"/>
    </row>
    <row r="7380" spans="2:3" x14ac:dyDescent="0.25">
      <c r="B7380" s="16"/>
      <c r="C7380" s="17"/>
    </row>
    <row r="7381" spans="2:3" x14ac:dyDescent="0.25">
      <c r="B7381" s="16"/>
      <c r="C7381" s="17"/>
    </row>
    <row r="7382" spans="2:3" x14ac:dyDescent="0.25">
      <c r="B7382" s="16"/>
      <c r="C7382" s="17"/>
    </row>
    <row r="7383" spans="2:3" x14ac:dyDescent="0.25">
      <c r="B7383" s="16"/>
      <c r="C7383" s="17"/>
    </row>
    <row r="7384" spans="2:3" x14ac:dyDescent="0.25">
      <c r="B7384" s="16"/>
      <c r="C7384" s="17"/>
    </row>
    <row r="7385" spans="2:3" x14ac:dyDescent="0.25">
      <c r="B7385" s="16"/>
      <c r="C7385" s="17"/>
    </row>
    <row r="7386" spans="2:3" x14ac:dyDescent="0.25">
      <c r="B7386" s="16"/>
      <c r="C7386" s="17"/>
    </row>
    <row r="7387" spans="2:3" x14ac:dyDescent="0.25">
      <c r="B7387" s="16"/>
      <c r="C7387" s="17"/>
    </row>
    <row r="7388" spans="2:3" x14ac:dyDescent="0.25">
      <c r="B7388" s="16"/>
      <c r="C7388" s="17"/>
    </row>
    <row r="7389" spans="2:3" x14ac:dyDescent="0.25">
      <c r="B7389" s="16"/>
      <c r="C7389" s="17"/>
    </row>
    <row r="7390" spans="2:3" x14ac:dyDescent="0.25">
      <c r="B7390" s="16"/>
      <c r="C7390" s="17"/>
    </row>
    <row r="7391" spans="2:3" x14ac:dyDescent="0.25">
      <c r="B7391" s="16"/>
      <c r="C7391" s="17"/>
    </row>
    <row r="7392" spans="2:3" x14ac:dyDescent="0.25">
      <c r="B7392" s="16"/>
      <c r="C7392" s="17"/>
    </row>
    <row r="7393" spans="2:3" x14ac:dyDescent="0.25">
      <c r="B7393" s="16"/>
      <c r="C7393" s="17"/>
    </row>
    <row r="7394" spans="2:3" x14ac:dyDescent="0.25">
      <c r="B7394" s="16"/>
      <c r="C7394" s="17"/>
    </row>
    <row r="7395" spans="2:3" x14ac:dyDescent="0.25">
      <c r="B7395" s="16"/>
      <c r="C7395" s="17"/>
    </row>
    <row r="7396" spans="2:3" x14ac:dyDescent="0.25">
      <c r="B7396" s="16"/>
      <c r="C7396" s="17"/>
    </row>
    <row r="7397" spans="2:3" x14ac:dyDescent="0.25">
      <c r="B7397" s="16"/>
      <c r="C7397" s="17"/>
    </row>
    <row r="7398" spans="2:3" x14ac:dyDescent="0.25">
      <c r="B7398" s="16"/>
      <c r="C7398" s="17"/>
    </row>
    <row r="7399" spans="2:3" x14ac:dyDescent="0.25">
      <c r="B7399" s="16"/>
      <c r="C7399" s="17"/>
    </row>
    <row r="7400" spans="2:3" x14ac:dyDescent="0.25">
      <c r="B7400" s="16"/>
      <c r="C7400" s="17"/>
    </row>
    <row r="7401" spans="2:3" x14ac:dyDescent="0.25">
      <c r="B7401" s="16"/>
      <c r="C7401" s="17"/>
    </row>
    <row r="7402" spans="2:3" x14ac:dyDescent="0.25">
      <c r="B7402" s="16"/>
      <c r="C7402" s="17"/>
    </row>
    <row r="7403" spans="2:3" x14ac:dyDescent="0.25">
      <c r="B7403" s="16"/>
      <c r="C7403" s="17"/>
    </row>
    <row r="7404" spans="2:3" x14ac:dyDescent="0.25">
      <c r="B7404" s="16"/>
      <c r="C7404" s="17"/>
    </row>
    <row r="7405" spans="2:3" x14ac:dyDescent="0.25">
      <c r="B7405" s="16"/>
      <c r="C7405" s="17"/>
    </row>
    <row r="7406" spans="2:3" x14ac:dyDescent="0.25">
      <c r="B7406" s="16"/>
      <c r="C7406" s="17"/>
    </row>
    <row r="7407" spans="2:3" x14ac:dyDescent="0.25">
      <c r="B7407" s="16"/>
      <c r="C7407" s="17"/>
    </row>
    <row r="7408" spans="2:3" x14ac:dyDescent="0.25">
      <c r="B7408" s="16"/>
      <c r="C7408" s="17"/>
    </row>
    <row r="7409" spans="2:3" x14ac:dyDescent="0.25">
      <c r="B7409" s="16"/>
      <c r="C7409" s="17"/>
    </row>
    <row r="7410" spans="2:3" x14ac:dyDescent="0.25">
      <c r="B7410" s="16"/>
      <c r="C7410" s="17"/>
    </row>
    <row r="7411" spans="2:3" x14ac:dyDescent="0.25">
      <c r="B7411" s="16"/>
      <c r="C7411" s="17"/>
    </row>
    <row r="7412" spans="2:3" x14ac:dyDescent="0.25">
      <c r="B7412" s="16"/>
      <c r="C7412" s="17"/>
    </row>
    <row r="7413" spans="2:3" x14ac:dyDescent="0.25">
      <c r="B7413" s="16"/>
      <c r="C7413" s="17"/>
    </row>
    <row r="7414" spans="2:3" x14ac:dyDescent="0.25">
      <c r="B7414" s="16"/>
      <c r="C7414" s="17"/>
    </row>
    <row r="7415" spans="2:3" x14ac:dyDescent="0.25">
      <c r="B7415" s="16"/>
      <c r="C7415" s="17"/>
    </row>
    <row r="7416" spans="2:3" x14ac:dyDescent="0.25">
      <c r="B7416" s="16"/>
      <c r="C7416" s="17"/>
    </row>
    <row r="7417" spans="2:3" x14ac:dyDescent="0.25">
      <c r="B7417" s="16"/>
      <c r="C7417" s="17"/>
    </row>
    <row r="7418" spans="2:3" x14ac:dyDescent="0.25">
      <c r="B7418" s="16"/>
      <c r="C7418" s="17"/>
    </row>
    <row r="7419" spans="2:3" x14ac:dyDescent="0.25">
      <c r="B7419" s="16"/>
      <c r="C7419" s="17"/>
    </row>
    <row r="7420" spans="2:3" x14ac:dyDescent="0.25">
      <c r="B7420" s="16"/>
      <c r="C7420" s="17"/>
    </row>
    <row r="7421" spans="2:3" x14ac:dyDescent="0.25">
      <c r="B7421" s="16"/>
      <c r="C7421" s="17"/>
    </row>
    <row r="7422" spans="2:3" x14ac:dyDescent="0.25">
      <c r="B7422" s="16"/>
      <c r="C7422" s="17"/>
    </row>
    <row r="7423" spans="2:3" x14ac:dyDescent="0.25">
      <c r="B7423" s="16"/>
      <c r="C7423" s="17"/>
    </row>
    <row r="7424" spans="2:3" x14ac:dyDescent="0.25">
      <c r="B7424" s="16"/>
      <c r="C7424" s="17"/>
    </row>
    <row r="7425" spans="2:3" x14ac:dyDescent="0.25">
      <c r="B7425" s="16"/>
      <c r="C7425" s="17"/>
    </row>
    <row r="7426" spans="2:3" x14ac:dyDescent="0.25">
      <c r="B7426" s="16"/>
      <c r="C7426" s="17"/>
    </row>
    <row r="7427" spans="2:3" x14ac:dyDescent="0.25">
      <c r="B7427" s="16"/>
      <c r="C7427" s="17"/>
    </row>
    <row r="7428" spans="2:3" x14ac:dyDescent="0.25">
      <c r="B7428" s="16"/>
      <c r="C7428" s="17"/>
    </row>
    <row r="7429" spans="2:3" x14ac:dyDescent="0.25">
      <c r="B7429" s="16"/>
      <c r="C7429" s="17"/>
    </row>
    <row r="7430" spans="2:3" x14ac:dyDescent="0.25">
      <c r="B7430" s="16"/>
      <c r="C7430" s="17"/>
    </row>
    <row r="7431" spans="2:3" x14ac:dyDescent="0.25">
      <c r="B7431" s="16"/>
      <c r="C7431" s="17"/>
    </row>
    <row r="7432" spans="2:3" x14ac:dyDescent="0.25">
      <c r="B7432" s="16"/>
      <c r="C7432" s="17"/>
    </row>
    <row r="7433" spans="2:3" x14ac:dyDescent="0.25">
      <c r="B7433" s="16"/>
      <c r="C7433" s="17"/>
    </row>
    <row r="7434" spans="2:3" x14ac:dyDescent="0.25">
      <c r="B7434" s="16"/>
      <c r="C7434" s="17"/>
    </row>
    <row r="7435" spans="2:3" x14ac:dyDescent="0.25">
      <c r="B7435" s="16"/>
      <c r="C7435" s="17"/>
    </row>
    <row r="7436" spans="2:3" x14ac:dyDescent="0.25">
      <c r="B7436" s="16"/>
      <c r="C7436" s="17"/>
    </row>
    <row r="7437" spans="2:3" x14ac:dyDescent="0.25">
      <c r="B7437" s="16"/>
      <c r="C7437" s="17"/>
    </row>
    <row r="7438" spans="2:3" x14ac:dyDescent="0.25">
      <c r="B7438" s="16"/>
      <c r="C7438" s="17"/>
    </row>
    <row r="7439" spans="2:3" x14ac:dyDescent="0.25">
      <c r="B7439" s="16"/>
      <c r="C7439" s="17"/>
    </row>
    <row r="7440" spans="2:3" x14ac:dyDescent="0.25">
      <c r="B7440" s="16"/>
      <c r="C7440" s="17"/>
    </row>
    <row r="7441" spans="2:3" x14ac:dyDescent="0.25">
      <c r="B7441" s="16"/>
      <c r="C7441" s="17"/>
    </row>
    <row r="7442" spans="2:3" x14ac:dyDescent="0.25">
      <c r="B7442" s="16"/>
      <c r="C7442" s="17"/>
    </row>
    <row r="7443" spans="2:3" x14ac:dyDescent="0.25">
      <c r="B7443" s="16"/>
      <c r="C7443" s="17"/>
    </row>
    <row r="7444" spans="2:3" x14ac:dyDescent="0.25">
      <c r="B7444" s="16"/>
      <c r="C7444" s="17"/>
    </row>
    <row r="7445" spans="2:3" x14ac:dyDescent="0.25">
      <c r="B7445" s="16"/>
      <c r="C7445" s="17"/>
    </row>
    <row r="7446" spans="2:3" x14ac:dyDescent="0.25">
      <c r="B7446" s="16"/>
      <c r="C7446" s="17"/>
    </row>
    <row r="7447" spans="2:3" x14ac:dyDescent="0.25">
      <c r="B7447" s="16"/>
      <c r="C7447" s="17"/>
    </row>
    <row r="7448" spans="2:3" x14ac:dyDescent="0.25">
      <c r="B7448" s="16"/>
      <c r="C7448" s="17"/>
    </row>
    <row r="7449" spans="2:3" x14ac:dyDescent="0.25">
      <c r="B7449" s="16"/>
      <c r="C7449" s="17"/>
    </row>
    <row r="7450" spans="2:3" x14ac:dyDescent="0.25">
      <c r="B7450" s="16"/>
      <c r="C7450" s="17"/>
    </row>
    <row r="7451" spans="2:3" x14ac:dyDescent="0.25">
      <c r="B7451" s="16"/>
      <c r="C7451" s="17"/>
    </row>
    <row r="7452" spans="2:3" x14ac:dyDescent="0.25">
      <c r="B7452" s="16"/>
      <c r="C7452" s="17"/>
    </row>
    <row r="7453" spans="2:3" x14ac:dyDescent="0.25">
      <c r="B7453" s="16"/>
      <c r="C7453" s="17"/>
    </row>
    <row r="7454" spans="2:3" x14ac:dyDescent="0.25">
      <c r="B7454" s="16"/>
      <c r="C7454" s="17"/>
    </row>
    <row r="7455" spans="2:3" x14ac:dyDescent="0.25">
      <c r="B7455" s="16"/>
      <c r="C7455" s="17"/>
    </row>
    <row r="7456" spans="2:3" x14ac:dyDescent="0.25">
      <c r="B7456" s="16"/>
      <c r="C7456" s="17"/>
    </row>
    <row r="7457" spans="2:3" x14ac:dyDescent="0.25">
      <c r="B7457" s="16"/>
      <c r="C7457" s="17"/>
    </row>
    <row r="7458" spans="2:3" x14ac:dyDescent="0.25">
      <c r="B7458" s="16"/>
      <c r="C7458" s="17"/>
    </row>
    <row r="7459" spans="2:3" x14ac:dyDescent="0.25">
      <c r="B7459" s="16"/>
      <c r="C7459" s="17"/>
    </row>
    <row r="7460" spans="2:3" x14ac:dyDescent="0.25">
      <c r="B7460" s="16"/>
      <c r="C7460" s="17"/>
    </row>
    <row r="7461" spans="2:3" x14ac:dyDescent="0.25">
      <c r="B7461" s="16"/>
      <c r="C7461" s="17"/>
    </row>
    <row r="7462" spans="2:3" x14ac:dyDescent="0.25">
      <c r="B7462" s="16"/>
      <c r="C7462" s="17"/>
    </row>
    <row r="7463" spans="2:3" x14ac:dyDescent="0.25">
      <c r="B7463" s="16"/>
      <c r="C7463" s="17"/>
    </row>
    <row r="7464" spans="2:3" x14ac:dyDescent="0.25">
      <c r="B7464" s="16"/>
      <c r="C7464" s="17"/>
    </row>
    <row r="7465" spans="2:3" x14ac:dyDescent="0.25">
      <c r="B7465" s="16"/>
      <c r="C7465" s="17"/>
    </row>
    <row r="7466" spans="2:3" x14ac:dyDescent="0.25">
      <c r="B7466" s="16"/>
      <c r="C7466" s="17"/>
    </row>
    <row r="7467" spans="2:3" x14ac:dyDescent="0.25">
      <c r="B7467" s="16"/>
      <c r="C7467" s="17"/>
    </row>
    <row r="7468" spans="2:3" x14ac:dyDescent="0.25">
      <c r="B7468" s="16"/>
      <c r="C7468" s="17"/>
    </row>
    <row r="7469" spans="2:3" x14ac:dyDescent="0.25">
      <c r="B7469" s="16"/>
      <c r="C7469" s="17"/>
    </row>
    <row r="7470" spans="2:3" x14ac:dyDescent="0.25">
      <c r="B7470" s="16"/>
      <c r="C7470" s="17"/>
    </row>
    <row r="7471" spans="2:3" x14ac:dyDescent="0.25">
      <c r="B7471" s="16"/>
      <c r="C7471" s="17"/>
    </row>
    <row r="7472" spans="2:3" x14ac:dyDescent="0.25">
      <c r="B7472" s="16"/>
      <c r="C7472" s="17"/>
    </row>
    <row r="7473" spans="2:3" x14ac:dyDescent="0.25">
      <c r="B7473" s="16"/>
      <c r="C7473" s="17"/>
    </row>
    <row r="7474" spans="2:3" x14ac:dyDescent="0.25">
      <c r="B7474" s="16"/>
      <c r="C7474" s="17"/>
    </row>
    <row r="7475" spans="2:3" x14ac:dyDescent="0.25">
      <c r="B7475" s="16"/>
      <c r="C7475" s="17"/>
    </row>
    <row r="7476" spans="2:3" x14ac:dyDescent="0.25">
      <c r="B7476" s="16"/>
      <c r="C7476" s="17"/>
    </row>
    <row r="7477" spans="2:3" x14ac:dyDescent="0.25">
      <c r="B7477" s="16"/>
      <c r="C7477" s="17"/>
    </row>
    <row r="7478" spans="2:3" x14ac:dyDescent="0.25">
      <c r="B7478" s="16"/>
      <c r="C7478" s="17"/>
    </row>
    <row r="7479" spans="2:3" x14ac:dyDescent="0.25">
      <c r="B7479" s="16"/>
      <c r="C7479" s="17"/>
    </row>
    <row r="7480" spans="2:3" x14ac:dyDescent="0.25">
      <c r="B7480" s="16"/>
      <c r="C7480" s="17"/>
    </row>
    <row r="7481" spans="2:3" x14ac:dyDescent="0.25">
      <c r="B7481" s="16"/>
      <c r="C7481" s="17"/>
    </row>
    <row r="7482" spans="2:3" x14ac:dyDescent="0.25">
      <c r="B7482" s="16"/>
      <c r="C7482" s="17"/>
    </row>
    <row r="7483" spans="2:3" x14ac:dyDescent="0.25">
      <c r="B7483" s="16"/>
      <c r="C7483" s="17"/>
    </row>
    <row r="7484" spans="2:3" x14ac:dyDescent="0.25">
      <c r="B7484" s="16"/>
      <c r="C7484" s="17"/>
    </row>
    <row r="7485" spans="2:3" x14ac:dyDescent="0.25">
      <c r="B7485" s="16"/>
      <c r="C7485" s="17"/>
    </row>
    <row r="7486" spans="2:3" x14ac:dyDescent="0.25">
      <c r="B7486" s="16"/>
      <c r="C7486" s="17"/>
    </row>
    <row r="7487" spans="2:3" x14ac:dyDescent="0.25">
      <c r="B7487" s="16"/>
      <c r="C7487" s="17"/>
    </row>
    <row r="7488" spans="2:3" x14ac:dyDescent="0.25">
      <c r="B7488" s="16"/>
      <c r="C7488" s="17"/>
    </row>
    <row r="7489" spans="2:3" x14ac:dyDescent="0.25">
      <c r="B7489" s="16"/>
      <c r="C7489" s="17"/>
    </row>
    <row r="7490" spans="2:3" x14ac:dyDescent="0.25">
      <c r="B7490" s="16"/>
      <c r="C7490" s="17"/>
    </row>
    <row r="7491" spans="2:3" x14ac:dyDescent="0.25">
      <c r="B7491" s="16"/>
      <c r="C7491" s="17"/>
    </row>
    <row r="7492" spans="2:3" x14ac:dyDescent="0.25">
      <c r="B7492" s="16"/>
      <c r="C7492" s="17"/>
    </row>
    <row r="7493" spans="2:3" x14ac:dyDescent="0.25">
      <c r="B7493" s="16"/>
      <c r="C7493" s="17"/>
    </row>
    <row r="7494" spans="2:3" x14ac:dyDescent="0.25">
      <c r="B7494" s="16"/>
      <c r="C7494" s="17"/>
    </row>
    <row r="7495" spans="2:3" x14ac:dyDescent="0.25">
      <c r="B7495" s="16"/>
      <c r="C7495" s="17"/>
    </row>
    <row r="7496" spans="2:3" x14ac:dyDescent="0.25">
      <c r="B7496" s="16"/>
      <c r="C7496" s="17"/>
    </row>
    <row r="7497" spans="2:3" x14ac:dyDescent="0.25">
      <c r="B7497" s="16"/>
      <c r="C7497" s="17"/>
    </row>
    <row r="7498" spans="2:3" x14ac:dyDescent="0.25">
      <c r="B7498" s="16"/>
      <c r="C7498" s="17"/>
    </row>
    <row r="7499" spans="2:3" x14ac:dyDescent="0.25">
      <c r="B7499" s="16"/>
      <c r="C7499" s="17"/>
    </row>
    <row r="7500" spans="2:3" x14ac:dyDescent="0.25">
      <c r="B7500" s="16"/>
      <c r="C7500" s="17"/>
    </row>
    <row r="7501" spans="2:3" x14ac:dyDescent="0.25">
      <c r="B7501" s="16"/>
      <c r="C7501" s="17"/>
    </row>
    <row r="7502" spans="2:3" x14ac:dyDescent="0.25">
      <c r="B7502" s="16"/>
      <c r="C7502" s="17"/>
    </row>
    <row r="7503" spans="2:3" x14ac:dyDescent="0.25">
      <c r="B7503" s="16"/>
      <c r="C7503" s="17"/>
    </row>
    <row r="7504" spans="2:3" x14ac:dyDescent="0.25">
      <c r="B7504" s="16"/>
      <c r="C7504" s="17"/>
    </row>
    <row r="7505" spans="2:3" x14ac:dyDescent="0.25">
      <c r="B7505" s="16"/>
      <c r="C7505" s="17"/>
    </row>
    <row r="7506" spans="2:3" x14ac:dyDescent="0.25">
      <c r="B7506" s="16"/>
      <c r="C7506" s="17"/>
    </row>
    <row r="7507" spans="2:3" x14ac:dyDescent="0.25">
      <c r="B7507" s="16"/>
      <c r="C7507" s="17"/>
    </row>
    <row r="7508" spans="2:3" x14ac:dyDescent="0.25">
      <c r="B7508" s="16"/>
      <c r="C7508" s="17"/>
    </row>
    <row r="7509" spans="2:3" x14ac:dyDescent="0.25">
      <c r="B7509" s="16"/>
      <c r="C7509" s="17"/>
    </row>
    <row r="7510" spans="2:3" x14ac:dyDescent="0.25">
      <c r="B7510" s="16"/>
      <c r="C7510" s="17"/>
    </row>
    <row r="7511" spans="2:3" x14ac:dyDescent="0.25">
      <c r="B7511" s="16"/>
      <c r="C7511" s="17"/>
    </row>
    <row r="7512" spans="2:3" x14ac:dyDescent="0.25">
      <c r="B7512" s="16"/>
      <c r="C7512" s="17"/>
    </row>
    <row r="7513" spans="2:3" x14ac:dyDescent="0.25">
      <c r="B7513" s="16"/>
      <c r="C7513" s="17"/>
    </row>
    <row r="7514" spans="2:3" x14ac:dyDescent="0.25">
      <c r="B7514" s="16"/>
      <c r="C7514" s="17"/>
    </row>
    <row r="7515" spans="2:3" x14ac:dyDescent="0.25">
      <c r="B7515" s="16"/>
      <c r="C7515" s="17"/>
    </row>
    <row r="7516" spans="2:3" x14ac:dyDescent="0.25">
      <c r="B7516" s="16"/>
      <c r="C7516" s="17"/>
    </row>
    <row r="7517" spans="2:3" x14ac:dyDescent="0.25">
      <c r="B7517" s="16"/>
      <c r="C7517" s="17"/>
    </row>
    <row r="7518" spans="2:3" x14ac:dyDescent="0.25">
      <c r="B7518" s="16"/>
      <c r="C7518" s="17"/>
    </row>
    <row r="7519" spans="2:3" x14ac:dyDescent="0.25">
      <c r="B7519" s="16"/>
      <c r="C7519" s="17"/>
    </row>
    <row r="7520" spans="2:3" x14ac:dyDescent="0.25">
      <c r="B7520" s="16"/>
      <c r="C7520" s="17"/>
    </row>
    <row r="7521" spans="2:3" x14ac:dyDescent="0.25">
      <c r="B7521" s="16"/>
      <c r="C7521" s="17"/>
    </row>
    <row r="7522" spans="2:3" x14ac:dyDescent="0.25">
      <c r="B7522" s="16"/>
      <c r="C7522" s="17"/>
    </row>
    <row r="7523" spans="2:3" x14ac:dyDescent="0.25">
      <c r="B7523" s="16"/>
      <c r="C7523" s="17"/>
    </row>
    <row r="7524" spans="2:3" x14ac:dyDescent="0.25">
      <c r="B7524" s="16"/>
      <c r="C7524" s="17"/>
    </row>
    <row r="7525" spans="2:3" x14ac:dyDescent="0.25">
      <c r="B7525" s="16"/>
      <c r="C7525" s="17"/>
    </row>
    <row r="7526" spans="2:3" x14ac:dyDescent="0.25">
      <c r="B7526" s="16"/>
      <c r="C7526" s="17"/>
    </row>
    <row r="7527" spans="2:3" x14ac:dyDescent="0.25">
      <c r="B7527" s="16"/>
      <c r="C7527" s="17"/>
    </row>
    <row r="7528" spans="2:3" x14ac:dyDescent="0.25">
      <c r="B7528" s="16"/>
      <c r="C7528" s="17"/>
    </row>
    <row r="7529" spans="2:3" x14ac:dyDescent="0.25">
      <c r="B7529" s="16"/>
      <c r="C7529" s="17"/>
    </row>
    <row r="7530" spans="2:3" x14ac:dyDescent="0.25">
      <c r="B7530" s="16"/>
      <c r="C7530" s="17"/>
    </row>
    <row r="7531" spans="2:3" x14ac:dyDescent="0.25">
      <c r="B7531" s="16"/>
      <c r="C7531" s="17"/>
    </row>
    <row r="7532" spans="2:3" x14ac:dyDescent="0.25">
      <c r="B7532" s="16"/>
      <c r="C7532" s="17"/>
    </row>
    <row r="7533" spans="2:3" x14ac:dyDescent="0.25">
      <c r="B7533" s="16"/>
      <c r="C7533" s="17"/>
    </row>
    <row r="7534" spans="2:3" x14ac:dyDescent="0.25">
      <c r="B7534" s="16"/>
      <c r="C7534" s="17"/>
    </row>
    <row r="7535" spans="2:3" x14ac:dyDescent="0.25">
      <c r="B7535" s="16"/>
      <c r="C7535" s="17"/>
    </row>
    <row r="7536" spans="2:3" x14ac:dyDescent="0.25">
      <c r="B7536" s="16"/>
      <c r="C7536" s="17"/>
    </row>
    <row r="7537" spans="2:3" x14ac:dyDescent="0.25">
      <c r="B7537" s="16"/>
      <c r="C7537" s="17"/>
    </row>
    <row r="7538" spans="2:3" x14ac:dyDescent="0.25">
      <c r="B7538" s="16"/>
      <c r="C7538" s="17"/>
    </row>
    <row r="7539" spans="2:3" x14ac:dyDescent="0.25">
      <c r="B7539" s="16"/>
      <c r="C7539" s="17"/>
    </row>
    <row r="7540" spans="2:3" x14ac:dyDescent="0.25">
      <c r="B7540" s="16"/>
      <c r="C7540" s="17"/>
    </row>
    <row r="7541" spans="2:3" x14ac:dyDescent="0.25">
      <c r="B7541" s="16"/>
      <c r="C7541" s="17"/>
    </row>
    <row r="7542" spans="2:3" x14ac:dyDescent="0.25">
      <c r="B7542" s="16"/>
      <c r="C7542" s="17"/>
    </row>
    <row r="7543" spans="2:3" x14ac:dyDescent="0.25">
      <c r="B7543" s="16"/>
      <c r="C7543" s="17"/>
    </row>
    <row r="7544" spans="2:3" x14ac:dyDescent="0.25">
      <c r="B7544" s="16"/>
      <c r="C7544" s="17"/>
    </row>
    <row r="7545" spans="2:3" x14ac:dyDescent="0.25">
      <c r="B7545" s="16"/>
      <c r="C7545" s="17"/>
    </row>
    <row r="7546" spans="2:3" x14ac:dyDescent="0.25">
      <c r="B7546" s="16"/>
      <c r="C7546" s="17"/>
    </row>
    <row r="7547" spans="2:3" x14ac:dyDescent="0.25">
      <c r="B7547" s="16"/>
      <c r="C7547" s="17"/>
    </row>
    <row r="7548" spans="2:3" x14ac:dyDescent="0.25">
      <c r="B7548" s="16"/>
      <c r="C7548" s="17"/>
    </row>
    <row r="7549" spans="2:3" x14ac:dyDescent="0.25">
      <c r="B7549" s="16"/>
      <c r="C7549" s="17"/>
    </row>
    <row r="7550" spans="2:3" x14ac:dyDescent="0.25">
      <c r="B7550" s="16"/>
      <c r="C7550" s="17"/>
    </row>
    <row r="7551" spans="2:3" x14ac:dyDescent="0.25">
      <c r="B7551" s="16"/>
      <c r="C7551" s="17"/>
    </row>
    <row r="7552" spans="2:3" x14ac:dyDescent="0.25">
      <c r="B7552" s="16"/>
      <c r="C7552" s="17"/>
    </row>
    <row r="7553" spans="2:3" x14ac:dyDescent="0.25">
      <c r="B7553" s="16"/>
      <c r="C7553" s="17"/>
    </row>
    <row r="7554" spans="2:3" x14ac:dyDescent="0.25">
      <c r="B7554" s="16"/>
      <c r="C7554" s="17"/>
    </row>
    <row r="7555" spans="2:3" x14ac:dyDescent="0.25">
      <c r="B7555" s="16"/>
      <c r="C7555" s="17"/>
    </row>
    <row r="7556" spans="2:3" x14ac:dyDescent="0.25">
      <c r="B7556" s="16"/>
      <c r="C7556" s="17"/>
    </row>
    <row r="7557" spans="2:3" x14ac:dyDescent="0.25">
      <c r="B7557" s="16"/>
      <c r="C7557" s="17"/>
    </row>
    <row r="7558" spans="2:3" x14ac:dyDescent="0.25">
      <c r="B7558" s="16"/>
      <c r="C7558" s="17"/>
    </row>
    <row r="7559" spans="2:3" x14ac:dyDescent="0.25">
      <c r="B7559" s="16"/>
      <c r="C7559" s="17"/>
    </row>
    <row r="7560" spans="2:3" x14ac:dyDescent="0.25">
      <c r="B7560" s="16"/>
      <c r="C7560" s="17"/>
    </row>
    <row r="7561" spans="2:3" x14ac:dyDescent="0.25">
      <c r="B7561" s="16"/>
      <c r="C7561" s="17"/>
    </row>
    <row r="7562" spans="2:3" x14ac:dyDescent="0.25">
      <c r="B7562" s="16"/>
      <c r="C7562" s="17"/>
    </row>
    <row r="7563" spans="2:3" x14ac:dyDescent="0.25">
      <c r="B7563" s="16"/>
      <c r="C7563" s="17"/>
    </row>
    <row r="7564" spans="2:3" x14ac:dyDescent="0.25">
      <c r="B7564" s="16"/>
      <c r="C7564" s="17"/>
    </row>
    <row r="7565" spans="2:3" x14ac:dyDescent="0.25">
      <c r="B7565" s="16"/>
      <c r="C7565" s="17"/>
    </row>
    <row r="7566" spans="2:3" x14ac:dyDescent="0.25">
      <c r="B7566" s="16"/>
      <c r="C7566" s="17"/>
    </row>
    <row r="7567" spans="2:3" x14ac:dyDescent="0.25">
      <c r="B7567" s="16"/>
      <c r="C7567" s="17"/>
    </row>
    <row r="7568" spans="2:3" x14ac:dyDescent="0.25">
      <c r="B7568" s="16"/>
      <c r="C7568" s="17"/>
    </row>
    <row r="7569" spans="2:3" x14ac:dyDescent="0.25">
      <c r="B7569" s="16"/>
      <c r="C7569" s="17"/>
    </row>
    <row r="7570" spans="2:3" x14ac:dyDescent="0.25">
      <c r="B7570" s="16"/>
      <c r="C7570" s="17"/>
    </row>
    <row r="7571" spans="2:3" x14ac:dyDescent="0.25">
      <c r="B7571" s="16"/>
      <c r="C7571" s="17"/>
    </row>
    <row r="7572" spans="2:3" x14ac:dyDescent="0.25">
      <c r="B7572" s="16"/>
      <c r="C7572" s="17"/>
    </row>
    <row r="7573" spans="2:3" x14ac:dyDescent="0.25">
      <c r="B7573" s="16"/>
      <c r="C7573" s="17"/>
    </row>
    <row r="7574" spans="2:3" x14ac:dyDescent="0.25">
      <c r="B7574" s="16"/>
      <c r="C7574" s="17"/>
    </row>
    <row r="7575" spans="2:3" x14ac:dyDescent="0.25">
      <c r="B7575" s="16"/>
      <c r="C7575" s="17"/>
    </row>
    <row r="7576" spans="2:3" x14ac:dyDescent="0.25">
      <c r="B7576" s="16"/>
      <c r="C7576" s="17"/>
    </row>
    <row r="7577" spans="2:3" x14ac:dyDescent="0.25">
      <c r="B7577" s="16"/>
      <c r="C7577" s="17"/>
    </row>
    <row r="7578" spans="2:3" x14ac:dyDescent="0.25">
      <c r="B7578" s="16"/>
      <c r="C7578" s="17"/>
    </row>
    <row r="7579" spans="2:3" x14ac:dyDescent="0.25">
      <c r="B7579" s="16"/>
      <c r="C7579" s="17"/>
    </row>
    <row r="7580" spans="2:3" x14ac:dyDescent="0.25">
      <c r="B7580" s="16"/>
      <c r="C7580" s="17"/>
    </row>
    <row r="7581" spans="2:3" x14ac:dyDescent="0.25">
      <c r="B7581" s="16"/>
      <c r="C7581" s="17"/>
    </row>
    <row r="7582" spans="2:3" x14ac:dyDescent="0.25">
      <c r="B7582" s="16"/>
      <c r="C7582" s="17"/>
    </row>
    <row r="7583" spans="2:3" x14ac:dyDescent="0.25">
      <c r="B7583" s="16"/>
      <c r="C7583" s="17"/>
    </row>
    <row r="7584" spans="2:3" x14ac:dyDescent="0.25">
      <c r="B7584" s="16"/>
      <c r="C7584" s="17"/>
    </row>
    <row r="7585" spans="2:3" x14ac:dyDescent="0.25">
      <c r="B7585" s="16"/>
      <c r="C7585" s="17"/>
    </row>
    <row r="7586" spans="2:3" x14ac:dyDescent="0.25">
      <c r="B7586" s="16"/>
      <c r="C7586" s="17"/>
    </row>
    <row r="7587" spans="2:3" x14ac:dyDescent="0.25">
      <c r="B7587" s="16"/>
      <c r="C7587" s="17"/>
    </row>
    <row r="7588" spans="2:3" x14ac:dyDescent="0.25">
      <c r="B7588" s="16"/>
      <c r="C7588" s="17"/>
    </row>
    <row r="7589" spans="2:3" x14ac:dyDescent="0.25">
      <c r="B7589" s="16"/>
      <c r="C7589" s="17"/>
    </row>
    <row r="7590" spans="2:3" x14ac:dyDescent="0.25">
      <c r="B7590" s="16"/>
      <c r="C7590" s="17"/>
    </row>
    <row r="7591" spans="2:3" x14ac:dyDescent="0.25">
      <c r="B7591" s="16"/>
      <c r="C7591" s="17"/>
    </row>
    <row r="7592" spans="2:3" x14ac:dyDescent="0.25">
      <c r="B7592" s="16"/>
      <c r="C7592" s="17"/>
    </row>
    <row r="7593" spans="2:3" x14ac:dyDescent="0.25">
      <c r="B7593" s="16"/>
      <c r="C7593" s="17"/>
    </row>
    <row r="7594" spans="2:3" x14ac:dyDescent="0.25">
      <c r="B7594" s="16"/>
      <c r="C7594" s="17"/>
    </row>
    <row r="7595" spans="2:3" x14ac:dyDescent="0.25">
      <c r="B7595" s="16"/>
      <c r="C7595" s="17"/>
    </row>
    <row r="7596" spans="2:3" x14ac:dyDescent="0.25">
      <c r="B7596" s="16"/>
      <c r="C7596" s="17"/>
    </row>
    <row r="7597" spans="2:3" x14ac:dyDescent="0.25">
      <c r="B7597" s="16"/>
      <c r="C7597" s="17"/>
    </row>
    <row r="7598" spans="2:3" x14ac:dyDescent="0.25">
      <c r="B7598" s="16"/>
      <c r="C7598" s="17"/>
    </row>
    <row r="7599" spans="2:3" x14ac:dyDescent="0.25">
      <c r="B7599" s="16"/>
      <c r="C7599" s="17"/>
    </row>
    <row r="7600" spans="2:3" x14ac:dyDescent="0.25">
      <c r="B7600" s="16"/>
      <c r="C7600" s="17"/>
    </row>
    <row r="7601" spans="2:3" x14ac:dyDescent="0.25">
      <c r="B7601" s="16"/>
      <c r="C7601" s="17"/>
    </row>
    <row r="7602" spans="2:3" x14ac:dyDescent="0.25">
      <c r="B7602" s="16"/>
      <c r="C7602" s="17"/>
    </row>
    <row r="7603" spans="2:3" x14ac:dyDescent="0.25">
      <c r="B7603" s="16"/>
      <c r="C7603" s="17"/>
    </row>
    <row r="7604" spans="2:3" x14ac:dyDescent="0.25">
      <c r="B7604" s="16"/>
      <c r="C7604" s="17"/>
    </row>
    <row r="7605" spans="2:3" x14ac:dyDescent="0.25">
      <c r="B7605" s="16"/>
      <c r="C7605" s="17"/>
    </row>
    <row r="7606" spans="2:3" x14ac:dyDescent="0.25">
      <c r="B7606" s="16"/>
      <c r="C7606" s="17"/>
    </row>
    <row r="7607" spans="2:3" x14ac:dyDescent="0.25">
      <c r="B7607" s="16"/>
      <c r="C7607" s="17"/>
    </row>
    <row r="7608" spans="2:3" x14ac:dyDescent="0.25">
      <c r="B7608" s="16"/>
      <c r="C7608" s="17"/>
    </row>
    <row r="7609" spans="2:3" x14ac:dyDescent="0.25">
      <c r="B7609" s="16"/>
      <c r="C7609" s="17"/>
    </row>
    <row r="7610" spans="2:3" x14ac:dyDescent="0.25">
      <c r="B7610" s="16"/>
      <c r="C7610" s="17"/>
    </row>
    <row r="7611" spans="2:3" x14ac:dyDescent="0.25">
      <c r="B7611" s="16"/>
      <c r="C7611" s="17"/>
    </row>
    <row r="7612" spans="2:3" x14ac:dyDescent="0.25">
      <c r="B7612" s="16"/>
      <c r="C7612" s="17"/>
    </row>
    <row r="7613" spans="2:3" x14ac:dyDescent="0.25">
      <c r="B7613" s="16"/>
      <c r="C7613" s="17"/>
    </row>
    <row r="7614" spans="2:3" x14ac:dyDescent="0.25">
      <c r="B7614" s="16"/>
      <c r="C7614" s="17"/>
    </row>
    <row r="7615" spans="2:3" x14ac:dyDescent="0.25">
      <c r="B7615" s="16"/>
      <c r="C7615" s="17"/>
    </row>
    <row r="7616" spans="2:3" x14ac:dyDescent="0.25">
      <c r="B7616" s="16"/>
      <c r="C7616" s="17"/>
    </row>
    <row r="7617" spans="2:3" x14ac:dyDescent="0.25">
      <c r="B7617" s="16"/>
      <c r="C7617" s="17"/>
    </row>
    <row r="7618" spans="2:3" x14ac:dyDescent="0.25">
      <c r="B7618" s="16"/>
      <c r="C7618" s="17"/>
    </row>
    <row r="7619" spans="2:3" x14ac:dyDescent="0.25">
      <c r="B7619" s="16"/>
      <c r="C7619" s="17"/>
    </row>
    <row r="7620" spans="2:3" x14ac:dyDescent="0.25">
      <c r="B7620" s="16"/>
      <c r="C7620" s="17"/>
    </row>
    <row r="7621" spans="2:3" x14ac:dyDescent="0.25">
      <c r="B7621" s="16"/>
      <c r="C7621" s="17"/>
    </row>
    <row r="7622" spans="2:3" x14ac:dyDescent="0.25">
      <c r="B7622" s="16"/>
      <c r="C7622" s="17"/>
    </row>
    <row r="7623" spans="2:3" x14ac:dyDescent="0.25">
      <c r="B7623" s="16"/>
      <c r="C7623" s="17"/>
    </row>
    <row r="7624" spans="2:3" x14ac:dyDescent="0.25">
      <c r="B7624" s="16"/>
      <c r="C7624" s="17"/>
    </row>
    <row r="7625" spans="2:3" x14ac:dyDescent="0.25">
      <c r="B7625" s="16"/>
      <c r="C7625" s="17"/>
    </row>
    <row r="7626" spans="2:3" x14ac:dyDescent="0.25">
      <c r="B7626" s="16"/>
      <c r="C7626" s="17"/>
    </row>
    <row r="7627" spans="2:3" x14ac:dyDescent="0.25">
      <c r="B7627" s="16"/>
      <c r="C7627" s="17"/>
    </row>
    <row r="7628" spans="2:3" x14ac:dyDescent="0.25">
      <c r="B7628" s="16"/>
      <c r="C7628" s="17"/>
    </row>
    <row r="7629" spans="2:3" x14ac:dyDescent="0.25">
      <c r="B7629" s="16"/>
      <c r="C7629" s="17"/>
    </row>
    <row r="7630" spans="2:3" x14ac:dyDescent="0.25">
      <c r="B7630" s="16"/>
      <c r="C7630" s="17"/>
    </row>
    <row r="7631" spans="2:3" x14ac:dyDescent="0.25">
      <c r="B7631" s="16"/>
      <c r="C7631" s="17"/>
    </row>
    <row r="7632" spans="2:3" x14ac:dyDescent="0.25">
      <c r="B7632" s="16"/>
      <c r="C7632" s="17"/>
    </row>
    <row r="7633" spans="2:3" x14ac:dyDescent="0.25">
      <c r="B7633" s="16"/>
      <c r="C7633" s="17"/>
    </row>
    <row r="7634" spans="2:3" x14ac:dyDescent="0.25">
      <c r="B7634" s="16"/>
      <c r="C7634" s="17"/>
    </row>
    <row r="7635" spans="2:3" x14ac:dyDescent="0.25">
      <c r="B7635" s="16"/>
      <c r="C7635" s="17"/>
    </row>
    <row r="7636" spans="2:3" x14ac:dyDescent="0.25">
      <c r="B7636" s="16"/>
      <c r="C7636" s="17"/>
    </row>
    <row r="7637" spans="2:3" x14ac:dyDescent="0.25">
      <c r="B7637" s="16"/>
      <c r="C7637" s="17"/>
    </row>
    <row r="7638" spans="2:3" x14ac:dyDescent="0.25">
      <c r="B7638" s="16"/>
      <c r="C7638" s="17"/>
    </row>
    <row r="7639" spans="2:3" x14ac:dyDescent="0.25">
      <c r="B7639" s="16"/>
      <c r="C7639" s="17"/>
    </row>
    <row r="7640" spans="2:3" x14ac:dyDescent="0.25">
      <c r="B7640" s="16"/>
      <c r="C7640" s="17"/>
    </row>
    <row r="7641" spans="2:3" x14ac:dyDescent="0.25">
      <c r="B7641" s="16"/>
      <c r="C7641" s="17"/>
    </row>
    <row r="7642" spans="2:3" x14ac:dyDescent="0.25">
      <c r="B7642" s="16"/>
      <c r="C7642" s="17"/>
    </row>
    <row r="7643" spans="2:3" x14ac:dyDescent="0.25">
      <c r="B7643" s="16"/>
      <c r="C7643" s="17"/>
    </row>
    <row r="7644" spans="2:3" x14ac:dyDescent="0.25">
      <c r="B7644" s="16"/>
      <c r="C7644" s="17"/>
    </row>
    <row r="7645" spans="2:3" x14ac:dyDescent="0.25">
      <c r="B7645" s="16"/>
      <c r="C7645" s="17"/>
    </row>
    <row r="7646" spans="2:3" x14ac:dyDescent="0.25">
      <c r="B7646" s="16"/>
      <c r="C7646" s="17"/>
    </row>
    <row r="7647" spans="2:3" x14ac:dyDescent="0.25">
      <c r="B7647" s="16"/>
      <c r="C7647" s="17"/>
    </row>
    <row r="7648" spans="2:3" x14ac:dyDescent="0.25">
      <c r="B7648" s="16"/>
      <c r="C7648" s="17"/>
    </row>
    <row r="7649" spans="2:3" x14ac:dyDescent="0.25">
      <c r="B7649" s="16"/>
      <c r="C7649" s="17"/>
    </row>
    <row r="7650" spans="2:3" x14ac:dyDescent="0.25">
      <c r="B7650" s="16"/>
      <c r="C7650" s="17"/>
    </row>
    <row r="7651" spans="2:3" x14ac:dyDescent="0.25">
      <c r="B7651" s="16"/>
      <c r="C7651" s="17"/>
    </row>
    <row r="7652" spans="2:3" x14ac:dyDescent="0.25">
      <c r="B7652" s="16"/>
      <c r="C7652" s="17"/>
    </row>
    <row r="7653" spans="2:3" x14ac:dyDescent="0.25">
      <c r="B7653" s="16"/>
      <c r="C7653" s="17"/>
    </row>
    <row r="7654" spans="2:3" x14ac:dyDescent="0.25">
      <c r="B7654" s="16"/>
      <c r="C7654" s="17"/>
    </row>
    <row r="7655" spans="2:3" x14ac:dyDescent="0.25">
      <c r="B7655" s="16"/>
      <c r="C7655" s="17"/>
    </row>
    <row r="7656" spans="2:3" x14ac:dyDescent="0.25">
      <c r="B7656" s="16"/>
      <c r="C7656" s="17"/>
    </row>
    <row r="7657" spans="2:3" x14ac:dyDescent="0.25">
      <c r="B7657" s="16"/>
      <c r="C7657" s="17"/>
    </row>
    <row r="7658" spans="2:3" x14ac:dyDescent="0.25">
      <c r="B7658" s="16"/>
      <c r="C7658" s="17"/>
    </row>
    <row r="7659" spans="2:3" x14ac:dyDescent="0.25">
      <c r="B7659" s="16"/>
      <c r="C7659" s="17"/>
    </row>
    <row r="7660" spans="2:3" x14ac:dyDescent="0.25">
      <c r="B7660" s="16"/>
      <c r="C7660" s="17"/>
    </row>
    <row r="7661" spans="2:3" x14ac:dyDescent="0.25">
      <c r="B7661" s="16"/>
      <c r="C7661" s="17"/>
    </row>
    <row r="7662" spans="2:3" x14ac:dyDescent="0.25">
      <c r="B7662" s="16"/>
      <c r="C7662" s="17"/>
    </row>
    <row r="7663" spans="2:3" x14ac:dyDescent="0.25">
      <c r="B7663" s="16"/>
      <c r="C7663" s="17"/>
    </row>
    <row r="7664" spans="2:3" x14ac:dyDescent="0.25">
      <c r="B7664" s="16"/>
      <c r="C7664" s="17"/>
    </row>
    <row r="7665" spans="2:3" x14ac:dyDescent="0.25">
      <c r="B7665" s="16"/>
      <c r="C7665" s="17"/>
    </row>
    <row r="7666" spans="2:3" x14ac:dyDescent="0.25">
      <c r="B7666" s="16"/>
      <c r="C7666" s="17"/>
    </row>
    <row r="7667" spans="2:3" x14ac:dyDescent="0.25">
      <c r="B7667" s="16"/>
      <c r="C7667" s="17"/>
    </row>
    <row r="7668" spans="2:3" x14ac:dyDescent="0.25">
      <c r="B7668" s="16"/>
      <c r="C7668" s="17"/>
    </row>
    <row r="7669" spans="2:3" x14ac:dyDescent="0.25">
      <c r="B7669" s="16"/>
      <c r="C7669" s="17"/>
    </row>
    <row r="7670" spans="2:3" x14ac:dyDescent="0.25">
      <c r="B7670" s="16"/>
      <c r="C7670" s="17"/>
    </row>
    <row r="7671" spans="2:3" x14ac:dyDescent="0.25">
      <c r="B7671" s="16"/>
      <c r="C7671" s="17"/>
    </row>
    <row r="7672" spans="2:3" x14ac:dyDescent="0.25">
      <c r="B7672" s="16"/>
      <c r="C7672" s="17"/>
    </row>
    <row r="7673" spans="2:3" x14ac:dyDescent="0.25">
      <c r="B7673" s="16"/>
      <c r="C7673" s="17"/>
    </row>
    <row r="7674" spans="2:3" x14ac:dyDescent="0.25">
      <c r="B7674" s="16"/>
      <c r="C7674" s="17"/>
    </row>
    <row r="7675" spans="2:3" x14ac:dyDescent="0.25">
      <c r="B7675" s="16"/>
      <c r="C7675" s="17"/>
    </row>
    <row r="7676" spans="2:3" x14ac:dyDescent="0.25">
      <c r="B7676" s="16"/>
      <c r="C7676" s="17"/>
    </row>
    <row r="7677" spans="2:3" x14ac:dyDescent="0.25">
      <c r="B7677" s="16"/>
      <c r="C7677" s="17"/>
    </row>
    <row r="7678" spans="2:3" x14ac:dyDescent="0.25">
      <c r="B7678" s="16"/>
      <c r="C7678" s="17"/>
    </row>
    <row r="7679" spans="2:3" x14ac:dyDescent="0.25">
      <c r="B7679" s="16"/>
      <c r="C7679" s="17"/>
    </row>
    <row r="7680" spans="2:3" x14ac:dyDescent="0.25">
      <c r="B7680" s="16"/>
      <c r="C7680" s="17"/>
    </row>
    <row r="7681" spans="2:3" x14ac:dyDescent="0.25">
      <c r="B7681" s="16"/>
      <c r="C7681" s="17"/>
    </row>
    <row r="7682" spans="2:3" x14ac:dyDescent="0.25">
      <c r="B7682" s="16"/>
      <c r="C7682" s="17"/>
    </row>
    <row r="7683" spans="2:3" x14ac:dyDescent="0.25">
      <c r="B7683" s="16"/>
      <c r="C7683" s="17"/>
    </row>
    <row r="7684" spans="2:3" x14ac:dyDescent="0.25">
      <c r="B7684" s="16"/>
      <c r="C7684" s="17"/>
    </row>
    <row r="7685" spans="2:3" x14ac:dyDescent="0.25">
      <c r="B7685" s="16"/>
      <c r="C7685" s="17"/>
    </row>
    <row r="7686" spans="2:3" x14ac:dyDescent="0.25">
      <c r="B7686" s="16"/>
      <c r="C7686" s="17"/>
    </row>
    <row r="7687" spans="2:3" x14ac:dyDescent="0.25">
      <c r="B7687" s="16"/>
      <c r="C7687" s="17"/>
    </row>
    <row r="7688" spans="2:3" x14ac:dyDescent="0.25">
      <c r="B7688" s="16"/>
      <c r="C7688" s="17"/>
    </row>
    <row r="7689" spans="2:3" x14ac:dyDescent="0.25">
      <c r="B7689" s="16"/>
      <c r="C7689" s="17"/>
    </row>
    <row r="7690" spans="2:3" x14ac:dyDescent="0.25">
      <c r="B7690" s="16"/>
      <c r="C7690" s="17"/>
    </row>
    <row r="7691" spans="2:3" x14ac:dyDescent="0.25">
      <c r="B7691" s="16"/>
      <c r="C7691" s="17"/>
    </row>
    <row r="7692" spans="2:3" x14ac:dyDescent="0.25">
      <c r="B7692" s="16"/>
      <c r="C7692" s="17"/>
    </row>
    <row r="7693" spans="2:3" x14ac:dyDescent="0.25">
      <c r="B7693" s="16"/>
      <c r="C7693" s="17"/>
    </row>
    <row r="7694" spans="2:3" x14ac:dyDescent="0.25">
      <c r="B7694" s="16"/>
      <c r="C7694" s="17"/>
    </row>
    <row r="7695" spans="2:3" x14ac:dyDescent="0.25">
      <c r="B7695" s="16"/>
      <c r="C7695" s="17"/>
    </row>
    <row r="7696" spans="2:3" x14ac:dyDescent="0.25">
      <c r="B7696" s="16"/>
      <c r="C7696" s="17"/>
    </row>
    <row r="7697" spans="2:3" x14ac:dyDescent="0.25">
      <c r="B7697" s="16"/>
      <c r="C7697" s="17"/>
    </row>
    <row r="7698" spans="2:3" x14ac:dyDescent="0.25">
      <c r="B7698" s="16"/>
      <c r="C7698" s="17"/>
    </row>
    <row r="7699" spans="2:3" x14ac:dyDescent="0.25">
      <c r="B7699" s="16"/>
      <c r="C7699" s="17"/>
    </row>
    <row r="7700" spans="2:3" x14ac:dyDescent="0.25">
      <c r="B7700" s="16"/>
      <c r="C7700" s="17"/>
    </row>
    <row r="7701" spans="2:3" x14ac:dyDescent="0.25">
      <c r="B7701" s="16"/>
      <c r="C7701" s="17"/>
    </row>
    <row r="7702" spans="2:3" x14ac:dyDescent="0.25">
      <c r="B7702" s="16"/>
      <c r="C7702" s="17"/>
    </row>
    <row r="7703" spans="2:3" x14ac:dyDescent="0.25">
      <c r="B7703" s="16"/>
      <c r="C7703" s="17"/>
    </row>
    <row r="7704" spans="2:3" x14ac:dyDescent="0.25">
      <c r="B7704" s="16"/>
      <c r="C7704" s="17"/>
    </row>
    <row r="7705" spans="2:3" x14ac:dyDescent="0.25">
      <c r="B7705" s="16"/>
      <c r="C7705" s="17"/>
    </row>
    <row r="7706" spans="2:3" x14ac:dyDescent="0.25">
      <c r="B7706" s="16"/>
      <c r="C7706" s="17"/>
    </row>
    <row r="7707" spans="2:3" x14ac:dyDescent="0.25">
      <c r="B7707" s="16"/>
      <c r="C7707" s="17"/>
    </row>
    <row r="7708" spans="2:3" x14ac:dyDescent="0.25">
      <c r="B7708" s="16"/>
      <c r="C7708" s="17"/>
    </row>
    <row r="7709" spans="2:3" x14ac:dyDescent="0.25">
      <c r="B7709" s="16"/>
      <c r="C7709" s="17"/>
    </row>
    <row r="7710" spans="2:3" x14ac:dyDescent="0.25">
      <c r="B7710" s="16"/>
      <c r="C7710" s="17"/>
    </row>
    <row r="7711" spans="2:3" x14ac:dyDescent="0.25">
      <c r="B7711" s="16"/>
      <c r="C7711" s="17"/>
    </row>
    <row r="7712" spans="2:3" x14ac:dyDescent="0.25">
      <c r="B7712" s="16"/>
      <c r="C7712" s="17"/>
    </row>
    <row r="7713" spans="2:3" x14ac:dyDescent="0.25">
      <c r="B7713" s="16"/>
      <c r="C7713" s="17"/>
    </row>
    <row r="7714" spans="2:3" x14ac:dyDescent="0.25">
      <c r="B7714" s="16"/>
      <c r="C7714" s="17"/>
    </row>
    <row r="7715" spans="2:3" x14ac:dyDescent="0.25">
      <c r="B7715" s="16"/>
      <c r="C7715" s="17"/>
    </row>
    <row r="7716" spans="2:3" x14ac:dyDescent="0.25">
      <c r="B7716" s="16"/>
      <c r="C7716" s="17"/>
    </row>
    <row r="7717" spans="2:3" x14ac:dyDescent="0.25">
      <c r="B7717" s="16"/>
      <c r="C7717" s="17"/>
    </row>
    <row r="7718" spans="2:3" x14ac:dyDescent="0.25">
      <c r="B7718" s="16"/>
      <c r="C7718" s="17"/>
    </row>
    <row r="7719" spans="2:3" x14ac:dyDescent="0.25">
      <c r="B7719" s="16"/>
      <c r="C7719" s="17"/>
    </row>
    <row r="7720" spans="2:3" x14ac:dyDescent="0.25">
      <c r="B7720" s="16"/>
      <c r="C7720" s="17"/>
    </row>
    <row r="7721" spans="2:3" x14ac:dyDescent="0.25">
      <c r="B7721" s="16"/>
      <c r="C7721" s="17"/>
    </row>
    <row r="7722" spans="2:3" x14ac:dyDescent="0.25">
      <c r="B7722" s="16"/>
      <c r="C7722" s="17"/>
    </row>
    <row r="7723" spans="2:3" x14ac:dyDescent="0.25">
      <c r="B7723" s="16"/>
      <c r="C7723" s="17"/>
    </row>
    <row r="7724" spans="2:3" x14ac:dyDescent="0.25">
      <c r="B7724" s="16"/>
      <c r="C7724" s="17"/>
    </row>
    <row r="7725" spans="2:3" x14ac:dyDescent="0.25">
      <c r="B7725" s="16"/>
      <c r="C7725" s="17"/>
    </row>
    <row r="7726" spans="2:3" x14ac:dyDescent="0.25">
      <c r="B7726" s="16"/>
      <c r="C7726" s="17"/>
    </row>
    <row r="7727" spans="2:3" x14ac:dyDescent="0.25">
      <c r="B7727" s="16"/>
      <c r="C7727" s="17"/>
    </row>
    <row r="7728" spans="2:3" x14ac:dyDescent="0.25">
      <c r="B7728" s="16"/>
      <c r="C7728" s="17"/>
    </row>
    <row r="7729" spans="2:3" x14ac:dyDescent="0.25">
      <c r="B7729" s="16"/>
      <c r="C7729" s="17"/>
    </row>
    <row r="7730" spans="2:3" x14ac:dyDescent="0.25">
      <c r="B7730" s="16"/>
      <c r="C7730" s="17"/>
    </row>
    <row r="7731" spans="2:3" x14ac:dyDescent="0.25">
      <c r="B7731" s="16"/>
      <c r="C7731" s="17"/>
    </row>
    <row r="7732" spans="2:3" x14ac:dyDescent="0.25">
      <c r="B7732" s="16"/>
      <c r="C7732" s="17"/>
    </row>
    <row r="7733" spans="2:3" x14ac:dyDescent="0.25">
      <c r="B7733" s="16"/>
      <c r="C7733" s="17"/>
    </row>
    <row r="7734" spans="2:3" x14ac:dyDescent="0.25">
      <c r="B7734" s="16"/>
      <c r="C7734" s="17"/>
    </row>
    <row r="7735" spans="2:3" x14ac:dyDescent="0.25">
      <c r="B7735" s="16"/>
      <c r="C7735" s="17"/>
    </row>
    <row r="7736" spans="2:3" x14ac:dyDescent="0.25">
      <c r="B7736" s="16"/>
      <c r="C7736" s="17"/>
    </row>
    <row r="7737" spans="2:3" x14ac:dyDescent="0.25">
      <c r="B7737" s="16"/>
      <c r="C7737" s="17"/>
    </row>
    <row r="7738" spans="2:3" x14ac:dyDescent="0.25">
      <c r="B7738" s="16"/>
      <c r="C7738" s="17"/>
    </row>
    <row r="7739" spans="2:3" x14ac:dyDescent="0.25">
      <c r="B7739" s="16"/>
      <c r="C7739" s="17"/>
    </row>
    <row r="7740" spans="2:3" x14ac:dyDescent="0.25">
      <c r="B7740" s="16"/>
      <c r="C7740" s="17"/>
    </row>
    <row r="7741" spans="2:3" x14ac:dyDescent="0.25">
      <c r="B7741" s="16"/>
      <c r="C7741" s="17"/>
    </row>
    <row r="7742" spans="2:3" x14ac:dyDescent="0.25">
      <c r="B7742" s="16"/>
      <c r="C7742" s="17"/>
    </row>
    <row r="7743" spans="2:3" x14ac:dyDescent="0.25">
      <c r="B7743" s="16"/>
      <c r="C7743" s="17"/>
    </row>
    <row r="7744" spans="2:3" x14ac:dyDescent="0.25">
      <c r="B7744" s="16"/>
      <c r="C7744" s="17"/>
    </row>
    <row r="7745" spans="2:3" x14ac:dyDescent="0.25">
      <c r="B7745" s="16"/>
      <c r="C7745" s="17"/>
    </row>
    <row r="7746" spans="2:3" x14ac:dyDescent="0.25">
      <c r="B7746" s="16"/>
      <c r="C7746" s="17"/>
    </row>
    <row r="7747" spans="2:3" x14ac:dyDescent="0.25">
      <c r="B7747" s="16"/>
      <c r="C7747" s="17"/>
    </row>
    <row r="7748" spans="2:3" x14ac:dyDescent="0.25">
      <c r="B7748" s="16"/>
      <c r="C7748" s="17"/>
    </row>
    <row r="7749" spans="2:3" x14ac:dyDescent="0.25">
      <c r="B7749" s="16"/>
      <c r="C7749" s="17"/>
    </row>
    <row r="7750" spans="2:3" x14ac:dyDescent="0.25">
      <c r="B7750" s="16"/>
      <c r="C7750" s="17"/>
    </row>
    <row r="7751" spans="2:3" x14ac:dyDescent="0.25">
      <c r="B7751" s="16"/>
      <c r="C7751" s="17"/>
    </row>
    <row r="7752" spans="2:3" x14ac:dyDescent="0.25">
      <c r="B7752" s="16"/>
      <c r="C7752" s="17"/>
    </row>
    <row r="7753" spans="2:3" x14ac:dyDescent="0.25">
      <c r="B7753" s="16"/>
      <c r="C7753" s="17"/>
    </row>
    <row r="7754" spans="2:3" x14ac:dyDescent="0.25">
      <c r="B7754" s="16"/>
      <c r="C7754" s="17"/>
    </row>
    <row r="7755" spans="2:3" x14ac:dyDescent="0.25">
      <c r="B7755" s="16"/>
      <c r="C7755" s="17"/>
    </row>
    <row r="7756" spans="2:3" x14ac:dyDescent="0.25">
      <c r="B7756" s="16"/>
      <c r="C7756" s="17"/>
    </row>
    <row r="7757" spans="2:3" x14ac:dyDescent="0.25">
      <c r="B7757" s="16"/>
      <c r="C7757" s="17"/>
    </row>
    <row r="7758" spans="2:3" x14ac:dyDescent="0.25">
      <c r="B7758" s="16"/>
      <c r="C7758" s="17"/>
    </row>
    <row r="7759" spans="2:3" x14ac:dyDescent="0.25">
      <c r="B7759" s="16"/>
      <c r="C7759" s="17"/>
    </row>
    <row r="7760" spans="2:3" x14ac:dyDescent="0.25">
      <c r="B7760" s="16"/>
      <c r="C7760" s="17"/>
    </row>
    <row r="7761" spans="2:3" x14ac:dyDescent="0.25">
      <c r="B7761" s="16"/>
      <c r="C7761" s="17"/>
    </row>
    <row r="7762" spans="2:3" x14ac:dyDescent="0.25">
      <c r="B7762" s="16"/>
      <c r="C7762" s="17"/>
    </row>
    <row r="7763" spans="2:3" x14ac:dyDescent="0.25">
      <c r="B7763" s="16"/>
      <c r="C7763" s="17"/>
    </row>
    <row r="7764" spans="2:3" x14ac:dyDescent="0.25">
      <c r="B7764" s="16"/>
      <c r="C7764" s="17"/>
    </row>
    <row r="7765" spans="2:3" x14ac:dyDescent="0.25">
      <c r="B7765" s="16"/>
      <c r="C7765" s="17"/>
    </row>
    <row r="7766" spans="2:3" x14ac:dyDescent="0.25">
      <c r="B7766" s="16"/>
      <c r="C7766" s="17"/>
    </row>
    <row r="7767" spans="2:3" x14ac:dyDescent="0.25">
      <c r="B7767" s="16"/>
      <c r="C7767" s="17"/>
    </row>
    <row r="7768" spans="2:3" x14ac:dyDescent="0.25">
      <c r="B7768" s="16"/>
      <c r="C7768" s="17"/>
    </row>
    <row r="7769" spans="2:3" x14ac:dyDescent="0.25">
      <c r="B7769" s="16"/>
      <c r="C7769" s="17"/>
    </row>
    <row r="7770" spans="2:3" x14ac:dyDescent="0.25">
      <c r="B7770" s="16"/>
      <c r="C7770" s="17"/>
    </row>
    <row r="7771" spans="2:3" x14ac:dyDescent="0.25">
      <c r="B7771" s="16"/>
      <c r="C7771" s="17"/>
    </row>
    <row r="7772" spans="2:3" x14ac:dyDescent="0.25">
      <c r="B7772" s="16"/>
      <c r="C7772" s="17"/>
    </row>
    <row r="7773" spans="2:3" x14ac:dyDescent="0.25">
      <c r="B7773" s="16"/>
      <c r="C7773" s="17"/>
    </row>
    <row r="7774" spans="2:3" x14ac:dyDescent="0.25">
      <c r="B7774" s="16"/>
      <c r="C7774" s="17"/>
    </row>
    <row r="7775" spans="2:3" x14ac:dyDescent="0.25">
      <c r="B7775" s="16"/>
      <c r="C7775" s="17"/>
    </row>
    <row r="7776" spans="2:3" x14ac:dyDescent="0.25">
      <c r="B7776" s="16"/>
      <c r="C7776" s="17"/>
    </row>
    <row r="7777" spans="2:3" x14ac:dyDescent="0.25">
      <c r="B7777" s="16"/>
      <c r="C7777" s="17"/>
    </row>
    <row r="7778" spans="2:3" x14ac:dyDescent="0.25">
      <c r="B7778" s="16"/>
      <c r="C7778" s="17"/>
    </row>
    <row r="7779" spans="2:3" x14ac:dyDescent="0.25">
      <c r="B7779" s="16"/>
      <c r="C7779" s="17"/>
    </row>
    <row r="7780" spans="2:3" x14ac:dyDescent="0.25">
      <c r="B7780" s="16"/>
      <c r="C7780" s="17"/>
    </row>
    <row r="7781" spans="2:3" x14ac:dyDescent="0.25">
      <c r="B7781" s="16"/>
      <c r="C7781" s="17"/>
    </row>
    <row r="7782" spans="2:3" x14ac:dyDescent="0.25">
      <c r="B7782" s="16"/>
      <c r="C7782" s="17"/>
    </row>
    <row r="7783" spans="2:3" x14ac:dyDescent="0.25">
      <c r="B7783" s="16"/>
      <c r="C7783" s="17"/>
    </row>
    <row r="7784" spans="2:3" x14ac:dyDescent="0.25">
      <c r="B7784" s="16"/>
      <c r="C7784" s="17"/>
    </row>
    <row r="7785" spans="2:3" x14ac:dyDescent="0.25">
      <c r="B7785" s="16"/>
      <c r="C7785" s="17"/>
    </row>
    <row r="7786" spans="2:3" x14ac:dyDescent="0.25">
      <c r="B7786" s="16"/>
      <c r="C7786" s="17"/>
    </row>
    <row r="7787" spans="2:3" x14ac:dyDescent="0.25">
      <c r="B7787" s="16"/>
      <c r="C7787" s="17"/>
    </row>
    <row r="7788" spans="2:3" x14ac:dyDescent="0.25">
      <c r="B7788" s="16"/>
      <c r="C7788" s="17"/>
    </row>
    <row r="7789" spans="2:3" x14ac:dyDescent="0.25">
      <c r="B7789" s="16"/>
      <c r="C7789" s="17"/>
    </row>
    <row r="7790" spans="2:3" x14ac:dyDescent="0.25">
      <c r="B7790" s="16"/>
      <c r="C7790" s="17"/>
    </row>
    <row r="7791" spans="2:3" x14ac:dyDescent="0.25">
      <c r="B7791" s="16"/>
      <c r="C7791" s="17"/>
    </row>
    <row r="7792" spans="2:3" x14ac:dyDescent="0.25">
      <c r="B7792" s="16"/>
      <c r="C7792" s="17"/>
    </row>
    <row r="7793" spans="2:3" x14ac:dyDescent="0.25">
      <c r="B7793" s="16"/>
      <c r="C7793" s="17"/>
    </row>
    <row r="7794" spans="2:3" x14ac:dyDescent="0.25">
      <c r="B7794" s="16"/>
      <c r="C7794" s="17"/>
    </row>
    <row r="7795" spans="2:3" x14ac:dyDescent="0.25">
      <c r="B7795" s="16"/>
      <c r="C7795" s="17"/>
    </row>
    <row r="7796" spans="2:3" x14ac:dyDescent="0.25">
      <c r="B7796" s="16"/>
      <c r="C7796" s="17"/>
    </row>
    <row r="7797" spans="2:3" x14ac:dyDescent="0.25">
      <c r="B7797" s="16"/>
      <c r="C7797" s="17"/>
    </row>
    <row r="7798" spans="2:3" x14ac:dyDescent="0.25">
      <c r="B7798" s="16"/>
      <c r="C7798" s="17"/>
    </row>
    <row r="7799" spans="2:3" x14ac:dyDescent="0.25">
      <c r="B7799" s="16"/>
      <c r="C7799" s="17"/>
    </row>
    <row r="7800" spans="2:3" x14ac:dyDescent="0.25">
      <c r="B7800" s="16"/>
      <c r="C7800" s="17"/>
    </row>
    <row r="7801" spans="2:3" x14ac:dyDescent="0.25">
      <c r="B7801" s="16"/>
      <c r="C7801" s="17"/>
    </row>
    <row r="7802" spans="2:3" x14ac:dyDescent="0.25">
      <c r="B7802" s="16"/>
      <c r="C7802" s="17"/>
    </row>
    <row r="7803" spans="2:3" x14ac:dyDescent="0.25">
      <c r="B7803" s="16"/>
      <c r="C7803" s="17"/>
    </row>
    <row r="7804" spans="2:3" x14ac:dyDescent="0.25">
      <c r="B7804" s="16"/>
      <c r="C7804" s="17"/>
    </row>
    <row r="7805" spans="2:3" x14ac:dyDescent="0.25">
      <c r="B7805" s="16"/>
      <c r="C7805" s="17"/>
    </row>
    <row r="7806" spans="2:3" x14ac:dyDescent="0.25">
      <c r="B7806" s="16"/>
      <c r="C7806" s="17"/>
    </row>
    <row r="7807" spans="2:3" x14ac:dyDescent="0.25">
      <c r="B7807" s="16"/>
      <c r="C7807" s="17"/>
    </row>
    <row r="7808" spans="2:3" x14ac:dyDescent="0.25">
      <c r="B7808" s="16"/>
      <c r="C7808" s="17"/>
    </row>
    <row r="7809" spans="2:3" x14ac:dyDescent="0.25">
      <c r="B7809" s="16"/>
      <c r="C7809" s="17"/>
    </row>
    <row r="7810" spans="2:3" x14ac:dyDescent="0.25">
      <c r="B7810" s="16"/>
      <c r="C7810" s="17"/>
    </row>
    <row r="7811" spans="2:3" x14ac:dyDescent="0.25">
      <c r="B7811" s="16"/>
      <c r="C7811" s="17"/>
    </row>
    <row r="7812" spans="2:3" x14ac:dyDescent="0.25">
      <c r="B7812" s="16"/>
      <c r="C7812" s="17"/>
    </row>
    <row r="7813" spans="2:3" x14ac:dyDescent="0.25">
      <c r="B7813" s="16"/>
      <c r="C7813" s="17"/>
    </row>
    <row r="7814" spans="2:3" x14ac:dyDescent="0.25">
      <c r="B7814" s="16"/>
      <c r="C7814" s="17"/>
    </row>
    <row r="7815" spans="2:3" x14ac:dyDescent="0.25">
      <c r="B7815" s="16"/>
      <c r="C7815" s="17"/>
    </row>
    <row r="7816" spans="2:3" x14ac:dyDescent="0.25">
      <c r="B7816" s="16"/>
      <c r="C7816" s="17"/>
    </row>
    <row r="7817" spans="2:3" x14ac:dyDescent="0.25">
      <c r="B7817" s="16"/>
      <c r="C7817" s="17"/>
    </row>
    <row r="7818" spans="2:3" x14ac:dyDescent="0.25">
      <c r="B7818" s="16"/>
      <c r="C7818" s="17"/>
    </row>
    <row r="7819" spans="2:3" x14ac:dyDescent="0.25">
      <c r="B7819" s="16"/>
      <c r="C7819" s="17"/>
    </row>
    <row r="7820" spans="2:3" x14ac:dyDescent="0.25">
      <c r="B7820" s="16"/>
      <c r="C7820" s="17"/>
    </row>
    <row r="7821" spans="2:3" x14ac:dyDescent="0.25">
      <c r="B7821" s="16"/>
      <c r="C7821" s="17"/>
    </row>
    <row r="7822" spans="2:3" x14ac:dyDescent="0.25">
      <c r="B7822" s="16"/>
      <c r="C7822" s="17"/>
    </row>
    <row r="7823" spans="2:3" x14ac:dyDescent="0.25">
      <c r="B7823" s="16"/>
      <c r="C7823" s="17"/>
    </row>
    <row r="7824" spans="2:3" x14ac:dyDescent="0.25">
      <c r="B7824" s="16"/>
      <c r="C7824" s="17"/>
    </row>
    <row r="7825" spans="2:3" x14ac:dyDescent="0.25">
      <c r="B7825" s="16"/>
      <c r="C7825" s="17"/>
    </row>
    <row r="7826" spans="2:3" x14ac:dyDescent="0.25">
      <c r="B7826" s="16"/>
      <c r="C7826" s="17"/>
    </row>
    <row r="7827" spans="2:3" x14ac:dyDescent="0.25">
      <c r="B7827" s="16"/>
      <c r="C7827" s="17"/>
    </row>
    <row r="7828" spans="2:3" x14ac:dyDescent="0.25">
      <c r="B7828" s="16"/>
      <c r="C7828" s="17"/>
    </row>
    <row r="7829" spans="2:3" x14ac:dyDescent="0.25">
      <c r="B7829" s="16"/>
      <c r="C7829" s="17"/>
    </row>
    <row r="7830" spans="2:3" x14ac:dyDescent="0.25">
      <c r="B7830" s="16"/>
      <c r="C7830" s="17"/>
    </row>
    <row r="7831" spans="2:3" x14ac:dyDescent="0.25">
      <c r="B7831" s="16"/>
      <c r="C7831" s="17"/>
    </row>
    <row r="7832" spans="2:3" x14ac:dyDescent="0.25">
      <c r="B7832" s="16"/>
      <c r="C7832" s="17"/>
    </row>
    <row r="7833" spans="2:3" x14ac:dyDescent="0.25">
      <c r="B7833" s="16"/>
      <c r="C7833" s="17"/>
    </row>
    <row r="7834" spans="2:3" x14ac:dyDescent="0.25">
      <c r="B7834" s="16"/>
      <c r="C7834" s="17"/>
    </row>
    <row r="7835" spans="2:3" x14ac:dyDescent="0.25">
      <c r="B7835" s="16"/>
      <c r="C7835" s="17"/>
    </row>
    <row r="7836" spans="2:3" x14ac:dyDescent="0.25">
      <c r="B7836" s="16"/>
      <c r="C7836" s="17"/>
    </row>
    <row r="7837" spans="2:3" x14ac:dyDescent="0.25">
      <c r="B7837" s="16"/>
      <c r="C7837" s="17"/>
    </row>
    <row r="7838" spans="2:3" x14ac:dyDescent="0.25">
      <c r="B7838" s="16"/>
      <c r="C7838" s="17"/>
    </row>
    <row r="7839" spans="2:3" x14ac:dyDescent="0.25">
      <c r="B7839" s="16"/>
      <c r="C7839" s="17"/>
    </row>
    <row r="7840" spans="2:3" x14ac:dyDescent="0.25">
      <c r="B7840" s="16"/>
      <c r="C7840" s="17"/>
    </row>
    <row r="7841" spans="2:3" x14ac:dyDescent="0.25">
      <c r="B7841" s="16"/>
      <c r="C7841" s="17"/>
    </row>
    <row r="7842" spans="2:3" x14ac:dyDescent="0.25">
      <c r="B7842" s="16"/>
      <c r="C7842" s="17"/>
    </row>
    <row r="7843" spans="2:3" x14ac:dyDescent="0.25">
      <c r="B7843" s="16"/>
      <c r="C7843" s="17"/>
    </row>
    <row r="7844" spans="2:3" x14ac:dyDescent="0.25">
      <c r="B7844" s="16"/>
      <c r="C7844" s="17"/>
    </row>
    <row r="7845" spans="2:3" x14ac:dyDescent="0.25">
      <c r="B7845" s="16"/>
      <c r="C7845" s="17"/>
    </row>
    <row r="7846" spans="2:3" x14ac:dyDescent="0.25">
      <c r="B7846" s="16"/>
      <c r="C7846" s="17"/>
    </row>
    <row r="7847" spans="2:3" x14ac:dyDescent="0.25">
      <c r="B7847" s="16"/>
      <c r="C7847" s="17"/>
    </row>
    <row r="7848" spans="2:3" x14ac:dyDescent="0.25">
      <c r="B7848" s="16"/>
      <c r="C7848" s="17"/>
    </row>
    <row r="7849" spans="2:3" x14ac:dyDescent="0.25">
      <c r="B7849" s="16"/>
      <c r="C7849" s="17"/>
    </row>
    <row r="7850" spans="2:3" x14ac:dyDescent="0.25">
      <c r="B7850" s="16"/>
      <c r="C7850" s="17"/>
    </row>
    <row r="7851" spans="2:3" x14ac:dyDescent="0.25">
      <c r="B7851" s="16"/>
      <c r="C7851" s="17"/>
    </row>
    <row r="7852" spans="2:3" x14ac:dyDescent="0.25">
      <c r="B7852" s="16"/>
      <c r="C7852" s="17"/>
    </row>
    <row r="7853" spans="2:3" x14ac:dyDescent="0.25">
      <c r="B7853" s="16"/>
      <c r="C7853" s="17"/>
    </row>
    <row r="7854" spans="2:3" x14ac:dyDescent="0.25">
      <c r="B7854" s="16"/>
      <c r="C7854" s="17"/>
    </row>
    <row r="7855" spans="2:3" x14ac:dyDescent="0.25">
      <c r="B7855" s="16"/>
      <c r="C7855" s="17"/>
    </row>
    <row r="7856" spans="2:3" x14ac:dyDescent="0.25">
      <c r="B7856" s="16"/>
      <c r="C7856" s="17"/>
    </row>
    <row r="7857" spans="2:3" x14ac:dyDescent="0.25">
      <c r="B7857" s="16"/>
      <c r="C7857" s="17"/>
    </row>
    <row r="7858" spans="2:3" x14ac:dyDescent="0.25">
      <c r="B7858" s="16"/>
      <c r="C7858" s="17"/>
    </row>
    <row r="7859" spans="2:3" x14ac:dyDescent="0.25">
      <c r="B7859" s="16"/>
      <c r="C7859" s="17"/>
    </row>
    <row r="7860" spans="2:3" x14ac:dyDescent="0.25">
      <c r="B7860" s="16"/>
      <c r="C7860" s="17"/>
    </row>
    <row r="7861" spans="2:3" x14ac:dyDescent="0.25">
      <c r="B7861" s="16"/>
      <c r="C7861" s="17"/>
    </row>
    <row r="7862" spans="2:3" x14ac:dyDescent="0.25">
      <c r="B7862" s="16"/>
      <c r="C7862" s="17"/>
    </row>
    <row r="7863" spans="2:3" x14ac:dyDescent="0.25">
      <c r="B7863" s="16"/>
      <c r="C7863" s="17"/>
    </row>
    <row r="7864" spans="2:3" x14ac:dyDescent="0.25">
      <c r="B7864" s="16"/>
      <c r="C7864" s="17"/>
    </row>
    <row r="7865" spans="2:3" x14ac:dyDescent="0.25">
      <c r="B7865" s="16"/>
      <c r="C7865" s="17"/>
    </row>
    <row r="7866" spans="2:3" x14ac:dyDescent="0.25">
      <c r="B7866" s="16"/>
      <c r="C7866" s="17"/>
    </row>
    <row r="7867" spans="2:3" x14ac:dyDescent="0.25">
      <c r="B7867" s="16"/>
      <c r="C7867" s="17"/>
    </row>
    <row r="7868" spans="2:3" x14ac:dyDescent="0.25">
      <c r="B7868" s="16"/>
      <c r="C7868" s="17"/>
    </row>
    <row r="7869" spans="2:3" x14ac:dyDescent="0.25">
      <c r="B7869" s="16"/>
      <c r="C7869" s="17"/>
    </row>
    <row r="7870" spans="2:3" x14ac:dyDescent="0.25">
      <c r="B7870" s="16"/>
      <c r="C7870" s="17"/>
    </row>
    <row r="7871" spans="2:3" x14ac:dyDescent="0.25">
      <c r="B7871" s="16"/>
      <c r="C7871" s="17"/>
    </row>
    <row r="7872" spans="2:3" x14ac:dyDescent="0.25">
      <c r="B7872" s="16"/>
      <c r="C7872" s="17"/>
    </row>
    <row r="7873" spans="2:3" x14ac:dyDescent="0.25">
      <c r="B7873" s="16"/>
      <c r="C7873" s="17"/>
    </row>
    <row r="7874" spans="2:3" x14ac:dyDescent="0.25">
      <c r="B7874" s="16"/>
      <c r="C7874" s="17"/>
    </row>
    <row r="7875" spans="2:3" x14ac:dyDescent="0.25">
      <c r="B7875" s="16"/>
      <c r="C7875" s="17"/>
    </row>
    <row r="7876" spans="2:3" x14ac:dyDescent="0.25">
      <c r="B7876" s="16"/>
      <c r="C7876" s="17"/>
    </row>
    <row r="7877" spans="2:3" x14ac:dyDescent="0.25">
      <c r="B7877" s="16"/>
      <c r="C7877" s="17"/>
    </row>
    <row r="7878" spans="2:3" x14ac:dyDescent="0.25">
      <c r="B7878" s="16"/>
      <c r="C7878" s="17"/>
    </row>
    <row r="7879" spans="2:3" x14ac:dyDescent="0.25">
      <c r="B7879" s="16"/>
      <c r="C7879" s="17"/>
    </row>
    <row r="7880" spans="2:3" x14ac:dyDescent="0.25">
      <c r="B7880" s="16"/>
      <c r="C7880" s="17"/>
    </row>
    <row r="7881" spans="2:3" x14ac:dyDescent="0.25">
      <c r="B7881" s="16"/>
      <c r="C7881" s="17"/>
    </row>
    <row r="7882" spans="2:3" x14ac:dyDescent="0.25">
      <c r="B7882" s="16"/>
      <c r="C7882" s="17"/>
    </row>
    <row r="7883" spans="2:3" x14ac:dyDescent="0.25">
      <c r="B7883" s="16"/>
      <c r="C7883" s="17"/>
    </row>
    <row r="7884" spans="2:3" x14ac:dyDescent="0.25">
      <c r="B7884" s="16"/>
      <c r="C7884" s="17"/>
    </row>
    <row r="7885" spans="2:3" x14ac:dyDescent="0.25">
      <c r="B7885" s="16"/>
      <c r="C7885" s="17"/>
    </row>
    <row r="7886" spans="2:3" x14ac:dyDescent="0.25">
      <c r="B7886" s="16"/>
      <c r="C7886" s="17"/>
    </row>
    <row r="7887" spans="2:3" x14ac:dyDescent="0.25">
      <c r="B7887" s="16"/>
      <c r="C7887" s="17"/>
    </row>
    <row r="7888" spans="2:3" x14ac:dyDescent="0.25">
      <c r="B7888" s="16"/>
      <c r="C7888" s="17"/>
    </row>
    <row r="7889" spans="2:3" x14ac:dyDescent="0.25">
      <c r="B7889" s="16"/>
      <c r="C7889" s="17"/>
    </row>
    <row r="7890" spans="2:3" x14ac:dyDescent="0.25">
      <c r="B7890" s="16"/>
      <c r="C7890" s="17"/>
    </row>
    <row r="7891" spans="2:3" x14ac:dyDescent="0.25">
      <c r="B7891" s="16"/>
      <c r="C7891" s="17"/>
    </row>
    <row r="7892" spans="2:3" x14ac:dyDescent="0.25">
      <c r="B7892" s="16"/>
      <c r="C7892" s="17"/>
    </row>
    <row r="7893" spans="2:3" x14ac:dyDescent="0.25">
      <c r="B7893" s="16"/>
      <c r="C7893" s="17"/>
    </row>
    <row r="7894" spans="2:3" x14ac:dyDescent="0.25">
      <c r="B7894" s="16"/>
      <c r="C7894" s="17"/>
    </row>
    <row r="7895" spans="2:3" x14ac:dyDescent="0.25">
      <c r="B7895" s="16"/>
      <c r="C7895" s="17"/>
    </row>
    <row r="7896" spans="2:3" x14ac:dyDescent="0.25">
      <c r="B7896" s="16"/>
      <c r="C7896" s="17"/>
    </row>
    <row r="7897" spans="2:3" x14ac:dyDescent="0.25">
      <c r="B7897" s="16"/>
      <c r="C7897" s="17"/>
    </row>
    <row r="7898" spans="2:3" x14ac:dyDescent="0.25">
      <c r="B7898" s="16"/>
      <c r="C7898" s="17"/>
    </row>
    <row r="7899" spans="2:3" x14ac:dyDescent="0.25">
      <c r="B7899" s="16"/>
      <c r="C7899" s="17"/>
    </row>
    <row r="7900" spans="2:3" x14ac:dyDescent="0.25">
      <c r="B7900" s="16"/>
      <c r="C7900" s="17"/>
    </row>
    <row r="7901" spans="2:3" x14ac:dyDescent="0.25">
      <c r="B7901" s="16"/>
      <c r="C7901" s="17"/>
    </row>
    <row r="7902" spans="2:3" x14ac:dyDescent="0.25">
      <c r="B7902" s="16"/>
      <c r="C7902" s="17"/>
    </row>
    <row r="7903" spans="2:3" x14ac:dyDescent="0.25">
      <c r="B7903" s="16"/>
      <c r="C7903" s="17"/>
    </row>
    <row r="7904" spans="2:3" x14ac:dyDescent="0.25">
      <c r="B7904" s="16"/>
      <c r="C7904" s="17"/>
    </row>
    <row r="7905" spans="2:3" x14ac:dyDescent="0.25">
      <c r="B7905" s="16"/>
      <c r="C7905" s="17"/>
    </row>
    <row r="7906" spans="2:3" x14ac:dyDescent="0.25">
      <c r="B7906" s="16"/>
      <c r="C7906" s="17"/>
    </row>
    <row r="7907" spans="2:3" x14ac:dyDescent="0.25">
      <c r="B7907" s="16"/>
      <c r="C7907" s="17"/>
    </row>
    <row r="7908" spans="2:3" x14ac:dyDescent="0.25">
      <c r="B7908" s="16"/>
      <c r="C7908" s="17"/>
    </row>
    <row r="7909" spans="2:3" x14ac:dyDescent="0.25">
      <c r="B7909" s="16"/>
      <c r="C7909" s="17"/>
    </row>
    <row r="7910" spans="2:3" x14ac:dyDescent="0.25">
      <c r="B7910" s="16"/>
      <c r="C7910" s="17"/>
    </row>
    <row r="7911" spans="2:3" x14ac:dyDescent="0.25">
      <c r="B7911" s="16"/>
      <c r="C7911" s="17"/>
    </row>
    <row r="7912" spans="2:3" x14ac:dyDescent="0.25">
      <c r="B7912" s="16"/>
      <c r="C7912" s="17"/>
    </row>
    <row r="7913" spans="2:3" x14ac:dyDescent="0.25">
      <c r="B7913" s="16"/>
      <c r="C7913" s="17"/>
    </row>
    <row r="7914" spans="2:3" x14ac:dyDescent="0.25">
      <c r="B7914" s="16"/>
      <c r="C7914" s="17"/>
    </row>
    <row r="7915" spans="2:3" x14ac:dyDescent="0.25">
      <c r="B7915" s="16"/>
      <c r="C7915" s="17"/>
    </row>
    <row r="7916" spans="2:3" x14ac:dyDescent="0.25">
      <c r="B7916" s="16"/>
      <c r="C7916" s="17"/>
    </row>
    <row r="7917" spans="2:3" x14ac:dyDescent="0.25">
      <c r="B7917" s="16"/>
      <c r="C7917" s="17"/>
    </row>
    <row r="7918" spans="2:3" x14ac:dyDescent="0.25">
      <c r="B7918" s="16"/>
      <c r="C7918" s="17"/>
    </row>
    <row r="7919" spans="2:3" x14ac:dyDescent="0.25">
      <c r="B7919" s="16"/>
      <c r="C7919" s="17"/>
    </row>
    <row r="7920" spans="2:3" x14ac:dyDescent="0.25">
      <c r="B7920" s="16"/>
      <c r="C7920" s="17"/>
    </row>
    <row r="7921" spans="2:3" x14ac:dyDescent="0.25">
      <c r="B7921" s="16"/>
      <c r="C7921" s="17"/>
    </row>
    <row r="7922" spans="2:3" x14ac:dyDescent="0.25">
      <c r="B7922" s="16"/>
      <c r="C7922" s="17"/>
    </row>
    <row r="7923" spans="2:3" x14ac:dyDescent="0.25">
      <c r="B7923" s="16"/>
      <c r="C7923" s="17"/>
    </row>
    <row r="7924" spans="2:3" x14ac:dyDescent="0.25">
      <c r="B7924" s="16"/>
      <c r="C7924" s="17"/>
    </row>
    <row r="7925" spans="2:3" x14ac:dyDescent="0.25">
      <c r="B7925" s="16"/>
      <c r="C7925" s="17"/>
    </row>
    <row r="7926" spans="2:3" x14ac:dyDescent="0.25">
      <c r="B7926" s="16"/>
      <c r="C7926" s="17"/>
    </row>
    <row r="7927" spans="2:3" x14ac:dyDescent="0.25">
      <c r="B7927" s="16"/>
      <c r="C7927" s="17"/>
    </row>
    <row r="7928" spans="2:3" x14ac:dyDescent="0.25">
      <c r="B7928" s="16"/>
      <c r="C7928" s="17"/>
    </row>
    <row r="7929" spans="2:3" x14ac:dyDescent="0.25">
      <c r="B7929" s="16"/>
      <c r="C7929" s="17"/>
    </row>
    <row r="7930" spans="2:3" x14ac:dyDescent="0.25">
      <c r="B7930" s="16"/>
      <c r="C7930" s="17"/>
    </row>
    <row r="7931" spans="2:3" x14ac:dyDescent="0.25">
      <c r="B7931" s="16"/>
      <c r="C7931" s="17"/>
    </row>
    <row r="7932" spans="2:3" x14ac:dyDescent="0.25">
      <c r="B7932" s="16"/>
      <c r="C7932" s="17"/>
    </row>
    <row r="7933" spans="2:3" x14ac:dyDescent="0.25">
      <c r="B7933" s="16"/>
      <c r="C7933" s="17"/>
    </row>
    <row r="7934" spans="2:3" x14ac:dyDescent="0.25">
      <c r="B7934" s="16"/>
      <c r="C7934" s="17"/>
    </row>
    <row r="7935" spans="2:3" x14ac:dyDescent="0.25">
      <c r="B7935" s="16"/>
      <c r="C7935" s="17"/>
    </row>
    <row r="7936" spans="2:3" x14ac:dyDescent="0.25">
      <c r="B7936" s="16"/>
      <c r="C7936" s="17"/>
    </row>
    <row r="7937" spans="2:3" x14ac:dyDescent="0.25">
      <c r="B7937" s="16"/>
      <c r="C7937" s="17"/>
    </row>
    <row r="7938" spans="2:3" x14ac:dyDescent="0.25">
      <c r="B7938" s="16"/>
      <c r="C7938" s="17"/>
    </row>
    <row r="7939" spans="2:3" x14ac:dyDescent="0.25">
      <c r="B7939" s="16"/>
      <c r="C7939" s="17"/>
    </row>
    <row r="7940" spans="2:3" x14ac:dyDescent="0.25">
      <c r="B7940" s="16"/>
      <c r="C7940" s="17"/>
    </row>
    <row r="7941" spans="2:3" x14ac:dyDescent="0.25">
      <c r="B7941" s="16"/>
      <c r="C7941" s="17"/>
    </row>
    <row r="7942" spans="2:3" x14ac:dyDescent="0.25">
      <c r="B7942" s="16"/>
      <c r="C7942" s="17"/>
    </row>
    <row r="7943" spans="2:3" x14ac:dyDescent="0.25">
      <c r="B7943" s="16"/>
      <c r="C7943" s="17"/>
    </row>
    <row r="7944" spans="2:3" x14ac:dyDescent="0.25">
      <c r="B7944" s="16"/>
      <c r="C7944" s="17"/>
    </row>
    <row r="7945" spans="2:3" x14ac:dyDescent="0.25">
      <c r="B7945" s="16"/>
      <c r="C7945" s="17"/>
    </row>
    <row r="7946" spans="2:3" x14ac:dyDescent="0.25">
      <c r="B7946" s="16"/>
      <c r="C7946" s="17"/>
    </row>
    <row r="7947" spans="2:3" x14ac:dyDescent="0.25">
      <c r="B7947" s="16"/>
      <c r="C7947" s="17"/>
    </row>
    <row r="7948" spans="2:3" x14ac:dyDescent="0.25">
      <c r="B7948" s="16"/>
      <c r="C7948" s="17"/>
    </row>
    <row r="7949" spans="2:3" x14ac:dyDescent="0.25">
      <c r="B7949" s="16"/>
      <c r="C7949" s="17"/>
    </row>
    <row r="7950" spans="2:3" x14ac:dyDescent="0.25">
      <c r="B7950" s="16"/>
      <c r="C7950" s="17"/>
    </row>
    <row r="7951" spans="2:3" x14ac:dyDescent="0.25">
      <c r="B7951" s="16"/>
      <c r="C7951" s="17"/>
    </row>
    <row r="7952" spans="2:3" x14ac:dyDescent="0.25">
      <c r="B7952" s="16"/>
      <c r="C7952" s="17"/>
    </row>
    <row r="7953" spans="2:3" x14ac:dyDescent="0.25">
      <c r="B7953" s="16"/>
      <c r="C7953" s="17"/>
    </row>
    <row r="7954" spans="2:3" x14ac:dyDescent="0.25">
      <c r="B7954" s="16"/>
      <c r="C7954" s="17"/>
    </row>
    <row r="7955" spans="2:3" x14ac:dyDescent="0.25">
      <c r="B7955" s="16"/>
      <c r="C7955" s="17"/>
    </row>
    <row r="7956" spans="2:3" x14ac:dyDescent="0.25">
      <c r="B7956" s="16"/>
      <c r="C7956" s="17"/>
    </row>
    <row r="7957" spans="2:3" x14ac:dyDescent="0.25">
      <c r="B7957" s="16"/>
      <c r="C7957" s="17"/>
    </row>
    <row r="7958" spans="2:3" x14ac:dyDescent="0.25">
      <c r="B7958" s="16"/>
      <c r="C7958" s="17"/>
    </row>
    <row r="7959" spans="2:3" x14ac:dyDescent="0.25">
      <c r="B7959" s="16"/>
      <c r="C7959" s="17"/>
    </row>
    <row r="7960" spans="2:3" x14ac:dyDescent="0.25">
      <c r="B7960" s="16"/>
      <c r="C7960" s="17"/>
    </row>
    <row r="7961" spans="2:3" x14ac:dyDescent="0.25">
      <c r="B7961" s="16"/>
      <c r="C7961" s="17"/>
    </row>
    <row r="7962" spans="2:3" x14ac:dyDescent="0.25">
      <c r="B7962" s="16"/>
      <c r="C7962" s="17"/>
    </row>
    <row r="7963" spans="2:3" x14ac:dyDescent="0.25">
      <c r="B7963" s="16"/>
      <c r="C7963" s="17"/>
    </row>
    <row r="7964" spans="2:3" x14ac:dyDescent="0.25">
      <c r="B7964" s="16"/>
      <c r="C7964" s="17"/>
    </row>
    <row r="7965" spans="2:3" x14ac:dyDescent="0.25">
      <c r="B7965" s="16"/>
      <c r="C7965" s="17"/>
    </row>
    <row r="7966" spans="2:3" x14ac:dyDescent="0.25">
      <c r="B7966" s="16"/>
      <c r="C7966" s="17"/>
    </row>
    <row r="7967" spans="2:3" x14ac:dyDescent="0.25">
      <c r="B7967" s="16"/>
      <c r="C7967" s="17"/>
    </row>
    <row r="7968" spans="2:3" x14ac:dyDescent="0.25">
      <c r="B7968" s="16"/>
      <c r="C7968" s="17"/>
    </row>
    <row r="7969" spans="2:3" x14ac:dyDescent="0.25">
      <c r="B7969" s="16"/>
      <c r="C7969" s="17"/>
    </row>
    <row r="7970" spans="2:3" x14ac:dyDescent="0.25">
      <c r="B7970" s="16"/>
      <c r="C7970" s="17"/>
    </row>
    <row r="7971" spans="2:3" x14ac:dyDescent="0.25">
      <c r="B7971" s="16"/>
      <c r="C7971" s="17"/>
    </row>
    <row r="7972" spans="2:3" x14ac:dyDescent="0.25">
      <c r="B7972" s="16"/>
      <c r="C7972" s="17"/>
    </row>
    <row r="7973" spans="2:3" x14ac:dyDescent="0.25">
      <c r="B7973" s="16"/>
      <c r="C7973" s="17"/>
    </row>
    <row r="7974" spans="2:3" x14ac:dyDescent="0.25">
      <c r="B7974" s="16"/>
      <c r="C7974" s="17"/>
    </row>
    <row r="7975" spans="2:3" x14ac:dyDescent="0.25">
      <c r="B7975" s="16"/>
      <c r="C7975" s="17"/>
    </row>
    <row r="7976" spans="2:3" x14ac:dyDescent="0.25">
      <c r="B7976" s="16"/>
      <c r="C7976" s="17"/>
    </row>
    <row r="7977" spans="2:3" x14ac:dyDescent="0.25">
      <c r="B7977" s="16"/>
      <c r="C7977" s="17"/>
    </row>
    <row r="7978" spans="2:3" x14ac:dyDescent="0.25">
      <c r="B7978" s="16"/>
      <c r="C7978" s="17"/>
    </row>
    <row r="7979" spans="2:3" x14ac:dyDescent="0.25">
      <c r="B7979" s="16"/>
      <c r="C7979" s="17"/>
    </row>
    <row r="7980" spans="2:3" x14ac:dyDescent="0.25">
      <c r="B7980" s="16"/>
      <c r="C7980" s="17"/>
    </row>
    <row r="7981" spans="2:3" x14ac:dyDescent="0.25">
      <c r="B7981" s="16"/>
      <c r="C7981" s="17"/>
    </row>
    <row r="7982" spans="2:3" x14ac:dyDescent="0.25">
      <c r="B7982" s="16"/>
      <c r="C7982" s="17"/>
    </row>
    <row r="7983" spans="2:3" x14ac:dyDescent="0.25">
      <c r="B7983" s="16"/>
      <c r="C7983" s="17"/>
    </row>
    <row r="7984" spans="2:3" x14ac:dyDescent="0.25">
      <c r="B7984" s="16"/>
      <c r="C7984" s="17"/>
    </row>
    <row r="7985" spans="2:3" x14ac:dyDescent="0.25">
      <c r="B7985" s="16"/>
      <c r="C7985" s="17"/>
    </row>
    <row r="7986" spans="2:3" x14ac:dyDescent="0.25">
      <c r="B7986" s="16"/>
      <c r="C7986" s="17"/>
    </row>
    <row r="7987" spans="2:3" x14ac:dyDescent="0.25">
      <c r="B7987" s="16"/>
      <c r="C7987" s="17"/>
    </row>
    <row r="7988" spans="2:3" x14ac:dyDescent="0.25">
      <c r="B7988" s="16"/>
      <c r="C7988" s="17"/>
    </row>
    <row r="7989" spans="2:3" x14ac:dyDescent="0.25">
      <c r="B7989" s="16"/>
      <c r="C7989" s="17"/>
    </row>
    <row r="7990" spans="2:3" x14ac:dyDescent="0.25">
      <c r="B7990" s="16"/>
      <c r="C7990" s="17"/>
    </row>
    <row r="7991" spans="2:3" x14ac:dyDescent="0.25">
      <c r="B7991" s="16"/>
      <c r="C7991" s="17"/>
    </row>
    <row r="7992" spans="2:3" x14ac:dyDescent="0.25">
      <c r="B7992" s="16"/>
      <c r="C7992" s="17"/>
    </row>
    <row r="7993" spans="2:3" x14ac:dyDescent="0.25">
      <c r="B7993" s="16"/>
      <c r="C7993" s="17"/>
    </row>
    <row r="7994" spans="2:3" x14ac:dyDescent="0.25">
      <c r="B7994" s="16"/>
      <c r="C7994" s="17"/>
    </row>
    <row r="7995" spans="2:3" x14ac:dyDescent="0.25">
      <c r="B7995" s="16"/>
      <c r="C7995" s="17"/>
    </row>
    <row r="7996" spans="2:3" x14ac:dyDescent="0.25">
      <c r="B7996" s="16"/>
      <c r="C7996" s="17"/>
    </row>
    <row r="7997" spans="2:3" x14ac:dyDescent="0.25">
      <c r="B7997" s="16"/>
      <c r="C7997" s="17"/>
    </row>
    <row r="7998" spans="2:3" x14ac:dyDescent="0.25">
      <c r="B7998" s="16"/>
      <c r="C7998" s="17"/>
    </row>
    <row r="7999" spans="2:3" x14ac:dyDescent="0.25">
      <c r="B7999" s="16"/>
      <c r="C7999" s="17"/>
    </row>
    <row r="8000" spans="2:3" x14ac:dyDescent="0.25">
      <c r="B8000" s="16"/>
      <c r="C8000" s="17"/>
    </row>
    <row r="8001" spans="2:3" x14ac:dyDescent="0.25">
      <c r="B8001" s="16"/>
      <c r="C8001" s="17"/>
    </row>
    <row r="8002" spans="2:3" x14ac:dyDescent="0.25">
      <c r="B8002" s="16"/>
      <c r="C8002" s="17"/>
    </row>
    <row r="8003" spans="2:3" x14ac:dyDescent="0.25">
      <c r="B8003" s="16"/>
      <c r="C8003" s="17"/>
    </row>
    <row r="8004" spans="2:3" x14ac:dyDescent="0.25">
      <c r="B8004" s="16"/>
      <c r="C8004" s="17"/>
    </row>
    <row r="8005" spans="2:3" x14ac:dyDescent="0.25">
      <c r="B8005" s="16"/>
      <c r="C8005" s="17"/>
    </row>
    <row r="8006" spans="2:3" x14ac:dyDescent="0.25">
      <c r="B8006" s="16"/>
      <c r="C8006" s="17"/>
    </row>
    <row r="8007" spans="2:3" x14ac:dyDescent="0.25">
      <c r="B8007" s="16"/>
      <c r="C8007" s="17"/>
    </row>
    <row r="8008" spans="2:3" x14ac:dyDescent="0.25">
      <c r="B8008" s="16"/>
      <c r="C8008" s="17"/>
    </row>
    <row r="8009" spans="2:3" x14ac:dyDescent="0.25">
      <c r="B8009" s="16"/>
      <c r="C8009" s="17"/>
    </row>
    <row r="8010" spans="2:3" x14ac:dyDescent="0.25">
      <c r="B8010" s="16"/>
      <c r="C8010" s="17"/>
    </row>
    <row r="8011" spans="2:3" x14ac:dyDescent="0.25">
      <c r="B8011" s="16"/>
      <c r="C8011" s="17"/>
    </row>
    <row r="8012" spans="2:3" x14ac:dyDescent="0.25">
      <c r="B8012" s="16"/>
      <c r="C8012" s="17"/>
    </row>
    <row r="8013" spans="2:3" x14ac:dyDescent="0.25">
      <c r="B8013" s="16"/>
      <c r="C8013" s="17"/>
    </row>
    <row r="8014" spans="2:3" x14ac:dyDescent="0.25">
      <c r="B8014" s="16"/>
      <c r="C8014" s="17"/>
    </row>
    <row r="8015" spans="2:3" x14ac:dyDescent="0.25">
      <c r="B8015" s="16"/>
      <c r="C8015" s="17"/>
    </row>
    <row r="8016" spans="2:3" x14ac:dyDescent="0.25">
      <c r="B8016" s="16"/>
      <c r="C8016" s="17"/>
    </row>
    <row r="8017" spans="2:3" x14ac:dyDescent="0.25">
      <c r="B8017" s="16"/>
      <c r="C8017" s="17"/>
    </row>
    <row r="8018" spans="2:3" x14ac:dyDescent="0.25">
      <c r="B8018" s="16"/>
      <c r="C8018" s="17"/>
    </row>
    <row r="8019" spans="2:3" x14ac:dyDescent="0.25">
      <c r="B8019" s="16"/>
      <c r="C8019" s="17"/>
    </row>
    <row r="8020" spans="2:3" x14ac:dyDescent="0.25">
      <c r="B8020" s="16"/>
      <c r="C8020" s="17"/>
    </row>
    <row r="8021" spans="2:3" x14ac:dyDescent="0.25">
      <c r="B8021" s="16"/>
      <c r="C8021" s="17"/>
    </row>
    <row r="8022" spans="2:3" x14ac:dyDescent="0.25">
      <c r="B8022" s="16"/>
      <c r="C8022" s="17"/>
    </row>
    <row r="8023" spans="2:3" x14ac:dyDescent="0.25">
      <c r="B8023" s="16"/>
      <c r="C8023" s="17"/>
    </row>
    <row r="8024" spans="2:3" x14ac:dyDescent="0.25">
      <c r="B8024" s="16"/>
      <c r="C8024" s="17"/>
    </row>
    <row r="8025" spans="2:3" x14ac:dyDescent="0.25">
      <c r="B8025" s="16"/>
      <c r="C8025" s="17"/>
    </row>
    <row r="8026" spans="2:3" x14ac:dyDescent="0.25">
      <c r="B8026" s="16"/>
      <c r="C8026" s="17"/>
    </row>
    <row r="8027" spans="2:3" x14ac:dyDescent="0.25">
      <c r="B8027" s="16"/>
      <c r="C8027" s="17"/>
    </row>
    <row r="8028" spans="2:3" x14ac:dyDescent="0.25">
      <c r="B8028" s="16"/>
      <c r="C8028" s="17"/>
    </row>
    <row r="8029" spans="2:3" x14ac:dyDescent="0.25">
      <c r="B8029" s="16"/>
      <c r="C8029" s="17"/>
    </row>
    <row r="8030" spans="2:3" x14ac:dyDescent="0.25">
      <c r="B8030" s="16"/>
      <c r="C8030" s="17"/>
    </row>
    <row r="8031" spans="2:3" x14ac:dyDescent="0.25">
      <c r="B8031" s="16"/>
      <c r="C8031" s="17"/>
    </row>
    <row r="8032" spans="2:3" x14ac:dyDescent="0.25">
      <c r="B8032" s="16"/>
      <c r="C8032" s="17"/>
    </row>
    <row r="8033" spans="2:3" x14ac:dyDescent="0.25">
      <c r="B8033" s="16"/>
      <c r="C8033" s="17"/>
    </row>
    <row r="8034" spans="2:3" x14ac:dyDescent="0.25">
      <c r="B8034" s="16"/>
      <c r="C8034" s="17"/>
    </row>
    <row r="8035" spans="2:3" x14ac:dyDescent="0.25">
      <c r="B8035" s="16"/>
      <c r="C8035" s="17"/>
    </row>
    <row r="8036" spans="2:3" x14ac:dyDescent="0.25">
      <c r="B8036" s="16"/>
      <c r="C8036" s="17"/>
    </row>
    <row r="8037" spans="2:3" x14ac:dyDescent="0.25">
      <c r="B8037" s="16"/>
      <c r="C8037" s="17"/>
    </row>
    <row r="8038" spans="2:3" x14ac:dyDescent="0.25">
      <c r="B8038" s="16"/>
      <c r="C8038" s="17"/>
    </row>
    <row r="8039" spans="2:3" x14ac:dyDescent="0.25">
      <c r="B8039" s="16"/>
      <c r="C8039" s="17"/>
    </row>
    <row r="8040" spans="2:3" x14ac:dyDescent="0.25">
      <c r="B8040" s="16"/>
      <c r="C8040" s="17"/>
    </row>
    <row r="8041" spans="2:3" x14ac:dyDescent="0.25">
      <c r="B8041" s="16"/>
      <c r="C8041" s="17"/>
    </row>
    <row r="8042" spans="2:3" x14ac:dyDescent="0.25">
      <c r="B8042" s="16"/>
      <c r="C8042" s="17"/>
    </row>
    <row r="8043" spans="2:3" x14ac:dyDescent="0.25">
      <c r="B8043" s="16"/>
      <c r="C8043" s="17"/>
    </row>
    <row r="8044" spans="2:3" x14ac:dyDescent="0.25">
      <c r="B8044" s="16"/>
      <c r="C8044" s="17"/>
    </row>
    <row r="8045" spans="2:3" x14ac:dyDescent="0.25">
      <c r="B8045" s="16"/>
      <c r="C8045" s="17"/>
    </row>
    <row r="8046" spans="2:3" x14ac:dyDescent="0.25">
      <c r="B8046" s="16"/>
      <c r="C8046" s="17"/>
    </row>
    <row r="8047" spans="2:3" x14ac:dyDescent="0.25">
      <c r="B8047" s="16"/>
      <c r="C8047" s="17"/>
    </row>
    <row r="8048" spans="2:3" x14ac:dyDescent="0.25">
      <c r="B8048" s="16"/>
      <c r="C8048" s="17"/>
    </row>
    <row r="8049" spans="2:3" x14ac:dyDescent="0.25">
      <c r="B8049" s="16"/>
      <c r="C8049" s="17"/>
    </row>
    <row r="8050" spans="2:3" x14ac:dyDescent="0.25">
      <c r="B8050" s="16"/>
      <c r="C8050" s="17"/>
    </row>
    <row r="8051" spans="2:3" x14ac:dyDescent="0.25">
      <c r="B8051" s="16"/>
      <c r="C8051" s="17"/>
    </row>
    <row r="8052" spans="2:3" x14ac:dyDescent="0.25">
      <c r="B8052" s="16"/>
      <c r="C8052" s="17"/>
    </row>
    <row r="8053" spans="2:3" x14ac:dyDescent="0.25">
      <c r="B8053" s="16"/>
      <c r="C8053" s="17"/>
    </row>
    <row r="8054" spans="2:3" x14ac:dyDescent="0.25">
      <c r="B8054" s="16"/>
      <c r="C8054" s="17"/>
    </row>
    <row r="8055" spans="2:3" x14ac:dyDescent="0.25">
      <c r="B8055" s="16"/>
      <c r="C8055" s="17"/>
    </row>
    <row r="8056" spans="2:3" x14ac:dyDescent="0.25">
      <c r="B8056" s="16"/>
      <c r="C8056" s="17"/>
    </row>
    <row r="8057" spans="2:3" x14ac:dyDescent="0.25">
      <c r="B8057" s="16"/>
      <c r="C8057" s="17"/>
    </row>
    <row r="8058" spans="2:3" x14ac:dyDescent="0.25">
      <c r="B8058" s="16"/>
      <c r="C8058" s="17"/>
    </row>
    <row r="8059" spans="2:3" x14ac:dyDescent="0.25">
      <c r="B8059" s="16"/>
      <c r="C8059" s="17"/>
    </row>
    <row r="8060" spans="2:3" x14ac:dyDescent="0.25">
      <c r="B8060" s="16"/>
      <c r="C8060" s="17"/>
    </row>
    <row r="8061" spans="2:3" x14ac:dyDescent="0.25">
      <c r="B8061" s="16"/>
      <c r="C8061" s="17"/>
    </row>
    <row r="8062" spans="2:3" x14ac:dyDescent="0.25">
      <c r="B8062" s="16"/>
      <c r="C8062" s="17"/>
    </row>
    <row r="8063" spans="2:3" x14ac:dyDescent="0.25">
      <c r="B8063" s="16"/>
      <c r="C8063" s="17"/>
    </row>
    <row r="8064" spans="2:3" x14ac:dyDescent="0.25">
      <c r="B8064" s="16"/>
      <c r="C8064" s="17"/>
    </row>
    <row r="8065" spans="2:3" x14ac:dyDescent="0.25">
      <c r="B8065" s="16"/>
      <c r="C8065" s="17"/>
    </row>
    <row r="8066" spans="2:3" x14ac:dyDescent="0.25">
      <c r="B8066" s="16"/>
      <c r="C8066" s="17"/>
    </row>
    <row r="8067" spans="2:3" x14ac:dyDescent="0.25">
      <c r="B8067" s="16"/>
      <c r="C8067" s="17"/>
    </row>
    <row r="8068" spans="2:3" x14ac:dyDescent="0.25">
      <c r="B8068" s="16"/>
      <c r="C8068" s="17"/>
    </row>
    <row r="8069" spans="2:3" x14ac:dyDescent="0.25">
      <c r="B8069" s="16"/>
      <c r="C8069" s="17"/>
    </row>
    <row r="8070" spans="2:3" x14ac:dyDescent="0.25">
      <c r="B8070" s="16"/>
      <c r="C8070" s="17"/>
    </row>
    <row r="8071" spans="2:3" x14ac:dyDescent="0.25">
      <c r="B8071" s="16"/>
      <c r="C8071" s="17"/>
    </row>
    <row r="8072" spans="2:3" x14ac:dyDescent="0.25">
      <c r="B8072" s="16"/>
      <c r="C8072" s="17"/>
    </row>
    <row r="8073" spans="2:3" x14ac:dyDescent="0.25">
      <c r="B8073" s="16"/>
      <c r="C8073" s="17"/>
    </row>
    <row r="8074" spans="2:3" x14ac:dyDescent="0.25">
      <c r="B8074" s="16"/>
      <c r="C8074" s="17"/>
    </row>
    <row r="8075" spans="2:3" x14ac:dyDescent="0.25">
      <c r="B8075" s="16"/>
      <c r="C8075" s="17"/>
    </row>
    <row r="8076" spans="2:3" x14ac:dyDescent="0.25">
      <c r="B8076" s="16"/>
      <c r="C8076" s="17"/>
    </row>
    <row r="8077" spans="2:3" x14ac:dyDescent="0.25">
      <c r="B8077" s="16"/>
      <c r="C8077" s="17"/>
    </row>
    <row r="8078" spans="2:3" x14ac:dyDescent="0.25">
      <c r="B8078" s="16"/>
      <c r="C8078" s="17"/>
    </row>
    <row r="8079" spans="2:3" x14ac:dyDescent="0.25">
      <c r="B8079" s="16"/>
      <c r="C8079" s="17"/>
    </row>
    <row r="8080" spans="2:3" x14ac:dyDescent="0.25">
      <c r="B8080" s="16"/>
      <c r="C8080" s="17"/>
    </row>
    <row r="8081" spans="2:3" x14ac:dyDescent="0.25">
      <c r="B8081" s="16"/>
      <c r="C8081" s="17"/>
    </row>
    <row r="8082" spans="2:3" x14ac:dyDescent="0.25">
      <c r="B8082" s="16"/>
      <c r="C8082" s="17"/>
    </row>
    <row r="8083" spans="2:3" x14ac:dyDescent="0.25">
      <c r="B8083" s="16"/>
      <c r="C8083" s="17"/>
    </row>
    <row r="8084" spans="2:3" x14ac:dyDescent="0.25">
      <c r="B8084" s="16"/>
      <c r="C8084" s="17"/>
    </row>
    <row r="8085" spans="2:3" x14ac:dyDescent="0.25">
      <c r="B8085" s="16"/>
      <c r="C8085" s="17"/>
    </row>
    <row r="8086" spans="2:3" x14ac:dyDescent="0.25">
      <c r="B8086" s="16"/>
      <c r="C8086" s="17"/>
    </row>
    <row r="8087" spans="2:3" x14ac:dyDescent="0.25">
      <c r="B8087" s="16"/>
      <c r="C8087" s="17"/>
    </row>
    <row r="8088" spans="2:3" x14ac:dyDescent="0.25">
      <c r="B8088" s="16"/>
      <c r="C8088" s="17"/>
    </row>
    <row r="8089" spans="2:3" x14ac:dyDescent="0.25">
      <c r="B8089" s="16"/>
      <c r="C8089" s="17"/>
    </row>
    <row r="8090" spans="2:3" x14ac:dyDescent="0.25">
      <c r="B8090" s="16"/>
      <c r="C8090" s="17"/>
    </row>
    <row r="8091" spans="2:3" x14ac:dyDescent="0.25">
      <c r="B8091" s="16"/>
      <c r="C8091" s="17"/>
    </row>
    <row r="8092" spans="2:3" x14ac:dyDescent="0.25">
      <c r="B8092" s="16"/>
      <c r="C8092" s="17"/>
    </row>
    <row r="8093" spans="2:3" x14ac:dyDescent="0.25">
      <c r="B8093" s="16"/>
      <c r="C8093" s="17"/>
    </row>
    <row r="8094" spans="2:3" x14ac:dyDescent="0.25">
      <c r="B8094" s="16"/>
      <c r="C8094" s="17"/>
    </row>
    <row r="8095" spans="2:3" x14ac:dyDescent="0.25">
      <c r="B8095" s="16"/>
      <c r="C8095" s="17"/>
    </row>
    <row r="8096" spans="2:3" x14ac:dyDescent="0.25">
      <c r="B8096" s="16"/>
      <c r="C8096" s="17"/>
    </row>
    <row r="8097" spans="2:3" x14ac:dyDescent="0.25">
      <c r="B8097" s="16"/>
      <c r="C8097" s="17"/>
    </row>
    <row r="8098" spans="2:3" x14ac:dyDescent="0.25">
      <c r="B8098" s="16"/>
      <c r="C8098" s="17"/>
    </row>
    <row r="8099" spans="2:3" x14ac:dyDescent="0.25">
      <c r="B8099" s="16"/>
      <c r="C8099" s="17"/>
    </row>
    <row r="8100" spans="2:3" x14ac:dyDescent="0.25">
      <c r="B8100" s="16"/>
      <c r="C8100" s="17"/>
    </row>
    <row r="8101" spans="2:3" x14ac:dyDescent="0.25">
      <c r="B8101" s="16"/>
      <c r="C8101" s="17"/>
    </row>
    <row r="8102" spans="2:3" x14ac:dyDescent="0.25">
      <c r="B8102" s="16"/>
      <c r="C8102" s="17"/>
    </row>
    <row r="8103" spans="2:3" x14ac:dyDescent="0.25">
      <c r="B8103" s="16"/>
      <c r="C8103" s="17"/>
    </row>
    <row r="8104" spans="2:3" x14ac:dyDescent="0.25">
      <c r="B8104" s="16"/>
      <c r="C8104" s="17"/>
    </row>
    <row r="8105" spans="2:3" x14ac:dyDescent="0.25">
      <c r="B8105" s="16"/>
      <c r="C8105" s="17"/>
    </row>
    <row r="8106" spans="2:3" x14ac:dyDescent="0.25">
      <c r="B8106" s="16"/>
      <c r="C8106" s="17"/>
    </row>
    <row r="8107" spans="2:3" x14ac:dyDescent="0.25">
      <c r="B8107" s="16"/>
      <c r="C8107" s="17"/>
    </row>
    <row r="8108" spans="2:3" x14ac:dyDescent="0.25">
      <c r="B8108" s="16"/>
      <c r="C8108" s="17"/>
    </row>
    <row r="8109" spans="2:3" x14ac:dyDescent="0.25">
      <c r="B8109" s="16"/>
      <c r="C8109" s="17"/>
    </row>
    <row r="8110" spans="2:3" x14ac:dyDescent="0.25">
      <c r="B8110" s="16"/>
      <c r="C8110" s="17"/>
    </row>
    <row r="8111" spans="2:3" x14ac:dyDescent="0.25">
      <c r="B8111" s="16"/>
      <c r="C8111" s="17"/>
    </row>
    <row r="8112" spans="2:3" x14ac:dyDescent="0.25">
      <c r="B8112" s="16"/>
      <c r="C8112" s="17"/>
    </row>
    <row r="8113" spans="2:3" x14ac:dyDescent="0.25">
      <c r="B8113" s="16"/>
      <c r="C8113" s="17"/>
    </row>
    <row r="8114" spans="2:3" x14ac:dyDescent="0.25">
      <c r="B8114" s="16"/>
      <c r="C8114" s="17"/>
    </row>
    <row r="8115" spans="2:3" x14ac:dyDescent="0.25">
      <c r="B8115" s="16"/>
      <c r="C8115" s="17"/>
    </row>
    <row r="8116" spans="2:3" x14ac:dyDescent="0.25">
      <c r="B8116" s="16"/>
      <c r="C8116" s="17"/>
    </row>
    <row r="8117" spans="2:3" x14ac:dyDescent="0.25">
      <c r="B8117" s="16"/>
      <c r="C8117" s="17"/>
    </row>
    <row r="8118" spans="2:3" x14ac:dyDescent="0.25">
      <c r="B8118" s="16"/>
      <c r="C8118" s="17"/>
    </row>
    <row r="8119" spans="2:3" x14ac:dyDescent="0.25">
      <c r="B8119" s="16"/>
      <c r="C8119" s="17"/>
    </row>
    <row r="8120" spans="2:3" x14ac:dyDescent="0.25">
      <c r="B8120" s="16"/>
      <c r="C8120" s="17"/>
    </row>
    <row r="8121" spans="2:3" x14ac:dyDescent="0.25">
      <c r="B8121" s="16"/>
      <c r="C8121" s="17"/>
    </row>
    <row r="8122" spans="2:3" x14ac:dyDescent="0.25">
      <c r="B8122" s="16"/>
      <c r="C8122" s="17"/>
    </row>
    <row r="8123" spans="2:3" x14ac:dyDescent="0.25">
      <c r="B8123" s="16"/>
      <c r="C8123" s="17"/>
    </row>
    <row r="8124" spans="2:3" x14ac:dyDescent="0.25">
      <c r="B8124" s="16"/>
      <c r="C8124" s="17"/>
    </row>
    <row r="8125" spans="2:3" x14ac:dyDescent="0.25">
      <c r="B8125" s="16"/>
      <c r="C8125" s="17"/>
    </row>
    <row r="8126" spans="2:3" x14ac:dyDescent="0.25">
      <c r="B8126" s="16"/>
      <c r="C8126" s="17"/>
    </row>
    <row r="8127" spans="2:3" x14ac:dyDescent="0.25">
      <c r="B8127" s="16"/>
      <c r="C8127" s="17"/>
    </row>
    <row r="8128" spans="2:3" x14ac:dyDescent="0.25">
      <c r="B8128" s="16"/>
      <c r="C8128" s="17"/>
    </row>
    <row r="8129" spans="2:3" x14ac:dyDescent="0.25">
      <c r="B8129" s="16"/>
      <c r="C8129" s="17"/>
    </row>
    <row r="8130" spans="2:3" x14ac:dyDescent="0.25">
      <c r="B8130" s="16"/>
      <c r="C8130" s="17"/>
    </row>
    <row r="8131" spans="2:3" x14ac:dyDescent="0.25">
      <c r="B8131" s="16"/>
      <c r="C8131" s="17"/>
    </row>
    <row r="8132" spans="2:3" x14ac:dyDescent="0.25">
      <c r="B8132" s="16"/>
      <c r="C8132" s="17"/>
    </row>
    <row r="8133" spans="2:3" x14ac:dyDescent="0.25">
      <c r="B8133" s="16"/>
      <c r="C8133" s="17"/>
    </row>
    <row r="8134" spans="2:3" x14ac:dyDescent="0.25">
      <c r="B8134" s="16"/>
      <c r="C8134" s="17"/>
    </row>
    <row r="8135" spans="2:3" x14ac:dyDescent="0.25">
      <c r="B8135" s="16"/>
      <c r="C8135" s="17"/>
    </row>
    <row r="8136" spans="2:3" x14ac:dyDescent="0.25">
      <c r="B8136" s="16"/>
      <c r="C8136" s="17"/>
    </row>
    <row r="8137" spans="2:3" x14ac:dyDescent="0.25">
      <c r="B8137" s="16"/>
      <c r="C8137" s="17"/>
    </row>
    <row r="8138" spans="2:3" x14ac:dyDescent="0.25">
      <c r="B8138" s="16"/>
      <c r="C8138" s="17"/>
    </row>
    <row r="8139" spans="2:3" x14ac:dyDescent="0.25">
      <c r="B8139" s="16"/>
      <c r="C8139" s="17"/>
    </row>
    <row r="8140" spans="2:3" x14ac:dyDescent="0.25">
      <c r="B8140" s="16"/>
      <c r="C8140" s="17"/>
    </row>
    <row r="8141" spans="2:3" x14ac:dyDescent="0.25">
      <c r="B8141" s="16"/>
      <c r="C8141" s="17"/>
    </row>
    <row r="8142" spans="2:3" x14ac:dyDescent="0.25">
      <c r="B8142" s="16"/>
      <c r="C8142" s="17"/>
    </row>
    <row r="8143" spans="2:3" x14ac:dyDescent="0.25">
      <c r="B8143" s="16"/>
      <c r="C8143" s="17"/>
    </row>
    <row r="8144" spans="2:3" x14ac:dyDescent="0.25">
      <c r="B8144" s="16"/>
      <c r="C8144" s="17"/>
    </row>
    <row r="8145" spans="2:3" x14ac:dyDescent="0.25">
      <c r="B8145" s="16"/>
      <c r="C8145" s="17"/>
    </row>
    <row r="8146" spans="2:3" x14ac:dyDescent="0.25">
      <c r="B8146" s="16"/>
      <c r="C8146" s="17"/>
    </row>
    <row r="8147" spans="2:3" x14ac:dyDescent="0.25">
      <c r="B8147" s="16"/>
      <c r="C8147" s="17"/>
    </row>
    <row r="8148" spans="2:3" x14ac:dyDescent="0.25">
      <c r="B8148" s="16"/>
      <c r="C8148" s="17"/>
    </row>
    <row r="8149" spans="2:3" x14ac:dyDescent="0.25">
      <c r="B8149" s="16"/>
      <c r="C8149" s="17"/>
    </row>
    <row r="8150" spans="2:3" x14ac:dyDescent="0.25">
      <c r="B8150" s="16"/>
      <c r="C8150" s="17"/>
    </row>
    <row r="8151" spans="2:3" x14ac:dyDescent="0.25">
      <c r="B8151" s="16"/>
      <c r="C8151" s="17"/>
    </row>
    <row r="8152" spans="2:3" x14ac:dyDescent="0.25">
      <c r="B8152" s="16"/>
      <c r="C8152" s="17"/>
    </row>
    <row r="8153" spans="2:3" x14ac:dyDescent="0.25">
      <c r="B8153" s="16"/>
      <c r="C8153" s="17"/>
    </row>
    <row r="8154" spans="2:3" x14ac:dyDescent="0.25">
      <c r="B8154" s="16"/>
      <c r="C8154" s="17"/>
    </row>
    <row r="8155" spans="2:3" x14ac:dyDescent="0.25">
      <c r="B8155" s="16"/>
      <c r="C8155" s="17"/>
    </row>
    <row r="8156" spans="2:3" x14ac:dyDescent="0.25">
      <c r="B8156" s="16"/>
      <c r="C8156" s="17"/>
    </row>
    <row r="8157" spans="2:3" x14ac:dyDescent="0.25">
      <c r="B8157" s="16"/>
      <c r="C8157" s="17"/>
    </row>
    <row r="8158" spans="2:3" x14ac:dyDescent="0.25">
      <c r="B8158" s="16"/>
      <c r="C8158" s="17"/>
    </row>
    <row r="8159" spans="2:3" x14ac:dyDescent="0.25">
      <c r="B8159" s="16"/>
      <c r="C8159" s="17"/>
    </row>
    <row r="8160" spans="2:3" x14ac:dyDescent="0.25">
      <c r="B8160" s="16"/>
      <c r="C8160" s="17"/>
    </row>
    <row r="8161" spans="2:3" x14ac:dyDescent="0.25">
      <c r="B8161" s="16"/>
      <c r="C8161" s="17"/>
    </row>
    <row r="8162" spans="2:3" x14ac:dyDescent="0.25">
      <c r="B8162" s="16"/>
      <c r="C8162" s="17"/>
    </row>
    <row r="8163" spans="2:3" x14ac:dyDescent="0.25">
      <c r="B8163" s="16"/>
      <c r="C8163" s="17"/>
    </row>
    <row r="8164" spans="2:3" x14ac:dyDescent="0.25">
      <c r="B8164" s="16"/>
      <c r="C8164" s="17"/>
    </row>
    <row r="8165" spans="2:3" x14ac:dyDescent="0.25">
      <c r="B8165" s="16"/>
      <c r="C8165" s="17"/>
    </row>
    <row r="8166" spans="2:3" x14ac:dyDescent="0.25">
      <c r="B8166" s="16"/>
      <c r="C8166" s="17"/>
    </row>
    <row r="8167" spans="2:3" x14ac:dyDescent="0.25">
      <c r="B8167" s="16"/>
      <c r="C8167" s="17"/>
    </row>
    <row r="8168" spans="2:3" x14ac:dyDescent="0.25">
      <c r="B8168" s="16"/>
      <c r="C8168" s="17"/>
    </row>
    <row r="8169" spans="2:3" x14ac:dyDescent="0.25">
      <c r="B8169" s="16"/>
      <c r="C8169" s="17"/>
    </row>
    <row r="8170" spans="2:3" x14ac:dyDescent="0.25">
      <c r="B8170" s="16"/>
      <c r="C8170" s="17"/>
    </row>
    <row r="8171" spans="2:3" x14ac:dyDescent="0.25">
      <c r="B8171" s="16"/>
      <c r="C8171" s="17"/>
    </row>
    <row r="8172" spans="2:3" x14ac:dyDescent="0.25">
      <c r="B8172" s="16"/>
      <c r="C8172" s="17"/>
    </row>
    <row r="8173" spans="2:3" x14ac:dyDescent="0.25">
      <c r="B8173" s="16"/>
      <c r="C8173" s="17"/>
    </row>
    <row r="8174" spans="2:3" x14ac:dyDescent="0.25">
      <c r="B8174" s="16"/>
      <c r="C8174" s="17"/>
    </row>
    <row r="8175" spans="2:3" x14ac:dyDescent="0.25">
      <c r="B8175" s="16"/>
      <c r="C8175" s="17"/>
    </row>
    <row r="8176" spans="2:3" x14ac:dyDescent="0.25">
      <c r="B8176" s="16"/>
      <c r="C8176" s="17"/>
    </row>
    <row r="8177" spans="2:3" x14ac:dyDescent="0.25">
      <c r="B8177" s="16"/>
      <c r="C8177" s="17"/>
    </row>
    <row r="8178" spans="2:3" x14ac:dyDescent="0.25">
      <c r="B8178" s="16"/>
      <c r="C8178" s="17"/>
    </row>
    <row r="8179" spans="2:3" x14ac:dyDescent="0.25">
      <c r="B8179" s="16"/>
      <c r="C8179" s="17"/>
    </row>
    <row r="8180" spans="2:3" x14ac:dyDescent="0.25">
      <c r="B8180" s="16"/>
      <c r="C8180" s="17"/>
    </row>
    <row r="8181" spans="2:3" x14ac:dyDescent="0.25">
      <c r="B8181" s="16"/>
      <c r="C8181" s="17"/>
    </row>
    <row r="8182" spans="2:3" x14ac:dyDescent="0.25">
      <c r="B8182" s="16"/>
      <c r="C8182" s="17"/>
    </row>
    <row r="8183" spans="2:3" x14ac:dyDescent="0.25">
      <c r="B8183" s="16"/>
      <c r="C8183" s="17"/>
    </row>
    <row r="8184" spans="2:3" x14ac:dyDescent="0.25">
      <c r="B8184" s="16"/>
      <c r="C8184" s="17"/>
    </row>
    <row r="8185" spans="2:3" x14ac:dyDescent="0.25">
      <c r="B8185" s="16"/>
      <c r="C8185" s="17"/>
    </row>
    <row r="8186" spans="2:3" x14ac:dyDescent="0.25">
      <c r="B8186" s="16"/>
      <c r="C8186" s="17"/>
    </row>
    <row r="8187" spans="2:3" x14ac:dyDescent="0.25">
      <c r="B8187" s="16"/>
      <c r="C8187" s="17"/>
    </row>
    <row r="8188" spans="2:3" x14ac:dyDescent="0.25">
      <c r="B8188" s="16"/>
      <c r="C8188" s="17"/>
    </row>
    <row r="8189" spans="2:3" x14ac:dyDescent="0.25">
      <c r="B8189" s="16"/>
      <c r="C8189" s="17"/>
    </row>
    <row r="8190" spans="2:3" x14ac:dyDescent="0.25">
      <c r="B8190" s="16"/>
      <c r="C8190" s="17"/>
    </row>
    <row r="8191" spans="2:3" x14ac:dyDescent="0.25">
      <c r="B8191" s="16"/>
      <c r="C8191" s="17"/>
    </row>
    <row r="8192" spans="2:3" x14ac:dyDescent="0.25">
      <c r="B8192" s="16"/>
      <c r="C8192" s="17"/>
    </row>
    <row r="8193" spans="2:3" x14ac:dyDescent="0.25">
      <c r="B8193" s="16"/>
      <c r="C8193" s="17"/>
    </row>
    <row r="8194" spans="2:3" x14ac:dyDescent="0.25">
      <c r="B8194" s="16"/>
      <c r="C8194" s="17"/>
    </row>
    <row r="8195" spans="2:3" x14ac:dyDescent="0.25">
      <c r="B8195" s="16"/>
      <c r="C8195" s="17"/>
    </row>
    <row r="8196" spans="2:3" x14ac:dyDescent="0.25">
      <c r="B8196" s="16"/>
      <c r="C8196" s="17"/>
    </row>
    <row r="8197" spans="2:3" x14ac:dyDescent="0.25">
      <c r="B8197" s="16"/>
      <c r="C8197" s="17"/>
    </row>
    <row r="8198" spans="2:3" x14ac:dyDescent="0.25">
      <c r="B8198" s="16"/>
      <c r="C8198" s="17"/>
    </row>
    <row r="8199" spans="2:3" x14ac:dyDescent="0.25">
      <c r="B8199" s="16"/>
      <c r="C8199" s="17"/>
    </row>
    <row r="8200" spans="2:3" x14ac:dyDescent="0.25">
      <c r="B8200" s="16"/>
      <c r="C8200" s="17"/>
    </row>
    <row r="8201" spans="2:3" x14ac:dyDescent="0.25">
      <c r="B8201" s="16"/>
      <c r="C8201" s="17"/>
    </row>
    <row r="8202" spans="2:3" x14ac:dyDescent="0.25">
      <c r="B8202" s="16"/>
      <c r="C8202" s="17"/>
    </row>
    <row r="8203" spans="2:3" x14ac:dyDescent="0.25">
      <c r="B8203" s="16"/>
      <c r="C8203" s="17"/>
    </row>
    <row r="8204" spans="2:3" x14ac:dyDescent="0.25">
      <c r="B8204" s="16"/>
      <c r="C8204" s="17"/>
    </row>
    <row r="8205" spans="2:3" x14ac:dyDescent="0.25">
      <c r="B8205" s="16"/>
      <c r="C8205" s="17"/>
    </row>
    <row r="8206" spans="2:3" x14ac:dyDescent="0.25">
      <c r="B8206" s="16"/>
      <c r="C8206" s="17"/>
    </row>
    <row r="8207" spans="2:3" x14ac:dyDescent="0.25">
      <c r="B8207" s="16"/>
      <c r="C8207" s="17"/>
    </row>
    <row r="8208" spans="2:3" x14ac:dyDescent="0.25">
      <c r="B8208" s="16"/>
      <c r="C8208" s="17"/>
    </row>
    <row r="8209" spans="2:3" x14ac:dyDescent="0.25">
      <c r="B8209" s="16"/>
      <c r="C8209" s="17"/>
    </row>
    <row r="8210" spans="2:3" x14ac:dyDescent="0.25">
      <c r="B8210" s="16"/>
      <c r="C8210" s="17"/>
    </row>
    <row r="8211" spans="2:3" x14ac:dyDescent="0.25">
      <c r="B8211" s="16"/>
      <c r="C8211" s="17"/>
    </row>
    <row r="8212" spans="2:3" x14ac:dyDescent="0.25">
      <c r="B8212" s="16"/>
      <c r="C8212" s="17"/>
    </row>
    <row r="8213" spans="2:3" x14ac:dyDescent="0.25">
      <c r="B8213" s="16"/>
      <c r="C8213" s="17"/>
    </row>
    <row r="8214" spans="2:3" x14ac:dyDescent="0.25">
      <c r="B8214" s="16"/>
      <c r="C8214" s="17"/>
    </row>
    <row r="8215" spans="2:3" x14ac:dyDescent="0.25">
      <c r="B8215" s="16"/>
      <c r="C8215" s="17"/>
    </row>
    <row r="8216" spans="2:3" x14ac:dyDescent="0.25">
      <c r="B8216" s="16"/>
      <c r="C8216" s="17"/>
    </row>
    <row r="8217" spans="2:3" x14ac:dyDescent="0.25">
      <c r="B8217" s="16"/>
      <c r="C8217" s="17"/>
    </row>
    <row r="8218" spans="2:3" x14ac:dyDescent="0.25">
      <c r="B8218" s="16"/>
      <c r="C8218" s="17"/>
    </row>
    <row r="8219" spans="2:3" x14ac:dyDescent="0.25">
      <c r="B8219" s="16"/>
      <c r="C8219" s="17"/>
    </row>
    <row r="8220" spans="2:3" x14ac:dyDescent="0.25">
      <c r="B8220" s="16"/>
      <c r="C8220" s="17"/>
    </row>
    <row r="8221" spans="2:3" x14ac:dyDescent="0.25">
      <c r="B8221" s="16"/>
      <c r="C8221" s="17"/>
    </row>
    <row r="8222" spans="2:3" x14ac:dyDescent="0.25">
      <c r="B8222" s="16"/>
      <c r="C8222" s="17"/>
    </row>
    <row r="8223" spans="2:3" x14ac:dyDescent="0.25">
      <c r="B8223" s="16"/>
      <c r="C8223" s="17"/>
    </row>
    <row r="8224" spans="2:3" x14ac:dyDescent="0.25">
      <c r="B8224" s="16"/>
      <c r="C8224" s="17"/>
    </row>
    <row r="8225" spans="2:3" x14ac:dyDescent="0.25">
      <c r="B8225" s="16"/>
      <c r="C8225" s="17"/>
    </row>
    <row r="8226" spans="2:3" x14ac:dyDescent="0.25">
      <c r="B8226" s="16"/>
      <c r="C8226" s="17"/>
    </row>
    <row r="8227" spans="2:3" x14ac:dyDescent="0.25">
      <c r="B8227" s="16"/>
      <c r="C8227" s="17"/>
    </row>
    <row r="8228" spans="2:3" x14ac:dyDescent="0.25">
      <c r="B8228" s="16"/>
      <c r="C8228" s="17"/>
    </row>
    <row r="8229" spans="2:3" x14ac:dyDescent="0.25">
      <c r="B8229" s="16"/>
      <c r="C8229" s="17"/>
    </row>
    <row r="8230" spans="2:3" x14ac:dyDescent="0.25">
      <c r="B8230" s="16"/>
      <c r="C8230" s="17"/>
    </row>
    <row r="8231" spans="2:3" x14ac:dyDescent="0.25">
      <c r="B8231" s="16"/>
      <c r="C8231" s="17"/>
    </row>
    <row r="8232" spans="2:3" x14ac:dyDescent="0.25">
      <c r="B8232" s="16"/>
      <c r="C8232" s="17"/>
    </row>
    <row r="8233" spans="2:3" x14ac:dyDescent="0.25">
      <c r="B8233" s="16"/>
      <c r="C8233" s="17"/>
    </row>
    <row r="8234" spans="2:3" x14ac:dyDescent="0.25">
      <c r="B8234" s="16"/>
      <c r="C8234" s="17"/>
    </row>
    <row r="8235" spans="2:3" x14ac:dyDescent="0.25">
      <c r="B8235" s="16"/>
      <c r="C8235" s="17"/>
    </row>
    <row r="8236" spans="2:3" x14ac:dyDescent="0.25">
      <c r="B8236" s="16"/>
      <c r="C8236" s="17"/>
    </row>
    <row r="8237" spans="2:3" x14ac:dyDescent="0.25">
      <c r="B8237" s="16"/>
      <c r="C8237" s="17"/>
    </row>
    <row r="8238" spans="2:3" x14ac:dyDescent="0.25">
      <c r="B8238" s="16"/>
      <c r="C8238" s="17"/>
    </row>
    <row r="8239" spans="2:3" x14ac:dyDescent="0.25">
      <c r="B8239" s="16"/>
      <c r="C8239" s="17"/>
    </row>
    <row r="8240" spans="2:3" x14ac:dyDescent="0.25">
      <c r="B8240" s="16"/>
      <c r="C8240" s="17"/>
    </row>
    <row r="8241" spans="2:3" x14ac:dyDescent="0.25">
      <c r="B8241" s="16"/>
      <c r="C8241" s="17"/>
    </row>
    <row r="8242" spans="2:3" x14ac:dyDescent="0.25">
      <c r="B8242" s="16"/>
      <c r="C8242" s="17"/>
    </row>
    <row r="8243" spans="2:3" x14ac:dyDescent="0.25">
      <c r="B8243" s="16"/>
      <c r="C8243" s="17"/>
    </row>
    <row r="8244" spans="2:3" x14ac:dyDescent="0.25">
      <c r="B8244" s="16"/>
      <c r="C8244" s="17"/>
    </row>
    <row r="8245" spans="2:3" x14ac:dyDescent="0.25">
      <c r="B8245" s="16"/>
      <c r="C8245" s="17"/>
    </row>
    <row r="8246" spans="2:3" x14ac:dyDescent="0.25">
      <c r="B8246" s="16"/>
      <c r="C8246" s="17"/>
    </row>
    <row r="8247" spans="2:3" x14ac:dyDescent="0.25">
      <c r="B8247" s="16"/>
      <c r="C8247" s="17"/>
    </row>
    <row r="8248" spans="2:3" x14ac:dyDescent="0.25">
      <c r="B8248" s="16"/>
      <c r="C8248" s="17"/>
    </row>
    <row r="8249" spans="2:3" x14ac:dyDescent="0.25">
      <c r="B8249" s="16"/>
      <c r="C8249" s="17"/>
    </row>
    <row r="8250" spans="2:3" x14ac:dyDescent="0.25">
      <c r="B8250" s="16"/>
      <c r="C8250" s="17"/>
    </row>
    <row r="8251" spans="2:3" x14ac:dyDescent="0.25">
      <c r="B8251" s="16"/>
      <c r="C8251" s="17"/>
    </row>
    <row r="8252" spans="2:3" x14ac:dyDescent="0.25">
      <c r="B8252" s="16"/>
      <c r="C8252" s="17"/>
    </row>
    <row r="8253" spans="2:3" x14ac:dyDescent="0.25">
      <c r="B8253" s="16"/>
      <c r="C8253" s="17"/>
    </row>
    <row r="8254" spans="2:3" x14ac:dyDescent="0.25">
      <c r="B8254" s="16"/>
      <c r="C8254" s="17"/>
    </row>
    <row r="8255" spans="2:3" x14ac:dyDescent="0.25">
      <c r="B8255" s="16"/>
      <c r="C8255" s="17"/>
    </row>
    <row r="8256" spans="2:3" x14ac:dyDescent="0.25">
      <c r="B8256" s="16"/>
      <c r="C8256" s="17"/>
    </row>
    <row r="8257" spans="2:3" x14ac:dyDescent="0.25">
      <c r="B8257" s="16"/>
      <c r="C8257" s="17"/>
    </row>
    <row r="8258" spans="2:3" x14ac:dyDescent="0.25">
      <c r="B8258" s="16"/>
      <c r="C8258" s="17"/>
    </row>
    <row r="8259" spans="2:3" x14ac:dyDescent="0.25">
      <c r="B8259" s="16"/>
      <c r="C8259" s="17"/>
    </row>
    <row r="8260" spans="2:3" x14ac:dyDescent="0.25">
      <c r="B8260" s="16"/>
      <c r="C8260" s="17"/>
    </row>
    <row r="8261" spans="2:3" x14ac:dyDescent="0.25">
      <c r="B8261" s="16"/>
      <c r="C8261" s="17"/>
    </row>
    <row r="8262" spans="2:3" x14ac:dyDescent="0.25">
      <c r="B8262" s="16"/>
      <c r="C8262" s="17"/>
    </row>
    <row r="8263" spans="2:3" x14ac:dyDescent="0.25">
      <c r="B8263" s="16"/>
      <c r="C8263" s="17"/>
    </row>
    <row r="8264" spans="2:3" x14ac:dyDescent="0.25">
      <c r="B8264" s="16"/>
      <c r="C8264" s="17"/>
    </row>
    <row r="8265" spans="2:3" x14ac:dyDescent="0.25">
      <c r="B8265" s="16"/>
      <c r="C8265" s="17"/>
    </row>
    <row r="8266" spans="2:3" x14ac:dyDescent="0.25">
      <c r="B8266" s="16"/>
      <c r="C8266" s="17"/>
    </row>
    <row r="8267" spans="2:3" x14ac:dyDescent="0.25">
      <c r="B8267" s="16"/>
      <c r="C8267" s="17"/>
    </row>
    <row r="8268" spans="2:3" x14ac:dyDescent="0.25">
      <c r="B8268" s="16"/>
      <c r="C8268" s="17"/>
    </row>
    <row r="8269" spans="2:3" x14ac:dyDescent="0.25">
      <c r="B8269" s="16"/>
      <c r="C8269" s="17"/>
    </row>
    <row r="8270" spans="2:3" x14ac:dyDescent="0.25">
      <c r="B8270" s="16"/>
      <c r="C8270" s="17"/>
    </row>
    <row r="8271" spans="2:3" x14ac:dyDescent="0.25">
      <c r="B8271" s="16"/>
      <c r="C8271" s="17"/>
    </row>
    <row r="8272" spans="2:3" x14ac:dyDescent="0.25">
      <c r="B8272" s="16"/>
      <c r="C8272" s="17"/>
    </row>
    <row r="8273" spans="2:3" x14ac:dyDescent="0.25">
      <c r="B8273" s="16"/>
      <c r="C8273" s="17"/>
    </row>
    <row r="8274" spans="2:3" x14ac:dyDescent="0.25">
      <c r="B8274" s="16"/>
      <c r="C8274" s="17"/>
    </row>
    <row r="8275" spans="2:3" x14ac:dyDescent="0.25">
      <c r="B8275" s="16"/>
      <c r="C8275" s="17"/>
    </row>
    <row r="8276" spans="2:3" x14ac:dyDescent="0.25">
      <c r="B8276" s="16"/>
      <c r="C8276" s="17"/>
    </row>
    <row r="8277" spans="2:3" x14ac:dyDescent="0.25">
      <c r="B8277" s="16"/>
      <c r="C8277" s="17"/>
    </row>
    <row r="8278" spans="2:3" x14ac:dyDescent="0.25">
      <c r="B8278" s="16"/>
      <c r="C8278" s="17"/>
    </row>
    <row r="8279" spans="2:3" x14ac:dyDescent="0.25">
      <c r="B8279" s="16"/>
      <c r="C8279" s="17"/>
    </row>
    <row r="8280" spans="2:3" x14ac:dyDescent="0.25">
      <c r="B8280" s="16"/>
      <c r="C8280" s="17"/>
    </row>
    <row r="8281" spans="2:3" x14ac:dyDescent="0.25">
      <c r="B8281" s="16"/>
      <c r="C8281" s="17"/>
    </row>
    <row r="8282" spans="2:3" x14ac:dyDescent="0.25">
      <c r="B8282" s="16"/>
      <c r="C8282" s="17"/>
    </row>
    <row r="8283" spans="2:3" x14ac:dyDescent="0.25">
      <c r="B8283" s="16"/>
      <c r="C8283" s="17"/>
    </row>
    <row r="8284" spans="2:3" x14ac:dyDescent="0.25">
      <c r="B8284" s="16"/>
      <c r="C8284" s="17"/>
    </row>
    <row r="8285" spans="2:3" x14ac:dyDescent="0.25">
      <c r="B8285" s="16"/>
      <c r="C8285" s="17"/>
    </row>
    <row r="8286" spans="2:3" x14ac:dyDescent="0.25">
      <c r="B8286" s="16"/>
      <c r="C8286" s="17"/>
    </row>
    <row r="8287" spans="2:3" x14ac:dyDescent="0.25">
      <c r="B8287" s="16"/>
      <c r="C8287" s="17"/>
    </row>
    <row r="8288" spans="2:3" x14ac:dyDescent="0.25">
      <c r="B8288" s="16"/>
      <c r="C8288" s="17"/>
    </row>
    <row r="8289" spans="2:3" x14ac:dyDescent="0.25">
      <c r="B8289" s="16"/>
      <c r="C8289" s="17"/>
    </row>
    <row r="8290" spans="2:3" x14ac:dyDescent="0.25">
      <c r="B8290" s="16"/>
      <c r="C8290" s="17"/>
    </row>
    <row r="8291" spans="2:3" x14ac:dyDescent="0.25">
      <c r="B8291" s="16"/>
      <c r="C8291" s="17"/>
    </row>
    <row r="8292" spans="2:3" x14ac:dyDescent="0.25">
      <c r="B8292" s="16"/>
      <c r="C8292" s="17"/>
    </row>
    <row r="8293" spans="2:3" x14ac:dyDescent="0.25">
      <c r="B8293" s="16"/>
      <c r="C8293" s="17"/>
    </row>
    <row r="8294" spans="2:3" x14ac:dyDescent="0.25">
      <c r="B8294" s="16"/>
      <c r="C8294" s="17"/>
    </row>
    <row r="8295" spans="2:3" x14ac:dyDescent="0.25">
      <c r="B8295" s="16"/>
      <c r="C8295" s="17"/>
    </row>
    <row r="8296" spans="2:3" x14ac:dyDescent="0.25">
      <c r="B8296" s="16"/>
      <c r="C8296" s="17"/>
    </row>
    <row r="8297" spans="2:3" x14ac:dyDescent="0.25">
      <c r="B8297" s="16"/>
      <c r="C8297" s="17"/>
    </row>
    <row r="8298" spans="2:3" x14ac:dyDescent="0.25">
      <c r="B8298" s="16"/>
      <c r="C8298" s="17"/>
    </row>
    <row r="8299" spans="2:3" x14ac:dyDescent="0.25">
      <c r="B8299" s="16"/>
      <c r="C8299" s="17"/>
    </row>
    <row r="8300" spans="2:3" x14ac:dyDescent="0.25">
      <c r="B8300" s="16"/>
      <c r="C8300" s="17"/>
    </row>
    <row r="8301" spans="2:3" x14ac:dyDescent="0.25">
      <c r="B8301" s="16"/>
      <c r="C8301" s="17"/>
    </row>
    <row r="8302" spans="2:3" x14ac:dyDescent="0.25">
      <c r="B8302" s="16"/>
      <c r="C8302" s="17"/>
    </row>
    <row r="8303" spans="2:3" x14ac:dyDescent="0.25">
      <c r="B8303" s="16"/>
      <c r="C8303" s="17"/>
    </row>
    <row r="8304" spans="2:3" x14ac:dyDescent="0.25">
      <c r="B8304" s="16"/>
      <c r="C8304" s="17"/>
    </row>
    <row r="8305" spans="2:3" x14ac:dyDescent="0.25">
      <c r="B8305" s="16"/>
      <c r="C8305" s="17"/>
    </row>
    <row r="8306" spans="2:3" x14ac:dyDescent="0.25">
      <c r="B8306" s="16"/>
      <c r="C8306" s="17"/>
    </row>
    <row r="8307" spans="2:3" x14ac:dyDescent="0.25">
      <c r="B8307" s="16"/>
      <c r="C8307" s="17"/>
    </row>
    <row r="8308" spans="2:3" x14ac:dyDescent="0.25">
      <c r="B8308" s="16"/>
      <c r="C8308" s="17"/>
    </row>
    <row r="8309" spans="2:3" x14ac:dyDescent="0.25">
      <c r="B8309" s="16"/>
      <c r="C8309" s="17"/>
    </row>
    <row r="8310" spans="2:3" x14ac:dyDescent="0.25">
      <c r="B8310" s="16"/>
      <c r="C8310" s="17"/>
    </row>
    <row r="8311" spans="2:3" x14ac:dyDescent="0.25">
      <c r="B8311" s="16"/>
      <c r="C8311" s="17"/>
    </row>
    <row r="8312" spans="2:3" x14ac:dyDescent="0.25">
      <c r="B8312" s="16"/>
      <c r="C8312" s="17"/>
    </row>
    <row r="8313" spans="2:3" x14ac:dyDescent="0.25">
      <c r="B8313" s="16"/>
      <c r="C8313" s="17"/>
    </row>
    <row r="8314" spans="2:3" x14ac:dyDescent="0.25">
      <c r="B8314" s="16"/>
      <c r="C8314" s="17"/>
    </row>
    <row r="8315" spans="2:3" x14ac:dyDescent="0.25">
      <c r="B8315" s="16"/>
      <c r="C8315" s="17"/>
    </row>
    <row r="8316" spans="2:3" x14ac:dyDescent="0.25">
      <c r="B8316" s="16"/>
      <c r="C8316" s="17"/>
    </row>
    <row r="8317" spans="2:3" x14ac:dyDescent="0.25">
      <c r="B8317" s="16"/>
      <c r="C8317" s="17"/>
    </row>
    <row r="8318" spans="2:3" x14ac:dyDescent="0.25">
      <c r="B8318" s="16"/>
      <c r="C8318" s="17"/>
    </row>
    <row r="8319" spans="2:3" x14ac:dyDescent="0.25">
      <c r="B8319" s="16"/>
      <c r="C8319" s="17"/>
    </row>
    <row r="8320" spans="2:3" x14ac:dyDescent="0.25">
      <c r="B8320" s="16"/>
      <c r="C8320" s="17"/>
    </row>
    <row r="8321" spans="2:3" x14ac:dyDescent="0.25">
      <c r="B8321" s="16"/>
      <c r="C8321" s="17"/>
    </row>
    <row r="8322" spans="2:3" x14ac:dyDescent="0.25">
      <c r="B8322" s="16"/>
      <c r="C8322" s="17"/>
    </row>
    <row r="8323" spans="2:3" x14ac:dyDescent="0.25">
      <c r="B8323" s="16"/>
      <c r="C8323" s="17"/>
    </row>
    <row r="8324" spans="2:3" x14ac:dyDescent="0.25">
      <c r="B8324" s="16"/>
      <c r="C8324" s="17"/>
    </row>
    <row r="8325" spans="2:3" x14ac:dyDescent="0.25">
      <c r="B8325" s="16"/>
      <c r="C8325" s="17"/>
    </row>
    <row r="8326" spans="2:3" x14ac:dyDescent="0.25">
      <c r="B8326" s="16"/>
      <c r="C8326" s="17"/>
    </row>
    <row r="8327" spans="2:3" x14ac:dyDescent="0.25">
      <c r="B8327" s="16"/>
      <c r="C8327" s="17"/>
    </row>
    <row r="8328" spans="2:3" x14ac:dyDescent="0.25">
      <c r="B8328" s="16"/>
      <c r="C8328" s="17"/>
    </row>
    <row r="8329" spans="2:3" x14ac:dyDescent="0.25">
      <c r="B8329" s="16"/>
      <c r="C8329" s="17"/>
    </row>
    <row r="8330" spans="2:3" x14ac:dyDescent="0.25">
      <c r="B8330" s="16"/>
      <c r="C8330" s="17"/>
    </row>
    <row r="8331" spans="2:3" x14ac:dyDescent="0.25">
      <c r="B8331" s="16"/>
      <c r="C8331" s="17"/>
    </row>
    <row r="8332" spans="2:3" x14ac:dyDescent="0.25">
      <c r="B8332" s="16"/>
      <c r="C8332" s="17"/>
    </row>
    <row r="8333" spans="2:3" x14ac:dyDescent="0.25">
      <c r="B8333" s="16"/>
      <c r="C8333" s="17"/>
    </row>
    <row r="8334" spans="2:3" x14ac:dyDescent="0.25">
      <c r="B8334" s="16"/>
      <c r="C8334" s="17"/>
    </row>
    <row r="8335" spans="2:3" x14ac:dyDescent="0.25">
      <c r="B8335" s="16"/>
      <c r="C8335" s="17"/>
    </row>
    <row r="8336" spans="2:3" x14ac:dyDescent="0.25">
      <c r="B8336" s="16"/>
      <c r="C8336" s="17"/>
    </row>
    <row r="8337" spans="2:3" x14ac:dyDescent="0.25">
      <c r="B8337" s="16"/>
      <c r="C8337" s="17"/>
    </row>
    <row r="8338" spans="2:3" x14ac:dyDescent="0.25">
      <c r="B8338" s="16"/>
      <c r="C8338" s="17"/>
    </row>
    <row r="8339" spans="2:3" x14ac:dyDescent="0.25">
      <c r="B8339" s="16"/>
      <c r="C8339" s="17"/>
    </row>
    <row r="8340" spans="2:3" x14ac:dyDescent="0.25">
      <c r="B8340" s="16"/>
      <c r="C8340" s="17"/>
    </row>
    <row r="8341" spans="2:3" x14ac:dyDescent="0.25">
      <c r="B8341" s="16"/>
      <c r="C8341" s="17"/>
    </row>
    <row r="8342" spans="2:3" x14ac:dyDescent="0.25">
      <c r="B8342" s="16"/>
      <c r="C8342" s="17"/>
    </row>
    <row r="8343" spans="2:3" x14ac:dyDescent="0.25">
      <c r="B8343" s="16"/>
      <c r="C8343" s="17"/>
    </row>
    <row r="8344" spans="2:3" x14ac:dyDescent="0.25">
      <c r="B8344" s="16"/>
      <c r="C8344" s="17"/>
    </row>
    <row r="8345" spans="2:3" x14ac:dyDescent="0.25">
      <c r="B8345" s="16"/>
      <c r="C8345" s="17"/>
    </row>
    <row r="8346" spans="2:3" x14ac:dyDescent="0.25">
      <c r="B8346" s="16"/>
      <c r="C8346" s="17"/>
    </row>
    <row r="8347" spans="2:3" x14ac:dyDescent="0.25">
      <c r="B8347" s="16"/>
      <c r="C8347" s="17"/>
    </row>
    <row r="8348" spans="2:3" x14ac:dyDescent="0.25">
      <c r="B8348" s="16"/>
      <c r="C8348" s="17"/>
    </row>
    <row r="8349" spans="2:3" x14ac:dyDescent="0.25">
      <c r="B8349" s="16"/>
      <c r="C8349" s="17"/>
    </row>
    <row r="8350" spans="2:3" x14ac:dyDescent="0.25">
      <c r="B8350" s="16"/>
      <c r="C8350" s="17"/>
    </row>
    <row r="8351" spans="2:3" x14ac:dyDescent="0.25">
      <c r="B8351" s="16"/>
      <c r="C8351" s="17"/>
    </row>
    <row r="8352" spans="2:3" x14ac:dyDescent="0.25">
      <c r="B8352" s="16"/>
      <c r="C8352" s="17"/>
    </row>
    <row r="8353" spans="2:3" x14ac:dyDescent="0.25">
      <c r="B8353" s="16"/>
      <c r="C8353" s="17"/>
    </row>
    <row r="8354" spans="2:3" x14ac:dyDescent="0.25">
      <c r="B8354" s="16"/>
      <c r="C8354" s="17"/>
    </row>
    <row r="8355" spans="2:3" x14ac:dyDescent="0.25">
      <c r="B8355" s="16"/>
      <c r="C8355" s="17"/>
    </row>
    <row r="8356" spans="2:3" x14ac:dyDescent="0.25">
      <c r="B8356" s="16"/>
      <c r="C8356" s="17"/>
    </row>
    <row r="8357" spans="2:3" x14ac:dyDescent="0.25">
      <c r="B8357" s="16"/>
      <c r="C8357" s="17"/>
    </row>
    <row r="8358" spans="2:3" x14ac:dyDescent="0.25">
      <c r="B8358" s="16"/>
      <c r="C8358" s="17"/>
    </row>
    <row r="8359" spans="2:3" x14ac:dyDescent="0.25">
      <c r="B8359" s="16"/>
      <c r="C8359" s="17"/>
    </row>
    <row r="8360" spans="2:3" x14ac:dyDescent="0.25">
      <c r="B8360" s="16"/>
      <c r="C8360" s="17"/>
    </row>
    <row r="8361" spans="2:3" x14ac:dyDescent="0.25">
      <c r="B8361" s="16"/>
      <c r="C8361" s="17"/>
    </row>
    <row r="8362" spans="2:3" x14ac:dyDescent="0.25">
      <c r="B8362" s="16"/>
      <c r="C8362" s="17"/>
    </row>
    <row r="8363" spans="2:3" x14ac:dyDescent="0.25">
      <c r="B8363" s="16"/>
      <c r="C8363" s="17"/>
    </row>
    <row r="8364" spans="2:3" x14ac:dyDescent="0.25">
      <c r="B8364" s="16"/>
      <c r="C8364" s="17"/>
    </row>
    <row r="8365" spans="2:3" x14ac:dyDescent="0.25">
      <c r="B8365" s="16"/>
      <c r="C8365" s="17"/>
    </row>
    <row r="8366" spans="2:3" x14ac:dyDescent="0.25">
      <c r="B8366" s="16"/>
      <c r="C8366" s="17"/>
    </row>
    <row r="8367" spans="2:3" x14ac:dyDescent="0.25">
      <c r="B8367" s="16"/>
      <c r="C8367" s="17"/>
    </row>
    <row r="8368" spans="2:3" x14ac:dyDescent="0.25">
      <c r="B8368" s="16"/>
      <c r="C8368" s="17"/>
    </row>
    <row r="8369" spans="2:3" x14ac:dyDescent="0.25">
      <c r="B8369" s="16"/>
      <c r="C8369" s="17"/>
    </row>
    <row r="8370" spans="2:3" x14ac:dyDescent="0.25">
      <c r="B8370" s="16"/>
      <c r="C8370" s="17"/>
    </row>
    <row r="8371" spans="2:3" x14ac:dyDescent="0.25">
      <c r="B8371" s="16"/>
      <c r="C8371" s="17"/>
    </row>
    <row r="8372" spans="2:3" x14ac:dyDescent="0.25">
      <c r="B8372" s="16"/>
      <c r="C8372" s="17"/>
    </row>
    <row r="8373" spans="2:3" x14ac:dyDescent="0.25">
      <c r="B8373" s="16"/>
      <c r="C8373" s="17"/>
    </row>
    <row r="8374" spans="2:3" x14ac:dyDescent="0.25">
      <c r="B8374" s="16"/>
      <c r="C8374" s="17"/>
    </row>
    <row r="8375" spans="2:3" x14ac:dyDescent="0.25">
      <c r="B8375" s="16"/>
      <c r="C8375" s="17"/>
    </row>
    <row r="8376" spans="2:3" x14ac:dyDescent="0.25">
      <c r="B8376" s="16"/>
      <c r="C8376" s="17"/>
    </row>
    <row r="8377" spans="2:3" x14ac:dyDescent="0.25">
      <c r="B8377" s="16"/>
      <c r="C8377" s="17"/>
    </row>
    <row r="8378" spans="2:3" x14ac:dyDescent="0.25">
      <c r="B8378" s="16"/>
      <c r="C8378" s="17"/>
    </row>
    <row r="8379" spans="2:3" x14ac:dyDescent="0.25">
      <c r="B8379" s="16"/>
      <c r="C8379" s="17"/>
    </row>
    <row r="8380" spans="2:3" x14ac:dyDescent="0.25">
      <c r="B8380" s="16"/>
      <c r="C8380" s="17"/>
    </row>
    <row r="8381" spans="2:3" x14ac:dyDescent="0.25">
      <c r="B8381" s="16"/>
      <c r="C8381" s="17"/>
    </row>
    <row r="8382" spans="2:3" x14ac:dyDescent="0.25">
      <c r="B8382" s="16"/>
      <c r="C8382" s="17"/>
    </row>
    <row r="8383" spans="2:3" x14ac:dyDescent="0.25">
      <c r="B8383" s="16"/>
      <c r="C8383" s="17"/>
    </row>
    <row r="8384" spans="2:3" x14ac:dyDescent="0.25">
      <c r="B8384" s="16"/>
      <c r="C8384" s="17"/>
    </row>
    <row r="8385" spans="2:3" x14ac:dyDescent="0.25">
      <c r="B8385" s="16"/>
      <c r="C8385" s="17"/>
    </row>
    <row r="8386" spans="2:3" x14ac:dyDescent="0.25">
      <c r="B8386" s="16"/>
      <c r="C8386" s="17"/>
    </row>
    <row r="8387" spans="2:3" x14ac:dyDescent="0.25">
      <c r="B8387" s="16"/>
      <c r="C8387" s="17"/>
    </row>
    <row r="8388" spans="2:3" x14ac:dyDescent="0.25">
      <c r="B8388" s="16"/>
      <c r="C8388" s="17"/>
    </row>
    <row r="8389" spans="2:3" x14ac:dyDescent="0.25">
      <c r="B8389" s="16"/>
      <c r="C8389" s="17"/>
    </row>
    <row r="8390" spans="2:3" x14ac:dyDescent="0.25">
      <c r="B8390" s="16"/>
      <c r="C8390" s="17"/>
    </row>
    <row r="8391" spans="2:3" x14ac:dyDescent="0.25">
      <c r="B8391" s="16"/>
      <c r="C8391" s="17"/>
    </row>
    <row r="8392" spans="2:3" x14ac:dyDescent="0.25">
      <c r="B8392" s="16"/>
      <c r="C8392" s="17"/>
    </row>
    <row r="8393" spans="2:3" x14ac:dyDescent="0.25">
      <c r="B8393" s="16"/>
      <c r="C8393" s="17"/>
    </row>
    <row r="8394" spans="2:3" x14ac:dyDescent="0.25">
      <c r="B8394" s="16"/>
      <c r="C8394" s="17"/>
    </row>
    <row r="8395" spans="2:3" x14ac:dyDescent="0.25">
      <c r="B8395" s="16"/>
      <c r="C8395" s="17"/>
    </row>
    <row r="8396" spans="2:3" x14ac:dyDescent="0.25">
      <c r="B8396" s="16"/>
      <c r="C8396" s="17"/>
    </row>
    <row r="8397" spans="2:3" x14ac:dyDescent="0.25">
      <c r="B8397" s="16"/>
      <c r="C8397" s="17"/>
    </row>
    <row r="8398" spans="2:3" x14ac:dyDescent="0.25">
      <c r="B8398" s="16"/>
      <c r="C8398" s="17"/>
    </row>
    <row r="8399" spans="2:3" x14ac:dyDescent="0.25">
      <c r="B8399" s="16"/>
      <c r="C8399" s="17"/>
    </row>
    <row r="8400" spans="2:3" x14ac:dyDescent="0.25">
      <c r="B8400" s="16"/>
      <c r="C8400" s="17"/>
    </row>
    <row r="8401" spans="2:3" x14ac:dyDescent="0.25">
      <c r="B8401" s="16"/>
      <c r="C8401" s="17"/>
    </row>
    <row r="8402" spans="2:3" x14ac:dyDescent="0.25">
      <c r="B8402" s="16"/>
      <c r="C8402" s="17"/>
    </row>
    <row r="8403" spans="2:3" x14ac:dyDescent="0.25">
      <c r="B8403" s="16"/>
      <c r="C8403" s="17"/>
    </row>
    <row r="8404" spans="2:3" x14ac:dyDescent="0.25">
      <c r="B8404" s="16"/>
      <c r="C8404" s="17"/>
    </row>
    <row r="8405" spans="2:3" x14ac:dyDescent="0.25">
      <c r="B8405" s="16"/>
      <c r="C8405" s="17"/>
    </row>
    <row r="8406" spans="2:3" x14ac:dyDescent="0.25">
      <c r="B8406" s="16"/>
      <c r="C8406" s="17"/>
    </row>
    <row r="8407" spans="2:3" x14ac:dyDescent="0.25">
      <c r="B8407" s="16"/>
      <c r="C8407" s="17"/>
    </row>
    <row r="8408" spans="2:3" x14ac:dyDescent="0.25">
      <c r="B8408" s="16"/>
      <c r="C8408" s="17"/>
    </row>
    <row r="8409" spans="2:3" x14ac:dyDescent="0.25">
      <c r="B8409" s="16"/>
      <c r="C8409" s="17"/>
    </row>
    <row r="8410" spans="2:3" x14ac:dyDescent="0.25">
      <c r="B8410" s="16"/>
      <c r="C8410" s="17"/>
    </row>
    <row r="8411" spans="2:3" x14ac:dyDescent="0.25">
      <c r="B8411" s="16"/>
      <c r="C8411" s="17"/>
    </row>
    <row r="8412" spans="2:3" x14ac:dyDescent="0.25">
      <c r="B8412" s="16"/>
      <c r="C8412" s="17"/>
    </row>
    <row r="8413" spans="2:3" x14ac:dyDescent="0.25">
      <c r="B8413" s="16"/>
      <c r="C8413" s="17"/>
    </row>
    <row r="8414" spans="2:3" x14ac:dyDescent="0.25">
      <c r="B8414" s="16"/>
      <c r="C8414" s="17"/>
    </row>
    <row r="8415" spans="2:3" x14ac:dyDescent="0.25">
      <c r="B8415" s="16"/>
      <c r="C8415" s="17"/>
    </row>
    <row r="8416" spans="2:3" x14ac:dyDescent="0.25">
      <c r="B8416" s="16"/>
      <c r="C8416" s="17"/>
    </row>
    <row r="8417" spans="2:3" x14ac:dyDescent="0.25">
      <c r="B8417" s="16"/>
      <c r="C8417" s="17"/>
    </row>
    <row r="8418" spans="2:3" x14ac:dyDescent="0.25">
      <c r="B8418" s="16"/>
      <c r="C8418" s="17"/>
    </row>
    <row r="8419" spans="2:3" x14ac:dyDescent="0.25">
      <c r="B8419" s="16"/>
      <c r="C8419" s="17"/>
    </row>
    <row r="8420" spans="2:3" x14ac:dyDescent="0.25">
      <c r="B8420" s="16"/>
      <c r="C8420" s="17"/>
    </row>
    <row r="8421" spans="2:3" x14ac:dyDescent="0.25">
      <c r="B8421" s="16"/>
      <c r="C8421" s="17"/>
    </row>
    <row r="8422" spans="2:3" x14ac:dyDescent="0.25">
      <c r="B8422" s="16"/>
      <c r="C8422" s="17"/>
    </row>
    <row r="8423" spans="2:3" x14ac:dyDescent="0.25">
      <c r="B8423" s="16"/>
      <c r="C8423" s="17"/>
    </row>
    <row r="8424" spans="2:3" x14ac:dyDescent="0.25">
      <c r="B8424" s="16"/>
      <c r="C8424" s="17"/>
    </row>
    <row r="8425" spans="2:3" x14ac:dyDescent="0.25">
      <c r="B8425" s="16"/>
      <c r="C8425" s="17"/>
    </row>
    <row r="8426" spans="2:3" x14ac:dyDescent="0.25">
      <c r="B8426" s="16"/>
      <c r="C8426" s="17"/>
    </row>
    <row r="8427" spans="2:3" x14ac:dyDescent="0.25">
      <c r="B8427" s="16"/>
      <c r="C8427" s="17"/>
    </row>
    <row r="8428" spans="2:3" x14ac:dyDescent="0.25">
      <c r="B8428" s="16"/>
      <c r="C8428" s="17"/>
    </row>
    <row r="8429" spans="2:3" x14ac:dyDescent="0.25">
      <c r="B8429" s="16"/>
      <c r="C8429" s="17"/>
    </row>
    <row r="8430" spans="2:3" x14ac:dyDescent="0.25">
      <c r="B8430" s="16"/>
      <c r="C8430" s="17"/>
    </row>
    <row r="8431" spans="2:3" x14ac:dyDescent="0.25">
      <c r="B8431" s="16"/>
      <c r="C8431" s="17"/>
    </row>
    <row r="8432" spans="2:3" x14ac:dyDescent="0.25">
      <c r="B8432" s="16"/>
      <c r="C8432" s="17"/>
    </row>
    <row r="8433" spans="2:3" x14ac:dyDescent="0.25">
      <c r="B8433" s="16"/>
      <c r="C8433" s="17"/>
    </row>
    <row r="8434" spans="2:3" x14ac:dyDescent="0.25">
      <c r="B8434" s="16"/>
      <c r="C8434" s="17"/>
    </row>
    <row r="8435" spans="2:3" x14ac:dyDescent="0.25">
      <c r="B8435" s="16"/>
      <c r="C8435" s="17"/>
    </row>
    <row r="8436" spans="2:3" x14ac:dyDescent="0.25">
      <c r="B8436" s="16"/>
      <c r="C8436" s="17"/>
    </row>
    <row r="8437" spans="2:3" x14ac:dyDescent="0.25">
      <c r="B8437" s="16"/>
      <c r="C8437" s="17"/>
    </row>
    <row r="8438" spans="2:3" x14ac:dyDescent="0.25">
      <c r="B8438" s="16"/>
      <c r="C8438" s="17"/>
    </row>
    <row r="8439" spans="2:3" x14ac:dyDescent="0.25">
      <c r="B8439" s="16"/>
      <c r="C8439" s="17"/>
    </row>
    <row r="8440" spans="2:3" x14ac:dyDescent="0.25">
      <c r="B8440" s="16"/>
      <c r="C8440" s="17"/>
    </row>
    <row r="8441" spans="2:3" x14ac:dyDescent="0.25">
      <c r="B8441" s="16"/>
      <c r="C8441" s="17"/>
    </row>
    <row r="8442" spans="2:3" x14ac:dyDescent="0.25">
      <c r="B8442" s="16"/>
      <c r="C8442" s="17"/>
    </row>
    <row r="8443" spans="2:3" x14ac:dyDescent="0.25">
      <c r="B8443" s="16"/>
      <c r="C8443" s="17"/>
    </row>
    <row r="8444" spans="2:3" x14ac:dyDescent="0.25">
      <c r="B8444" s="16"/>
      <c r="C8444" s="17"/>
    </row>
    <row r="8445" spans="2:3" x14ac:dyDescent="0.25">
      <c r="B8445" s="16"/>
      <c r="C8445" s="17"/>
    </row>
    <row r="8446" spans="2:3" x14ac:dyDescent="0.25">
      <c r="B8446" s="16"/>
      <c r="C8446" s="17"/>
    </row>
    <row r="8447" spans="2:3" x14ac:dyDescent="0.25">
      <c r="B8447" s="16"/>
      <c r="C8447" s="17"/>
    </row>
    <row r="8448" spans="2:3" x14ac:dyDescent="0.25">
      <c r="B8448" s="16"/>
      <c r="C8448" s="17"/>
    </row>
    <row r="8449" spans="2:3" x14ac:dyDescent="0.25">
      <c r="B8449" s="16"/>
      <c r="C8449" s="17"/>
    </row>
    <row r="8450" spans="2:3" x14ac:dyDescent="0.25">
      <c r="B8450" s="16"/>
      <c r="C8450" s="17"/>
    </row>
    <row r="8451" spans="2:3" x14ac:dyDescent="0.25">
      <c r="B8451" s="16"/>
      <c r="C8451" s="17"/>
    </row>
    <row r="8452" spans="2:3" x14ac:dyDescent="0.25">
      <c r="B8452" s="16"/>
      <c r="C8452" s="17"/>
    </row>
    <row r="8453" spans="2:3" x14ac:dyDescent="0.25">
      <c r="B8453" s="16"/>
      <c r="C8453" s="17"/>
    </row>
    <row r="8454" spans="2:3" x14ac:dyDescent="0.25">
      <c r="B8454" s="16"/>
      <c r="C8454" s="17"/>
    </row>
    <row r="8455" spans="2:3" x14ac:dyDescent="0.25">
      <c r="B8455" s="16"/>
      <c r="C8455" s="17"/>
    </row>
    <row r="8456" spans="2:3" x14ac:dyDescent="0.25">
      <c r="B8456" s="16"/>
      <c r="C8456" s="17"/>
    </row>
    <row r="8457" spans="2:3" x14ac:dyDescent="0.25">
      <c r="B8457" s="16"/>
      <c r="C8457" s="17"/>
    </row>
    <row r="8458" spans="2:3" x14ac:dyDescent="0.25">
      <c r="B8458" s="16"/>
      <c r="C8458" s="17"/>
    </row>
    <row r="8459" spans="2:3" x14ac:dyDescent="0.25">
      <c r="B8459" s="16"/>
      <c r="C8459" s="17"/>
    </row>
    <row r="8460" spans="2:3" x14ac:dyDescent="0.25">
      <c r="B8460" s="16"/>
      <c r="C8460" s="17"/>
    </row>
    <row r="8461" spans="2:3" x14ac:dyDescent="0.25">
      <c r="B8461" s="16"/>
      <c r="C8461" s="17"/>
    </row>
    <row r="8462" spans="2:3" x14ac:dyDescent="0.25">
      <c r="B8462" s="16"/>
      <c r="C8462" s="17"/>
    </row>
    <row r="8463" spans="2:3" x14ac:dyDescent="0.25">
      <c r="B8463" s="16"/>
      <c r="C8463" s="17"/>
    </row>
    <row r="8464" spans="2:3" x14ac:dyDescent="0.25">
      <c r="B8464" s="16"/>
      <c r="C8464" s="17"/>
    </row>
    <row r="8465" spans="2:3" x14ac:dyDescent="0.25">
      <c r="B8465" s="16"/>
      <c r="C8465" s="17"/>
    </row>
    <row r="8466" spans="2:3" x14ac:dyDescent="0.25">
      <c r="B8466" s="16"/>
      <c r="C8466" s="17"/>
    </row>
    <row r="8467" spans="2:3" x14ac:dyDescent="0.25">
      <c r="B8467" s="16"/>
      <c r="C8467" s="17"/>
    </row>
    <row r="8468" spans="2:3" x14ac:dyDescent="0.25">
      <c r="B8468" s="16"/>
      <c r="C8468" s="17"/>
    </row>
    <row r="8469" spans="2:3" x14ac:dyDescent="0.25">
      <c r="B8469" s="16"/>
      <c r="C8469" s="17"/>
    </row>
    <row r="8470" spans="2:3" x14ac:dyDescent="0.25">
      <c r="B8470" s="16"/>
      <c r="C8470" s="17"/>
    </row>
    <row r="8471" spans="2:3" x14ac:dyDescent="0.25">
      <c r="B8471" s="16"/>
      <c r="C8471" s="17"/>
    </row>
    <row r="8472" spans="2:3" x14ac:dyDescent="0.25">
      <c r="B8472" s="16"/>
      <c r="C8472" s="17"/>
    </row>
    <row r="8473" spans="2:3" x14ac:dyDescent="0.25">
      <c r="B8473" s="16"/>
      <c r="C8473" s="17"/>
    </row>
    <row r="8474" spans="2:3" x14ac:dyDescent="0.25">
      <c r="B8474" s="16"/>
      <c r="C8474" s="17"/>
    </row>
    <row r="8475" spans="2:3" x14ac:dyDescent="0.25">
      <c r="B8475" s="16"/>
      <c r="C8475" s="17"/>
    </row>
    <row r="8476" spans="2:3" x14ac:dyDescent="0.25">
      <c r="B8476" s="16"/>
      <c r="C8476" s="17"/>
    </row>
    <row r="8477" spans="2:3" x14ac:dyDescent="0.25">
      <c r="B8477" s="16"/>
      <c r="C8477" s="17"/>
    </row>
    <row r="8478" spans="2:3" x14ac:dyDescent="0.25">
      <c r="B8478" s="16"/>
      <c r="C8478" s="17"/>
    </row>
    <row r="8479" spans="2:3" x14ac:dyDescent="0.25">
      <c r="B8479" s="16"/>
      <c r="C8479" s="17"/>
    </row>
    <row r="8480" spans="2:3" x14ac:dyDescent="0.25">
      <c r="B8480" s="16"/>
      <c r="C8480" s="17"/>
    </row>
    <row r="8481" spans="2:3" x14ac:dyDescent="0.25">
      <c r="B8481" s="16"/>
      <c r="C8481" s="17"/>
    </row>
    <row r="8482" spans="2:3" x14ac:dyDescent="0.25">
      <c r="B8482" s="16"/>
      <c r="C8482" s="17"/>
    </row>
    <row r="8483" spans="2:3" x14ac:dyDescent="0.25">
      <c r="B8483" s="16"/>
      <c r="C8483" s="17"/>
    </row>
    <row r="8484" spans="2:3" x14ac:dyDescent="0.25">
      <c r="B8484" s="16"/>
      <c r="C8484" s="17"/>
    </row>
    <row r="8485" spans="2:3" x14ac:dyDescent="0.25">
      <c r="B8485" s="16"/>
      <c r="C8485" s="17"/>
    </row>
    <row r="8486" spans="2:3" x14ac:dyDescent="0.25">
      <c r="B8486" s="16"/>
      <c r="C8486" s="17"/>
    </row>
    <row r="8487" spans="2:3" x14ac:dyDescent="0.25">
      <c r="B8487" s="16"/>
      <c r="C8487" s="17"/>
    </row>
    <row r="8488" spans="2:3" x14ac:dyDescent="0.25">
      <c r="B8488" s="16"/>
      <c r="C8488" s="17"/>
    </row>
    <row r="8489" spans="2:3" x14ac:dyDescent="0.25">
      <c r="B8489" s="16"/>
      <c r="C8489" s="17"/>
    </row>
    <row r="8490" spans="2:3" x14ac:dyDescent="0.25">
      <c r="B8490" s="16"/>
      <c r="C8490" s="17"/>
    </row>
    <row r="8491" spans="2:3" x14ac:dyDescent="0.25">
      <c r="B8491" s="16"/>
      <c r="C8491" s="17"/>
    </row>
    <row r="8492" spans="2:3" x14ac:dyDescent="0.25">
      <c r="B8492" s="16"/>
      <c r="C8492" s="17"/>
    </row>
    <row r="8493" spans="2:3" x14ac:dyDescent="0.25">
      <c r="B8493" s="16"/>
      <c r="C8493" s="17"/>
    </row>
    <row r="8494" spans="2:3" x14ac:dyDescent="0.25">
      <c r="B8494" s="16"/>
      <c r="C8494" s="17"/>
    </row>
    <row r="8495" spans="2:3" x14ac:dyDescent="0.25">
      <c r="B8495" s="16"/>
      <c r="C8495" s="17"/>
    </row>
    <row r="8496" spans="2:3" x14ac:dyDescent="0.25">
      <c r="B8496" s="16"/>
      <c r="C8496" s="17"/>
    </row>
    <row r="8497" spans="2:3" x14ac:dyDescent="0.25">
      <c r="B8497" s="16"/>
      <c r="C8497" s="17"/>
    </row>
    <row r="8498" spans="2:3" x14ac:dyDescent="0.25">
      <c r="B8498" s="16"/>
      <c r="C8498" s="17"/>
    </row>
    <row r="8499" spans="2:3" x14ac:dyDescent="0.25">
      <c r="B8499" s="16"/>
      <c r="C8499" s="17"/>
    </row>
    <row r="8500" spans="2:3" x14ac:dyDescent="0.25">
      <c r="B8500" s="16"/>
      <c r="C8500" s="17"/>
    </row>
    <row r="8501" spans="2:3" x14ac:dyDescent="0.25">
      <c r="B8501" s="16"/>
      <c r="C8501" s="17"/>
    </row>
    <row r="8502" spans="2:3" x14ac:dyDescent="0.25">
      <c r="B8502" s="16"/>
      <c r="C8502" s="17"/>
    </row>
    <row r="8503" spans="2:3" x14ac:dyDescent="0.25">
      <c r="B8503" s="16"/>
      <c r="C8503" s="17"/>
    </row>
    <row r="8504" spans="2:3" x14ac:dyDescent="0.25">
      <c r="B8504" s="16"/>
      <c r="C8504" s="17"/>
    </row>
    <row r="8505" spans="2:3" x14ac:dyDescent="0.25">
      <c r="B8505" s="16"/>
      <c r="C8505" s="17"/>
    </row>
    <row r="8506" spans="2:3" x14ac:dyDescent="0.25">
      <c r="B8506" s="16"/>
      <c r="C8506" s="17"/>
    </row>
    <row r="8507" spans="2:3" x14ac:dyDescent="0.25">
      <c r="B8507" s="16"/>
      <c r="C8507" s="17"/>
    </row>
    <row r="8508" spans="2:3" x14ac:dyDescent="0.25">
      <c r="B8508" s="16"/>
      <c r="C8508" s="17"/>
    </row>
    <row r="8509" spans="2:3" x14ac:dyDescent="0.25">
      <c r="B8509" s="16"/>
      <c r="C8509" s="17"/>
    </row>
    <row r="8510" spans="2:3" x14ac:dyDescent="0.25">
      <c r="B8510" s="16"/>
      <c r="C8510" s="17"/>
    </row>
    <row r="8511" spans="2:3" x14ac:dyDescent="0.25">
      <c r="B8511" s="16"/>
      <c r="C8511" s="17"/>
    </row>
    <row r="8512" spans="2:3" x14ac:dyDescent="0.25">
      <c r="B8512" s="16"/>
      <c r="C8512" s="17"/>
    </row>
    <row r="8513" spans="2:3" x14ac:dyDescent="0.25">
      <c r="B8513" s="16"/>
      <c r="C8513" s="17"/>
    </row>
    <row r="8514" spans="2:3" x14ac:dyDescent="0.25">
      <c r="B8514" s="16"/>
      <c r="C8514" s="17"/>
    </row>
    <row r="8515" spans="2:3" x14ac:dyDescent="0.25">
      <c r="B8515" s="16"/>
      <c r="C8515" s="17"/>
    </row>
    <row r="8516" spans="2:3" x14ac:dyDescent="0.25">
      <c r="B8516" s="16"/>
      <c r="C8516" s="17"/>
    </row>
    <row r="8517" spans="2:3" x14ac:dyDescent="0.25">
      <c r="B8517" s="16"/>
      <c r="C8517" s="17"/>
    </row>
    <row r="8518" spans="2:3" x14ac:dyDescent="0.25">
      <c r="B8518" s="16"/>
      <c r="C8518" s="17"/>
    </row>
    <row r="8519" spans="2:3" x14ac:dyDescent="0.25">
      <c r="B8519" s="16"/>
      <c r="C8519" s="17"/>
    </row>
    <row r="8520" spans="2:3" x14ac:dyDescent="0.25">
      <c r="B8520" s="16"/>
      <c r="C8520" s="17"/>
    </row>
    <row r="8521" spans="2:3" x14ac:dyDescent="0.25">
      <c r="B8521" s="16"/>
      <c r="C8521" s="17"/>
    </row>
    <row r="8522" spans="2:3" x14ac:dyDescent="0.25">
      <c r="B8522" s="16"/>
      <c r="C8522" s="17"/>
    </row>
    <row r="8523" spans="2:3" x14ac:dyDescent="0.25">
      <c r="B8523" s="16"/>
      <c r="C8523" s="17"/>
    </row>
    <row r="8524" spans="2:3" x14ac:dyDescent="0.25">
      <c r="B8524" s="16"/>
      <c r="C8524" s="17"/>
    </row>
    <row r="8525" spans="2:3" x14ac:dyDescent="0.25">
      <c r="B8525" s="16"/>
      <c r="C8525" s="17"/>
    </row>
    <row r="8526" spans="2:3" x14ac:dyDescent="0.25">
      <c r="B8526" s="16"/>
      <c r="C8526" s="17"/>
    </row>
    <row r="8527" spans="2:3" x14ac:dyDescent="0.25">
      <c r="B8527" s="16"/>
      <c r="C8527" s="17"/>
    </row>
    <row r="8528" spans="2:3" x14ac:dyDescent="0.25">
      <c r="B8528" s="16"/>
      <c r="C8528" s="17"/>
    </row>
    <row r="8529" spans="2:3" x14ac:dyDescent="0.25">
      <c r="B8529" s="16"/>
      <c r="C8529" s="17"/>
    </row>
    <row r="8530" spans="2:3" x14ac:dyDescent="0.25">
      <c r="B8530" s="16"/>
      <c r="C8530" s="17"/>
    </row>
    <row r="8531" spans="2:3" x14ac:dyDescent="0.25">
      <c r="B8531" s="16"/>
      <c r="C8531" s="17"/>
    </row>
    <row r="8532" spans="2:3" x14ac:dyDescent="0.25">
      <c r="B8532" s="16"/>
      <c r="C8532" s="17"/>
    </row>
    <row r="8533" spans="2:3" x14ac:dyDescent="0.25">
      <c r="B8533" s="16"/>
      <c r="C8533" s="17"/>
    </row>
    <row r="8534" spans="2:3" x14ac:dyDescent="0.25">
      <c r="B8534" s="16"/>
      <c r="C8534" s="17"/>
    </row>
    <row r="8535" spans="2:3" x14ac:dyDescent="0.25">
      <c r="B8535" s="16"/>
      <c r="C8535" s="17"/>
    </row>
    <row r="8536" spans="2:3" x14ac:dyDescent="0.25">
      <c r="B8536" s="16"/>
      <c r="C8536" s="17"/>
    </row>
    <row r="8537" spans="2:3" x14ac:dyDescent="0.25">
      <c r="B8537" s="16"/>
      <c r="C8537" s="17"/>
    </row>
    <row r="8538" spans="2:3" x14ac:dyDescent="0.25">
      <c r="B8538" s="16"/>
      <c r="C8538" s="17"/>
    </row>
    <row r="8539" spans="2:3" x14ac:dyDescent="0.25">
      <c r="B8539" s="16"/>
      <c r="C8539" s="17"/>
    </row>
    <row r="8540" spans="2:3" x14ac:dyDescent="0.25">
      <c r="B8540" s="16"/>
      <c r="C8540" s="17"/>
    </row>
    <row r="8541" spans="2:3" x14ac:dyDescent="0.25">
      <c r="B8541" s="16"/>
      <c r="C8541" s="17"/>
    </row>
    <row r="8542" spans="2:3" x14ac:dyDescent="0.25">
      <c r="B8542" s="16"/>
      <c r="C8542" s="17"/>
    </row>
    <row r="8543" spans="2:3" x14ac:dyDescent="0.25">
      <c r="B8543" s="16"/>
      <c r="C8543" s="17"/>
    </row>
    <row r="8544" spans="2:3" x14ac:dyDescent="0.25">
      <c r="B8544" s="16"/>
      <c r="C8544" s="17"/>
    </row>
    <row r="8545" spans="2:3" x14ac:dyDescent="0.25">
      <c r="B8545" s="16"/>
      <c r="C8545" s="17"/>
    </row>
    <row r="8546" spans="2:3" x14ac:dyDescent="0.25">
      <c r="B8546" s="16"/>
      <c r="C8546" s="17"/>
    </row>
    <row r="8547" spans="2:3" x14ac:dyDescent="0.25">
      <c r="B8547" s="16"/>
      <c r="C8547" s="17"/>
    </row>
    <row r="8548" spans="2:3" x14ac:dyDescent="0.25">
      <c r="B8548" s="16"/>
      <c r="C8548" s="17"/>
    </row>
    <row r="8549" spans="2:3" x14ac:dyDescent="0.25">
      <c r="B8549" s="16"/>
      <c r="C8549" s="17"/>
    </row>
    <row r="8550" spans="2:3" x14ac:dyDescent="0.25">
      <c r="B8550" s="16"/>
      <c r="C8550" s="17"/>
    </row>
    <row r="8551" spans="2:3" x14ac:dyDescent="0.25">
      <c r="B8551" s="16"/>
      <c r="C8551" s="17"/>
    </row>
    <row r="8552" spans="2:3" x14ac:dyDescent="0.25">
      <c r="B8552" s="16"/>
      <c r="C8552" s="17"/>
    </row>
    <row r="8553" spans="2:3" x14ac:dyDescent="0.25">
      <c r="B8553" s="16"/>
      <c r="C8553" s="17"/>
    </row>
    <row r="8554" spans="2:3" x14ac:dyDescent="0.25">
      <c r="B8554" s="16"/>
      <c r="C8554" s="17"/>
    </row>
    <row r="8555" spans="2:3" x14ac:dyDescent="0.25">
      <c r="B8555" s="16"/>
      <c r="C8555" s="17"/>
    </row>
    <row r="8556" spans="2:3" x14ac:dyDescent="0.25">
      <c r="B8556" s="16"/>
      <c r="C8556" s="17"/>
    </row>
    <row r="8557" spans="2:3" x14ac:dyDescent="0.25">
      <c r="B8557" s="16"/>
      <c r="C8557" s="17"/>
    </row>
    <row r="8558" spans="2:3" x14ac:dyDescent="0.25">
      <c r="B8558" s="16"/>
      <c r="C8558" s="17"/>
    </row>
    <row r="8559" spans="2:3" x14ac:dyDescent="0.25">
      <c r="B8559" s="16"/>
      <c r="C8559" s="17"/>
    </row>
    <row r="8560" spans="2:3" x14ac:dyDescent="0.25">
      <c r="B8560" s="16"/>
      <c r="C8560" s="17"/>
    </row>
    <row r="8561" spans="2:3" x14ac:dyDescent="0.25">
      <c r="B8561" s="16"/>
      <c r="C8561" s="17"/>
    </row>
    <row r="8562" spans="2:3" x14ac:dyDescent="0.25">
      <c r="B8562" s="16"/>
      <c r="C8562" s="17"/>
    </row>
    <row r="8563" spans="2:3" x14ac:dyDescent="0.25">
      <c r="B8563" s="16"/>
      <c r="C8563" s="17"/>
    </row>
    <row r="8564" spans="2:3" x14ac:dyDescent="0.25">
      <c r="B8564" s="16"/>
      <c r="C8564" s="17"/>
    </row>
    <row r="8565" spans="2:3" x14ac:dyDescent="0.25">
      <c r="B8565" s="16"/>
      <c r="C8565" s="17"/>
    </row>
    <row r="8566" spans="2:3" x14ac:dyDescent="0.25">
      <c r="B8566" s="16"/>
      <c r="C8566" s="17"/>
    </row>
    <row r="8567" spans="2:3" x14ac:dyDescent="0.25">
      <c r="B8567" s="16"/>
      <c r="C8567" s="17"/>
    </row>
    <row r="8568" spans="2:3" x14ac:dyDescent="0.25">
      <c r="B8568" s="16"/>
      <c r="C8568" s="17"/>
    </row>
    <row r="8569" spans="2:3" x14ac:dyDescent="0.25">
      <c r="B8569" s="16"/>
      <c r="C8569" s="17"/>
    </row>
    <row r="8570" spans="2:3" x14ac:dyDescent="0.25">
      <c r="B8570" s="16"/>
      <c r="C8570" s="17"/>
    </row>
    <row r="8571" spans="2:3" x14ac:dyDescent="0.25">
      <c r="B8571" s="16"/>
      <c r="C8571" s="17"/>
    </row>
    <row r="8572" spans="2:3" x14ac:dyDescent="0.25">
      <c r="B8572" s="16"/>
      <c r="C8572" s="17"/>
    </row>
    <row r="8573" spans="2:3" x14ac:dyDescent="0.25">
      <c r="B8573" s="16"/>
      <c r="C8573" s="17"/>
    </row>
    <row r="8574" spans="2:3" x14ac:dyDescent="0.25">
      <c r="B8574" s="16"/>
      <c r="C8574" s="17"/>
    </row>
    <row r="8575" spans="2:3" x14ac:dyDescent="0.25">
      <c r="B8575" s="16"/>
      <c r="C8575" s="17"/>
    </row>
    <row r="8576" spans="2:3" x14ac:dyDescent="0.25">
      <c r="B8576" s="16"/>
      <c r="C8576" s="17"/>
    </row>
    <row r="8577" spans="2:3" x14ac:dyDescent="0.25">
      <c r="B8577" s="16"/>
      <c r="C8577" s="17"/>
    </row>
    <row r="8578" spans="2:3" x14ac:dyDescent="0.25">
      <c r="B8578" s="16"/>
      <c r="C8578" s="17"/>
    </row>
    <row r="8579" spans="2:3" x14ac:dyDescent="0.25">
      <c r="B8579" s="16"/>
      <c r="C8579" s="17"/>
    </row>
    <row r="8580" spans="2:3" x14ac:dyDescent="0.25">
      <c r="B8580" s="16"/>
      <c r="C8580" s="17"/>
    </row>
    <row r="8581" spans="2:3" x14ac:dyDescent="0.25">
      <c r="B8581" s="16"/>
      <c r="C8581" s="17"/>
    </row>
    <row r="8582" spans="2:3" x14ac:dyDescent="0.25">
      <c r="B8582" s="16"/>
      <c r="C8582" s="17"/>
    </row>
    <row r="8583" spans="2:3" x14ac:dyDescent="0.25">
      <c r="B8583" s="16"/>
      <c r="C8583" s="17"/>
    </row>
    <row r="8584" spans="2:3" x14ac:dyDescent="0.25">
      <c r="B8584" s="16"/>
      <c r="C8584" s="17"/>
    </row>
    <row r="8585" spans="2:3" x14ac:dyDescent="0.25">
      <c r="B8585" s="16"/>
      <c r="C8585" s="17"/>
    </row>
    <row r="8586" spans="2:3" x14ac:dyDescent="0.25">
      <c r="B8586" s="16"/>
      <c r="C8586" s="17"/>
    </row>
    <row r="8587" spans="2:3" x14ac:dyDescent="0.25">
      <c r="B8587" s="16"/>
      <c r="C8587" s="17"/>
    </row>
    <row r="8588" spans="2:3" x14ac:dyDescent="0.25">
      <c r="B8588" s="16"/>
      <c r="C8588" s="17"/>
    </row>
    <row r="8589" spans="2:3" x14ac:dyDescent="0.25">
      <c r="B8589" s="16"/>
      <c r="C8589" s="17"/>
    </row>
    <row r="8590" spans="2:3" x14ac:dyDescent="0.25">
      <c r="B8590" s="16"/>
      <c r="C8590" s="17"/>
    </row>
    <row r="8591" spans="2:3" x14ac:dyDescent="0.25">
      <c r="B8591" s="16"/>
      <c r="C8591" s="17"/>
    </row>
    <row r="8592" spans="2:3" x14ac:dyDescent="0.25">
      <c r="B8592" s="16"/>
      <c r="C8592" s="17"/>
    </row>
    <row r="8593" spans="2:3" x14ac:dyDescent="0.25">
      <c r="B8593" s="16"/>
      <c r="C8593" s="17"/>
    </row>
    <row r="8594" spans="2:3" x14ac:dyDescent="0.25">
      <c r="B8594" s="16"/>
      <c r="C8594" s="17"/>
    </row>
    <row r="8595" spans="2:3" x14ac:dyDescent="0.25">
      <c r="B8595" s="16"/>
      <c r="C8595" s="17"/>
    </row>
    <row r="8596" spans="2:3" x14ac:dyDescent="0.25">
      <c r="B8596" s="16"/>
      <c r="C8596" s="17"/>
    </row>
    <row r="8597" spans="2:3" x14ac:dyDescent="0.25">
      <c r="B8597" s="16"/>
      <c r="C8597" s="17"/>
    </row>
    <row r="8598" spans="2:3" x14ac:dyDescent="0.25">
      <c r="B8598" s="16"/>
      <c r="C8598" s="17"/>
    </row>
    <row r="8599" spans="2:3" x14ac:dyDescent="0.25">
      <c r="B8599" s="16"/>
      <c r="C8599" s="17"/>
    </row>
    <row r="8600" spans="2:3" x14ac:dyDescent="0.25">
      <c r="B8600" s="16"/>
      <c r="C8600" s="17"/>
    </row>
    <row r="8601" spans="2:3" x14ac:dyDescent="0.25">
      <c r="B8601" s="16"/>
      <c r="C8601" s="17"/>
    </row>
    <row r="8602" spans="2:3" x14ac:dyDescent="0.25">
      <c r="B8602" s="16"/>
      <c r="C8602" s="17"/>
    </row>
    <row r="8603" spans="2:3" x14ac:dyDescent="0.25">
      <c r="B8603" s="16"/>
      <c r="C8603" s="17"/>
    </row>
    <row r="8604" spans="2:3" x14ac:dyDescent="0.25">
      <c r="B8604" s="16"/>
      <c r="C8604" s="17"/>
    </row>
    <row r="8605" spans="2:3" x14ac:dyDescent="0.25">
      <c r="B8605" s="16"/>
      <c r="C8605" s="17"/>
    </row>
    <row r="8606" spans="2:3" x14ac:dyDescent="0.25">
      <c r="B8606" s="16"/>
      <c r="C8606" s="17"/>
    </row>
    <row r="8607" spans="2:3" x14ac:dyDescent="0.25">
      <c r="B8607" s="16"/>
      <c r="C8607" s="17"/>
    </row>
    <row r="8608" spans="2:3" x14ac:dyDescent="0.25">
      <c r="B8608" s="16"/>
      <c r="C8608" s="17"/>
    </row>
    <row r="8609" spans="2:3" x14ac:dyDescent="0.25">
      <c r="B8609" s="16"/>
      <c r="C8609" s="17"/>
    </row>
    <row r="8610" spans="2:3" x14ac:dyDescent="0.25">
      <c r="B8610" s="16"/>
      <c r="C8610" s="17"/>
    </row>
    <row r="8611" spans="2:3" x14ac:dyDescent="0.25">
      <c r="B8611" s="16"/>
      <c r="C8611" s="17"/>
    </row>
    <row r="8612" spans="2:3" x14ac:dyDescent="0.25">
      <c r="B8612" s="16"/>
      <c r="C8612" s="17"/>
    </row>
    <row r="8613" spans="2:3" x14ac:dyDescent="0.25">
      <c r="B8613" s="16"/>
      <c r="C8613" s="17"/>
    </row>
    <row r="8614" spans="2:3" x14ac:dyDescent="0.25">
      <c r="B8614" s="16"/>
      <c r="C8614" s="17"/>
    </row>
    <row r="8615" spans="2:3" x14ac:dyDescent="0.25">
      <c r="B8615" s="16"/>
      <c r="C8615" s="17"/>
    </row>
    <row r="8616" spans="2:3" x14ac:dyDescent="0.25">
      <c r="B8616" s="16"/>
      <c r="C8616" s="17"/>
    </row>
    <row r="8617" spans="2:3" x14ac:dyDescent="0.25">
      <c r="B8617" s="16"/>
      <c r="C8617" s="17"/>
    </row>
    <row r="8618" spans="2:3" x14ac:dyDescent="0.25">
      <c r="B8618" s="16"/>
      <c r="C8618" s="17"/>
    </row>
    <row r="8619" spans="2:3" x14ac:dyDescent="0.25">
      <c r="B8619" s="16"/>
      <c r="C8619" s="17"/>
    </row>
    <row r="8620" spans="2:3" x14ac:dyDescent="0.25">
      <c r="B8620" s="16"/>
      <c r="C8620" s="17"/>
    </row>
    <row r="8621" spans="2:3" x14ac:dyDescent="0.25">
      <c r="B8621" s="16"/>
      <c r="C8621" s="17"/>
    </row>
    <row r="8622" spans="2:3" x14ac:dyDescent="0.25">
      <c r="B8622" s="16"/>
      <c r="C8622" s="17"/>
    </row>
    <row r="8623" spans="2:3" x14ac:dyDescent="0.25">
      <c r="B8623" s="16"/>
      <c r="C8623" s="17"/>
    </row>
    <row r="8624" spans="2:3" x14ac:dyDescent="0.25">
      <c r="B8624" s="16"/>
      <c r="C8624" s="17"/>
    </row>
    <row r="8625" spans="2:3" x14ac:dyDescent="0.25">
      <c r="B8625" s="16"/>
      <c r="C8625" s="17"/>
    </row>
    <row r="8626" spans="2:3" x14ac:dyDescent="0.25">
      <c r="B8626" s="16"/>
      <c r="C8626" s="17"/>
    </row>
    <row r="8627" spans="2:3" x14ac:dyDescent="0.25">
      <c r="B8627" s="16"/>
      <c r="C8627" s="17"/>
    </row>
    <row r="8628" spans="2:3" x14ac:dyDescent="0.25">
      <c r="B8628" s="16"/>
      <c r="C8628" s="17"/>
    </row>
    <row r="8629" spans="2:3" x14ac:dyDescent="0.25">
      <c r="B8629" s="16"/>
      <c r="C8629" s="17"/>
    </row>
    <row r="8630" spans="2:3" x14ac:dyDescent="0.25">
      <c r="B8630" s="16"/>
      <c r="C8630" s="17"/>
    </row>
    <row r="8631" spans="2:3" x14ac:dyDescent="0.25">
      <c r="B8631" s="16"/>
      <c r="C8631" s="17"/>
    </row>
    <row r="8632" spans="2:3" x14ac:dyDescent="0.25">
      <c r="B8632" s="16"/>
      <c r="C8632" s="17"/>
    </row>
    <row r="8633" spans="2:3" x14ac:dyDescent="0.25">
      <c r="B8633" s="16"/>
      <c r="C8633" s="17"/>
    </row>
    <row r="8634" spans="2:3" x14ac:dyDescent="0.25">
      <c r="B8634" s="16"/>
      <c r="C8634" s="17"/>
    </row>
    <row r="8635" spans="2:3" x14ac:dyDescent="0.25">
      <c r="B8635" s="16"/>
      <c r="C8635" s="17"/>
    </row>
    <row r="8636" spans="2:3" x14ac:dyDescent="0.25">
      <c r="B8636" s="16"/>
      <c r="C8636" s="17"/>
    </row>
    <row r="8637" spans="2:3" x14ac:dyDescent="0.25">
      <c r="B8637" s="16"/>
      <c r="C8637" s="17"/>
    </row>
    <row r="8638" spans="2:3" x14ac:dyDescent="0.25">
      <c r="B8638" s="16"/>
      <c r="C8638" s="17"/>
    </row>
    <row r="8639" spans="2:3" x14ac:dyDescent="0.25">
      <c r="B8639" s="16"/>
      <c r="C8639" s="17"/>
    </row>
    <row r="8640" spans="2:3" x14ac:dyDescent="0.25">
      <c r="B8640" s="16"/>
      <c r="C8640" s="17"/>
    </row>
    <row r="8641" spans="2:3" x14ac:dyDescent="0.25">
      <c r="B8641" s="16"/>
      <c r="C8641" s="17"/>
    </row>
    <row r="8642" spans="2:3" x14ac:dyDescent="0.25">
      <c r="B8642" s="16"/>
      <c r="C8642" s="17"/>
    </row>
    <row r="8643" spans="2:3" x14ac:dyDescent="0.25">
      <c r="B8643" s="16"/>
      <c r="C8643" s="17"/>
    </row>
    <row r="8644" spans="2:3" x14ac:dyDescent="0.25">
      <c r="B8644" s="16"/>
      <c r="C8644" s="17"/>
    </row>
    <row r="8645" spans="2:3" x14ac:dyDescent="0.25">
      <c r="B8645" s="16"/>
      <c r="C8645" s="17"/>
    </row>
    <row r="8646" spans="2:3" x14ac:dyDescent="0.25">
      <c r="B8646" s="16"/>
      <c r="C8646" s="17"/>
    </row>
    <row r="8647" spans="2:3" x14ac:dyDescent="0.25">
      <c r="B8647" s="16"/>
      <c r="C8647" s="17"/>
    </row>
    <row r="8648" spans="2:3" x14ac:dyDescent="0.25">
      <c r="B8648" s="16"/>
      <c r="C8648" s="17"/>
    </row>
    <row r="8649" spans="2:3" x14ac:dyDescent="0.25">
      <c r="B8649" s="16"/>
      <c r="C8649" s="17"/>
    </row>
    <row r="8650" spans="2:3" x14ac:dyDescent="0.25">
      <c r="B8650" s="16"/>
      <c r="C8650" s="17"/>
    </row>
    <row r="8651" spans="2:3" x14ac:dyDescent="0.25">
      <c r="B8651" s="16"/>
      <c r="C8651" s="17"/>
    </row>
    <row r="8652" spans="2:3" x14ac:dyDescent="0.25">
      <c r="B8652" s="16"/>
      <c r="C8652" s="17"/>
    </row>
    <row r="8653" spans="2:3" x14ac:dyDescent="0.25">
      <c r="B8653" s="16"/>
      <c r="C8653" s="17"/>
    </row>
    <row r="8654" spans="2:3" x14ac:dyDescent="0.25">
      <c r="B8654" s="16"/>
      <c r="C8654" s="17"/>
    </row>
    <row r="8655" spans="2:3" x14ac:dyDescent="0.25">
      <c r="B8655" s="16"/>
      <c r="C8655" s="17"/>
    </row>
    <row r="8656" spans="2:3" x14ac:dyDescent="0.25">
      <c r="B8656" s="16"/>
      <c r="C8656" s="17"/>
    </row>
    <row r="8657" spans="2:3" x14ac:dyDescent="0.25">
      <c r="B8657" s="16"/>
      <c r="C8657" s="17"/>
    </row>
    <row r="8658" spans="2:3" x14ac:dyDescent="0.25">
      <c r="B8658" s="16"/>
      <c r="C8658" s="17"/>
    </row>
    <row r="8659" spans="2:3" x14ac:dyDescent="0.25">
      <c r="B8659" s="16"/>
      <c r="C8659" s="17"/>
    </row>
    <row r="8660" spans="2:3" x14ac:dyDescent="0.25">
      <c r="B8660" s="16"/>
      <c r="C8660" s="17"/>
    </row>
    <row r="8661" spans="2:3" x14ac:dyDescent="0.25">
      <c r="B8661" s="16"/>
      <c r="C8661" s="17"/>
    </row>
    <row r="8662" spans="2:3" x14ac:dyDescent="0.25">
      <c r="B8662" s="16"/>
      <c r="C8662" s="17"/>
    </row>
    <row r="8663" spans="2:3" x14ac:dyDescent="0.25">
      <c r="B8663" s="16"/>
      <c r="C8663" s="17"/>
    </row>
    <row r="8664" spans="2:3" x14ac:dyDescent="0.25">
      <c r="B8664" s="16"/>
      <c r="C8664" s="17"/>
    </row>
    <row r="8665" spans="2:3" x14ac:dyDescent="0.25">
      <c r="B8665" s="16"/>
      <c r="C8665" s="17"/>
    </row>
    <row r="8666" spans="2:3" x14ac:dyDescent="0.25">
      <c r="B8666" s="16"/>
      <c r="C8666" s="17"/>
    </row>
    <row r="8667" spans="2:3" x14ac:dyDescent="0.25">
      <c r="B8667" s="16"/>
      <c r="C8667" s="17"/>
    </row>
    <row r="8668" spans="2:3" x14ac:dyDescent="0.25">
      <c r="B8668" s="16"/>
      <c r="C8668" s="17"/>
    </row>
    <row r="8669" spans="2:3" x14ac:dyDescent="0.25">
      <c r="B8669" s="16"/>
      <c r="C8669" s="17"/>
    </row>
    <row r="8670" spans="2:3" x14ac:dyDescent="0.25">
      <c r="B8670" s="16"/>
      <c r="C8670" s="17"/>
    </row>
    <row r="8671" spans="2:3" x14ac:dyDescent="0.25">
      <c r="B8671" s="16"/>
      <c r="C8671" s="17"/>
    </row>
    <row r="8672" spans="2:3" x14ac:dyDescent="0.25">
      <c r="B8672" s="16"/>
      <c r="C8672" s="17"/>
    </row>
    <row r="8673" spans="2:3" x14ac:dyDescent="0.25">
      <c r="B8673" s="16"/>
      <c r="C8673" s="17"/>
    </row>
    <row r="8674" spans="2:3" x14ac:dyDescent="0.25">
      <c r="B8674" s="16"/>
      <c r="C8674" s="17"/>
    </row>
    <row r="8675" spans="2:3" x14ac:dyDescent="0.25">
      <c r="B8675" s="16"/>
      <c r="C8675" s="17"/>
    </row>
    <row r="8676" spans="2:3" x14ac:dyDescent="0.25">
      <c r="B8676" s="16"/>
      <c r="C8676" s="17"/>
    </row>
    <row r="8677" spans="2:3" x14ac:dyDescent="0.25">
      <c r="B8677" s="16"/>
      <c r="C8677" s="17"/>
    </row>
    <row r="8678" spans="2:3" x14ac:dyDescent="0.25">
      <c r="B8678" s="16"/>
      <c r="C8678" s="17"/>
    </row>
    <row r="8679" spans="2:3" x14ac:dyDescent="0.25">
      <c r="B8679" s="16"/>
      <c r="C8679" s="17"/>
    </row>
    <row r="8680" spans="2:3" x14ac:dyDescent="0.25">
      <c r="B8680" s="16"/>
      <c r="C8680" s="17"/>
    </row>
    <row r="8681" spans="2:3" x14ac:dyDescent="0.25">
      <c r="B8681" s="16"/>
      <c r="C8681" s="17"/>
    </row>
    <row r="8682" spans="2:3" x14ac:dyDescent="0.25">
      <c r="B8682" s="16"/>
      <c r="C8682" s="17"/>
    </row>
    <row r="8683" spans="2:3" x14ac:dyDescent="0.25">
      <c r="B8683" s="16"/>
      <c r="C8683" s="17"/>
    </row>
    <row r="8684" spans="2:3" x14ac:dyDescent="0.25">
      <c r="B8684" s="16"/>
      <c r="C8684" s="17"/>
    </row>
    <row r="8685" spans="2:3" x14ac:dyDescent="0.25">
      <c r="B8685" s="16"/>
      <c r="C8685" s="17"/>
    </row>
    <row r="8686" spans="2:3" x14ac:dyDescent="0.25">
      <c r="B8686" s="16"/>
      <c r="C8686" s="17"/>
    </row>
    <row r="8687" spans="2:3" x14ac:dyDescent="0.25">
      <c r="B8687" s="16"/>
      <c r="C8687" s="17"/>
    </row>
    <row r="8688" spans="2:3" x14ac:dyDescent="0.25">
      <c r="B8688" s="16"/>
      <c r="C8688" s="17"/>
    </row>
    <row r="8689" spans="2:3" x14ac:dyDescent="0.25">
      <c r="B8689" s="16"/>
      <c r="C8689" s="17"/>
    </row>
    <row r="8690" spans="2:3" x14ac:dyDescent="0.25">
      <c r="B8690" s="16"/>
      <c r="C8690" s="17"/>
    </row>
    <row r="8691" spans="2:3" x14ac:dyDescent="0.25">
      <c r="B8691" s="16"/>
      <c r="C8691" s="17"/>
    </row>
    <row r="8692" spans="2:3" x14ac:dyDescent="0.25">
      <c r="B8692" s="16"/>
      <c r="C8692" s="17"/>
    </row>
    <row r="8693" spans="2:3" x14ac:dyDescent="0.25">
      <c r="B8693" s="16"/>
      <c r="C8693" s="17"/>
    </row>
    <row r="8694" spans="2:3" x14ac:dyDescent="0.25">
      <c r="B8694" s="16"/>
      <c r="C8694" s="17"/>
    </row>
    <row r="8695" spans="2:3" x14ac:dyDescent="0.25">
      <c r="B8695" s="16"/>
      <c r="C8695" s="17"/>
    </row>
    <row r="8696" spans="2:3" x14ac:dyDescent="0.25">
      <c r="B8696" s="16"/>
      <c r="C8696" s="17"/>
    </row>
    <row r="8697" spans="2:3" x14ac:dyDescent="0.25">
      <c r="B8697" s="16"/>
      <c r="C8697" s="17"/>
    </row>
    <row r="8698" spans="2:3" x14ac:dyDescent="0.25">
      <c r="B8698" s="16"/>
      <c r="C8698" s="17"/>
    </row>
    <row r="8699" spans="2:3" x14ac:dyDescent="0.25">
      <c r="B8699" s="16"/>
      <c r="C8699" s="17"/>
    </row>
    <row r="8700" spans="2:3" x14ac:dyDescent="0.25">
      <c r="B8700" s="16"/>
      <c r="C8700" s="17"/>
    </row>
    <row r="8701" spans="2:3" x14ac:dyDescent="0.25">
      <c r="B8701" s="16"/>
      <c r="C8701" s="17"/>
    </row>
    <row r="8702" spans="2:3" x14ac:dyDescent="0.25">
      <c r="B8702" s="16"/>
      <c r="C8702" s="17"/>
    </row>
    <row r="8703" spans="2:3" x14ac:dyDescent="0.25">
      <c r="B8703" s="16"/>
      <c r="C8703" s="17"/>
    </row>
    <row r="8704" spans="2:3" x14ac:dyDescent="0.25">
      <c r="B8704" s="16"/>
      <c r="C8704" s="17"/>
    </row>
    <row r="8705" spans="2:3" x14ac:dyDescent="0.25">
      <c r="B8705" s="16"/>
      <c r="C8705" s="17"/>
    </row>
    <row r="8706" spans="2:3" x14ac:dyDescent="0.25">
      <c r="B8706" s="16"/>
      <c r="C8706" s="17"/>
    </row>
    <row r="8707" spans="2:3" x14ac:dyDescent="0.25">
      <c r="B8707" s="16"/>
      <c r="C8707" s="17"/>
    </row>
    <row r="8708" spans="2:3" x14ac:dyDescent="0.25">
      <c r="B8708" s="16"/>
      <c r="C8708" s="17"/>
    </row>
    <row r="8709" spans="2:3" x14ac:dyDescent="0.25">
      <c r="B8709" s="16"/>
      <c r="C8709" s="17"/>
    </row>
    <row r="8710" spans="2:3" x14ac:dyDescent="0.25">
      <c r="B8710" s="16"/>
      <c r="C8710" s="17"/>
    </row>
    <row r="8711" spans="2:3" x14ac:dyDescent="0.25">
      <c r="B8711" s="16"/>
      <c r="C8711" s="17"/>
    </row>
    <row r="8712" spans="2:3" x14ac:dyDescent="0.25">
      <c r="B8712" s="16"/>
      <c r="C8712" s="17"/>
    </row>
    <row r="8713" spans="2:3" x14ac:dyDescent="0.25">
      <c r="B8713" s="16"/>
      <c r="C8713" s="17"/>
    </row>
    <row r="8714" spans="2:3" x14ac:dyDescent="0.25">
      <c r="B8714" s="16"/>
      <c r="C8714" s="17"/>
    </row>
    <row r="8715" spans="2:3" x14ac:dyDescent="0.25">
      <c r="B8715" s="16"/>
      <c r="C8715" s="17"/>
    </row>
    <row r="8716" spans="2:3" x14ac:dyDescent="0.25">
      <c r="B8716" s="16"/>
      <c r="C8716" s="17"/>
    </row>
    <row r="8717" spans="2:3" x14ac:dyDescent="0.25">
      <c r="B8717" s="16"/>
      <c r="C8717" s="17"/>
    </row>
    <row r="8718" spans="2:3" x14ac:dyDescent="0.25">
      <c r="B8718" s="16"/>
      <c r="C8718" s="17"/>
    </row>
    <row r="8719" spans="2:3" x14ac:dyDescent="0.25">
      <c r="B8719" s="16"/>
      <c r="C8719" s="17"/>
    </row>
    <row r="8720" spans="2:3" x14ac:dyDescent="0.25">
      <c r="B8720" s="16"/>
      <c r="C8720" s="17"/>
    </row>
    <row r="8721" spans="2:3" x14ac:dyDescent="0.25">
      <c r="B8721" s="16"/>
      <c r="C8721" s="17"/>
    </row>
    <row r="8722" spans="2:3" x14ac:dyDescent="0.25">
      <c r="B8722" s="16"/>
      <c r="C8722" s="17"/>
    </row>
    <row r="8723" spans="2:3" x14ac:dyDescent="0.25">
      <c r="B8723" s="16"/>
      <c r="C8723" s="17"/>
    </row>
    <row r="8724" spans="2:3" x14ac:dyDescent="0.25">
      <c r="B8724" s="16"/>
      <c r="C8724" s="17"/>
    </row>
    <row r="8725" spans="2:3" x14ac:dyDescent="0.25">
      <c r="B8725" s="16"/>
      <c r="C8725" s="17"/>
    </row>
    <row r="8726" spans="2:3" x14ac:dyDescent="0.25">
      <c r="B8726" s="16"/>
      <c r="C8726" s="17"/>
    </row>
    <row r="8727" spans="2:3" x14ac:dyDescent="0.25">
      <c r="B8727" s="16"/>
      <c r="C8727" s="17"/>
    </row>
    <row r="8728" spans="2:3" x14ac:dyDescent="0.25">
      <c r="B8728" s="16"/>
      <c r="C8728" s="17"/>
    </row>
    <row r="8729" spans="2:3" x14ac:dyDescent="0.25">
      <c r="B8729" s="16"/>
      <c r="C8729" s="17"/>
    </row>
    <row r="8730" spans="2:3" x14ac:dyDescent="0.25">
      <c r="B8730" s="16"/>
      <c r="C8730" s="17"/>
    </row>
    <row r="8731" spans="2:3" x14ac:dyDescent="0.25">
      <c r="B8731" s="16"/>
      <c r="C8731" s="17"/>
    </row>
    <row r="8732" spans="2:3" x14ac:dyDescent="0.25">
      <c r="B8732" s="16"/>
      <c r="C8732" s="17"/>
    </row>
    <row r="8733" spans="2:3" x14ac:dyDescent="0.25">
      <c r="B8733" s="16"/>
      <c r="C8733" s="17"/>
    </row>
    <row r="8734" spans="2:3" x14ac:dyDescent="0.25">
      <c r="B8734" s="16"/>
      <c r="C8734" s="17"/>
    </row>
    <row r="8735" spans="2:3" x14ac:dyDescent="0.25">
      <c r="B8735" s="16"/>
      <c r="C8735" s="17"/>
    </row>
    <row r="8736" spans="2:3" x14ac:dyDescent="0.25">
      <c r="B8736" s="16"/>
      <c r="C8736" s="17"/>
    </row>
    <row r="8737" spans="2:3" x14ac:dyDescent="0.25">
      <c r="B8737" s="16"/>
      <c r="C8737" s="17"/>
    </row>
    <row r="8738" spans="2:3" x14ac:dyDescent="0.25">
      <c r="B8738" s="16"/>
      <c r="C8738" s="17"/>
    </row>
    <row r="8739" spans="2:3" x14ac:dyDescent="0.25">
      <c r="B8739" s="16"/>
      <c r="C8739" s="17"/>
    </row>
    <row r="8740" spans="2:3" x14ac:dyDescent="0.25">
      <c r="B8740" s="16"/>
      <c r="C8740" s="17"/>
    </row>
    <row r="8741" spans="2:3" x14ac:dyDescent="0.25">
      <c r="B8741" s="16"/>
      <c r="C8741" s="17"/>
    </row>
    <row r="8742" spans="2:3" x14ac:dyDescent="0.25">
      <c r="B8742" s="16"/>
      <c r="C8742" s="17"/>
    </row>
    <row r="8743" spans="2:3" x14ac:dyDescent="0.25">
      <c r="B8743" s="16"/>
      <c r="C8743" s="17"/>
    </row>
    <row r="8744" spans="2:3" x14ac:dyDescent="0.25">
      <c r="B8744" s="16"/>
      <c r="C8744" s="17"/>
    </row>
    <row r="8745" spans="2:3" x14ac:dyDescent="0.25">
      <c r="B8745" s="16"/>
      <c r="C8745" s="17"/>
    </row>
    <row r="8746" spans="2:3" x14ac:dyDescent="0.25">
      <c r="B8746" s="16"/>
      <c r="C8746" s="17"/>
    </row>
    <row r="8747" spans="2:3" x14ac:dyDescent="0.25">
      <c r="B8747" s="16"/>
      <c r="C8747" s="17"/>
    </row>
    <row r="8748" spans="2:3" x14ac:dyDescent="0.25">
      <c r="B8748" s="16"/>
      <c r="C8748" s="17"/>
    </row>
    <row r="8749" spans="2:3" x14ac:dyDescent="0.25">
      <c r="B8749" s="16"/>
      <c r="C8749" s="17"/>
    </row>
    <row r="8750" spans="2:3" x14ac:dyDescent="0.25">
      <c r="B8750" s="16"/>
      <c r="C8750" s="17"/>
    </row>
    <row r="8751" spans="2:3" x14ac:dyDescent="0.25">
      <c r="B8751" s="16"/>
      <c r="C8751" s="17"/>
    </row>
    <row r="8752" spans="2:3" x14ac:dyDescent="0.25">
      <c r="B8752" s="16"/>
      <c r="C8752" s="17"/>
    </row>
    <row r="8753" spans="2:3" x14ac:dyDescent="0.25">
      <c r="B8753" s="16"/>
      <c r="C8753" s="17"/>
    </row>
    <row r="8754" spans="2:3" x14ac:dyDescent="0.25">
      <c r="B8754" s="16"/>
      <c r="C8754" s="17"/>
    </row>
    <row r="8755" spans="2:3" x14ac:dyDescent="0.25">
      <c r="B8755" s="16"/>
      <c r="C8755" s="17"/>
    </row>
    <row r="8756" spans="2:3" x14ac:dyDescent="0.25">
      <c r="B8756" s="16"/>
      <c r="C8756" s="17"/>
    </row>
    <row r="8757" spans="2:3" x14ac:dyDescent="0.25">
      <c r="B8757" s="16"/>
      <c r="C8757" s="17"/>
    </row>
    <row r="8758" spans="2:3" x14ac:dyDescent="0.25">
      <c r="B8758" s="16"/>
      <c r="C8758" s="17"/>
    </row>
    <row r="8759" spans="2:3" x14ac:dyDescent="0.25">
      <c r="B8759" s="16"/>
      <c r="C8759" s="17"/>
    </row>
    <row r="8760" spans="2:3" x14ac:dyDescent="0.25">
      <c r="B8760" s="16"/>
      <c r="C8760" s="17"/>
    </row>
    <row r="8761" spans="2:3" x14ac:dyDescent="0.25">
      <c r="B8761" s="16"/>
      <c r="C8761" s="17"/>
    </row>
    <row r="8762" spans="2:3" x14ac:dyDescent="0.25">
      <c r="B8762" s="16"/>
      <c r="C8762" s="17"/>
    </row>
    <row r="8763" spans="2:3" x14ac:dyDescent="0.25">
      <c r="B8763" s="16"/>
      <c r="C8763" s="17"/>
    </row>
    <row r="8764" spans="2:3" x14ac:dyDescent="0.25">
      <c r="B8764" s="16"/>
      <c r="C8764" s="17"/>
    </row>
    <row r="8765" spans="2:3" x14ac:dyDescent="0.25">
      <c r="B8765" s="16"/>
      <c r="C8765" s="17"/>
    </row>
    <row r="8766" spans="2:3" x14ac:dyDescent="0.25">
      <c r="B8766" s="16"/>
      <c r="C8766" s="17"/>
    </row>
    <row r="8767" spans="2:3" x14ac:dyDescent="0.25">
      <c r="B8767" s="16"/>
      <c r="C8767" s="17"/>
    </row>
    <row r="8768" spans="2:3" x14ac:dyDescent="0.25">
      <c r="B8768" s="16"/>
      <c r="C8768" s="17"/>
    </row>
    <row r="8769" spans="2:3" x14ac:dyDescent="0.25">
      <c r="B8769" s="16"/>
      <c r="C8769" s="17"/>
    </row>
    <row r="8770" spans="2:3" x14ac:dyDescent="0.25">
      <c r="B8770" s="16"/>
      <c r="C8770" s="17"/>
    </row>
    <row r="8771" spans="2:3" x14ac:dyDescent="0.25">
      <c r="B8771" s="16"/>
      <c r="C8771" s="17"/>
    </row>
    <row r="8772" spans="2:3" x14ac:dyDescent="0.25">
      <c r="B8772" s="16"/>
      <c r="C8772" s="17"/>
    </row>
    <row r="8773" spans="2:3" x14ac:dyDescent="0.25">
      <c r="B8773" s="16"/>
      <c r="C8773" s="17"/>
    </row>
    <row r="8774" spans="2:3" x14ac:dyDescent="0.25">
      <c r="B8774" s="16"/>
      <c r="C8774" s="17"/>
    </row>
    <row r="8775" spans="2:3" x14ac:dyDescent="0.25">
      <c r="B8775" s="16"/>
      <c r="C8775" s="17"/>
    </row>
    <row r="8776" spans="2:3" x14ac:dyDescent="0.25">
      <c r="B8776" s="16"/>
      <c r="C8776" s="17"/>
    </row>
    <row r="8777" spans="2:3" x14ac:dyDescent="0.25">
      <c r="B8777" s="16"/>
      <c r="C8777" s="17"/>
    </row>
    <row r="8778" spans="2:3" x14ac:dyDescent="0.25">
      <c r="B8778" s="16"/>
      <c r="C8778" s="17"/>
    </row>
    <row r="8779" spans="2:3" x14ac:dyDescent="0.25">
      <c r="B8779" s="16"/>
      <c r="C8779" s="17"/>
    </row>
    <row r="8780" spans="2:3" x14ac:dyDescent="0.25">
      <c r="B8780" s="16"/>
      <c r="C8780" s="17"/>
    </row>
    <row r="8781" spans="2:3" x14ac:dyDescent="0.25">
      <c r="B8781" s="16"/>
      <c r="C8781" s="17"/>
    </row>
    <row r="8782" spans="2:3" x14ac:dyDescent="0.25">
      <c r="B8782" s="16"/>
      <c r="C8782" s="17"/>
    </row>
    <row r="8783" spans="2:3" x14ac:dyDescent="0.25">
      <c r="B8783" s="16"/>
      <c r="C8783" s="17"/>
    </row>
    <row r="8784" spans="2:3" x14ac:dyDescent="0.25">
      <c r="B8784" s="16"/>
      <c r="C8784" s="17"/>
    </row>
    <row r="8785" spans="2:3" x14ac:dyDescent="0.25">
      <c r="B8785" s="16"/>
      <c r="C8785" s="17"/>
    </row>
    <row r="8786" spans="2:3" x14ac:dyDescent="0.25">
      <c r="B8786" s="16"/>
      <c r="C8786" s="17"/>
    </row>
    <row r="8787" spans="2:3" x14ac:dyDescent="0.25">
      <c r="B8787" s="16"/>
      <c r="C8787" s="17"/>
    </row>
    <row r="8788" spans="2:3" x14ac:dyDescent="0.25">
      <c r="B8788" s="16"/>
      <c r="C8788" s="17"/>
    </row>
    <row r="8789" spans="2:3" x14ac:dyDescent="0.25">
      <c r="B8789" s="16"/>
      <c r="C8789" s="17"/>
    </row>
    <row r="8790" spans="2:3" x14ac:dyDescent="0.25">
      <c r="B8790" s="16"/>
      <c r="C8790" s="17"/>
    </row>
    <row r="8791" spans="2:3" x14ac:dyDescent="0.25">
      <c r="B8791" s="16"/>
      <c r="C8791" s="17"/>
    </row>
    <row r="8792" spans="2:3" x14ac:dyDescent="0.25">
      <c r="B8792" s="16"/>
      <c r="C8792" s="17"/>
    </row>
    <row r="8793" spans="2:3" x14ac:dyDescent="0.25">
      <c r="B8793" s="16"/>
      <c r="C8793" s="17"/>
    </row>
    <row r="8794" spans="2:3" x14ac:dyDescent="0.25">
      <c r="B8794" s="16"/>
      <c r="C8794" s="17"/>
    </row>
    <row r="8795" spans="2:3" x14ac:dyDescent="0.25">
      <c r="B8795" s="16"/>
      <c r="C8795" s="17"/>
    </row>
    <row r="8796" spans="2:3" x14ac:dyDescent="0.25">
      <c r="B8796" s="16"/>
      <c r="C8796" s="17"/>
    </row>
    <row r="8797" spans="2:3" x14ac:dyDescent="0.25">
      <c r="B8797" s="16"/>
      <c r="C8797" s="17"/>
    </row>
    <row r="8798" spans="2:3" x14ac:dyDescent="0.25">
      <c r="B8798" s="16"/>
      <c r="C8798" s="17"/>
    </row>
    <row r="8799" spans="2:3" x14ac:dyDescent="0.25">
      <c r="B8799" s="16"/>
      <c r="C8799" s="17"/>
    </row>
    <row r="8800" spans="2:3" x14ac:dyDescent="0.25">
      <c r="B8800" s="16"/>
      <c r="C8800" s="17"/>
    </row>
    <row r="8801" spans="2:3" x14ac:dyDescent="0.25">
      <c r="B8801" s="16"/>
      <c r="C8801" s="17"/>
    </row>
    <row r="8802" spans="2:3" x14ac:dyDescent="0.25">
      <c r="B8802" s="16"/>
      <c r="C8802" s="17"/>
    </row>
    <row r="8803" spans="2:3" x14ac:dyDescent="0.25">
      <c r="B8803" s="16"/>
      <c r="C8803" s="17"/>
    </row>
    <row r="8804" spans="2:3" x14ac:dyDescent="0.25">
      <c r="B8804" s="16"/>
      <c r="C8804" s="17"/>
    </row>
    <row r="8805" spans="2:3" x14ac:dyDescent="0.25">
      <c r="B8805" s="16"/>
      <c r="C8805" s="17"/>
    </row>
    <row r="8806" spans="2:3" x14ac:dyDescent="0.25">
      <c r="B8806" s="16"/>
      <c r="C8806" s="17"/>
    </row>
    <row r="8807" spans="2:3" x14ac:dyDescent="0.25">
      <c r="B8807" s="16"/>
      <c r="C8807" s="17"/>
    </row>
    <row r="8808" spans="2:3" x14ac:dyDescent="0.25">
      <c r="B8808" s="16"/>
      <c r="C8808" s="17"/>
    </row>
    <row r="8809" spans="2:3" x14ac:dyDescent="0.25">
      <c r="B8809" s="16"/>
      <c r="C8809" s="17"/>
    </row>
    <row r="8810" spans="2:3" x14ac:dyDescent="0.25">
      <c r="B8810" s="16"/>
      <c r="C8810" s="17"/>
    </row>
    <row r="8811" spans="2:3" x14ac:dyDescent="0.25">
      <c r="B8811" s="16"/>
      <c r="C8811" s="17"/>
    </row>
    <row r="8812" spans="2:3" x14ac:dyDescent="0.25">
      <c r="B8812" s="16"/>
      <c r="C8812" s="17"/>
    </row>
    <row r="8813" spans="2:3" x14ac:dyDescent="0.25">
      <c r="B8813" s="16"/>
      <c r="C8813" s="17"/>
    </row>
    <row r="8814" spans="2:3" x14ac:dyDescent="0.25">
      <c r="B8814" s="16"/>
      <c r="C8814" s="17"/>
    </row>
    <row r="8815" spans="2:3" x14ac:dyDescent="0.25">
      <c r="B8815" s="16"/>
      <c r="C8815" s="17"/>
    </row>
    <row r="8816" spans="2:3" x14ac:dyDescent="0.25">
      <c r="B8816" s="16"/>
      <c r="C8816" s="17"/>
    </row>
    <row r="8817" spans="2:3" x14ac:dyDescent="0.25">
      <c r="B8817" s="16"/>
      <c r="C8817" s="17"/>
    </row>
    <row r="8818" spans="2:3" x14ac:dyDescent="0.25">
      <c r="B8818" s="16"/>
      <c r="C8818" s="17"/>
    </row>
    <row r="8819" spans="2:3" x14ac:dyDescent="0.25">
      <c r="B8819" s="16"/>
      <c r="C8819" s="17"/>
    </row>
    <row r="8820" spans="2:3" x14ac:dyDescent="0.25">
      <c r="B8820" s="16"/>
      <c r="C8820" s="17"/>
    </row>
    <row r="8821" spans="2:3" x14ac:dyDescent="0.25">
      <c r="B8821" s="16"/>
      <c r="C8821" s="17"/>
    </row>
    <row r="8822" spans="2:3" x14ac:dyDescent="0.25">
      <c r="B8822" s="16"/>
      <c r="C8822" s="17"/>
    </row>
    <row r="8823" spans="2:3" x14ac:dyDescent="0.25">
      <c r="B8823" s="16"/>
      <c r="C8823" s="17"/>
    </row>
    <row r="8824" spans="2:3" x14ac:dyDescent="0.25">
      <c r="B8824" s="16"/>
      <c r="C8824" s="17"/>
    </row>
    <row r="8825" spans="2:3" x14ac:dyDescent="0.25">
      <c r="B8825" s="16"/>
      <c r="C8825" s="17"/>
    </row>
    <row r="8826" spans="2:3" x14ac:dyDescent="0.25">
      <c r="B8826" s="16"/>
      <c r="C8826" s="17"/>
    </row>
    <row r="8827" spans="2:3" x14ac:dyDescent="0.25">
      <c r="B8827" s="16"/>
      <c r="C8827" s="17"/>
    </row>
    <row r="8828" spans="2:3" x14ac:dyDescent="0.25">
      <c r="B8828" s="16"/>
      <c r="C8828" s="17"/>
    </row>
    <row r="8829" spans="2:3" x14ac:dyDescent="0.25">
      <c r="B8829" s="16"/>
      <c r="C8829" s="17"/>
    </row>
    <row r="8830" spans="2:3" x14ac:dyDescent="0.25">
      <c r="B8830" s="16"/>
      <c r="C8830" s="17"/>
    </row>
    <row r="8831" spans="2:3" x14ac:dyDescent="0.25">
      <c r="B8831" s="16"/>
      <c r="C8831" s="17"/>
    </row>
    <row r="8832" spans="2:3" x14ac:dyDescent="0.25">
      <c r="B8832" s="16"/>
      <c r="C8832" s="17"/>
    </row>
    <row r="8833" spans="2:3" x14ac:dyDescent="0.25">
      <c r="B8833" s="16"/>
      <c r="C8833" s="17"/>
    </row>
    <row r="8834" spans="2:3" x14ac:dyDescent="0.25">
      <c r="B8834" s="16"/>
      <c r="C8834" s="17"/>
    </row>
    <row r="8835" spans="2:3" x14ac:dyDescent="0.25">
      <c r="B8835" s="16"/>
      <c r="C8835" s="17"/>
    </row>
    <row r="8836" spans="2:3" x14ac:dyDescent="0.25">
      <c r="B8836" s="16"/>
      <c r="C8836" s="17"/>
    </row>
    <row r="8837" spans="2:3" x14ac:dyDescent="0.25">
      <c r="B8837" s="16"/>
      <c r="C8837" s="17"/>
    </row>
    <row r="8838" spans="2:3" x14ac:dyDescent="0.25">
      <c r="B8838" s="16"/>
      <c r="C8838" s="17"/>
    </row>
    <row r="8839" spans="2:3" x14ac:dyDescent="0.25">
      <c r="B8839" s="16"/>
      <c r="C8839" s="17"/>
    </row>
    <row r="8840" spans="2:3" x14ac:dyDescent="0.25">
      <c r="B8840" s="16"/>
      <c r="C8840" s="17"/>
    </row>
    <row r="8841" spans="2:3" x14ac:dyDescent="0.25">
      <c r="B8841" s="16"/>
      <c r="C8841" s="17"/>
    </row>
    <row r="8842" spans="2:3" x14ac:dyDescent="0.25">
      <c r="B8842" s="16"/>
      <c r="C8842" s="17"/>
    </row>
    <row r="8843" spans="2:3" x14ac:dyDescent="0.25">
      <c r="B8843" s="16"/>
      <c r="C8843" s="17"/>
    </row>
    <row r="8844" spans="2:3" x14ac:dyDescent="0.25">
      <c r="B8844" s="16"/>
      <c r="C8844" s="17"/>
    </row>
    <row r="8845" spans="2:3" x14ac:dyDescent="0.25">
      <c r="B8845" s="16"/>
      <c r="C8845" s="17"/>
    </row>
    <row r="8846" spans="2:3" x14ac:dyDescent="0.25">
      <c r="B8846" s="16"/>
      <c r="C8846" s="17"/>
    </row>
    <row r="8847" spans="2:3" x14ac:dyDescent="0.25">
      <c r="B8847" s="16"/>
      <c r="C8847" s="17"/>
    </row>
    <row r="8848" spans="2:3" x14ac:dyDescent="0.25">
      <c r="B8848" s="16"/>
      <c r="C8848" s="17"/>
    </row>
    <row r="8849" spans="2:3" x14ac:dyDescent="0.25">
      <c r="B8849" s="16"/>
      <c r="C8849" s="17"/>
    </row>
    <row r="8850" spans="2:3" x14ac:dyDescent="0.25">
      <c r="B8850" s="16"/>
      <c r="C8850" s="17"/>
    </row>
    <row r="8851" spans="2:3" x14ac:dyDescent="0.25">
      <c r="B8851" s="16"/>
      <c r="C8851" s="17"/>
    </row>
    <row r="8852" spans="2:3" x14ac:dyDescent="0.25">
      <c r="B8852" s="16"/>
      <c r="C8852" s="17"/>
    </row>
    <row r="8853" spans="2:3" x14ac:dyDescent="0.25">
      <c r="B8853" s="16"/>
      <c r="C8853" s="17"/>
    </row>
    <row r="8854" spans="2:3" x14ac:dyDescent="0.25">
      <c r="B8854" s="16"/>
      <c r="C8854" s="17"/>
    </row>
    <row r="8855" spans="2:3" x14ac:dyDescent="0.25">
      <c r="B8855" s="16"/>
      <c r="C8855" s="17"/>
    </row>
    <row r="8856" spans="2:3" x14ac:dyDescent="0.25">
      <c r="B8856" s="16"/>
      <c r="C8856" s="17"/>
    </row>
    <row r="8857" spans="2:3" x14ac:dyDescent="0.25">
      <c r="B8857" s="16"/>
      <c r="C8857" s="17"/>
    </row>
    <row r="8858" spans="2:3" x14ac:dyDescent="0.25">
      <c r="B8858" s="16"/>
      <c r="C8858" s="17"/>
    </row>
    <row r="8859" spans="2:3" x14ac:dyDescent="0.25">
      <c r="B8859" s="16"/>
      <c r="C8859" s="17"/>
    </row>
    <row r="8860" spans="2:3" x14ac:dyDescent="0.25">
      <c r="B8860" s="16"/>
      <c r="C8860" s="17"/>
    </row>
    <row r="8861" spans="2:3" x14ac:dyDescent="0.25">
      <c r="B8861" s="16"/>
      <c r="C8861" s="17"/>
    </row>
    <row r="8862" spans="2:3" x14ac:dyDescent="0.25">
      <c r="B8862" s="16"/>
      <c r="C8862" s="17"/>
    </row>
    <row r="8863" spans="2:3" x14ac:dyDescent="0.25">
      <c r="B8863" s="16"/>
      <c r="C8863" s="17"/>
    </row>
    <row r="8864" spans="2:3" x14ac:dyDescent="0.25">
      <c r="B8864" s="16"/>
      <c r="C8864" s="17"/>
    </row>
    <row r="8865" spans="2:3" x14ac:dyDescent="0.25">
      <c r="B8865" s="16"/>
      <c r="C8865" s="17"/>
    </row>
    <row r="8866" spans="2:3" x14ac:dyDescent="0.25">
      <c r="B8866" s="16"/>
      <c r="C8866" s="17"/>
    </row>
    <row r="8867" spans="2:3" x14ac:dyDescent="0.25">
      <c r="B8867" s="16"/>
      <c r="C8867" s="17"/>
    </row>
    <row r="8868" spans="2:3" x14ac:dyDescent="0.25">
      <c r="B8868" s="16"/>
      <c r="C8868" s="17"/>
    </row>
    <row r="8869" spans="2:3" x14ac:dyDescent="0.25">
      <c r="B8869" s="16"/>
      <c r="C8869" s="17"/>
    </row>
    <row r="8870" spans="2:3" x14ac:dyDescent="0.25">
      <c r="B8870" s="16"/>
      <c r="C8870" s="17"/>
    </row>
    <row r="8871" spans="2:3" x14ac:dyDescent="0.25">
      <c r="B8871" s="16"/>
      <c r="C8871" s="17"/>
    </row>
    <row r="8872" spans="2:3" x14ac:dyDescent="0.25">
      <c r="B8872" s="16"/>
      <c r="C8872" s="17"/>
    </row>
    <row r="8873" spans="2:3" x14ac:dyDescent="0.25">
      <c r="B8873" s="16"/>
      <c r="C8873" s="17"/>
    </row>
    <row r="8874" spans="2:3" x14ac:dyDescent="0.25">
      <c r="B8874" s="16"/>
      <c r="C8874" s="17"/>
    </row>
    <row r="8875" spans="2:3" x14ac:dyDescent="0.25">
      <c r="B8875" s="16"/>
      <c r="C8875" s="17"/>
    </row>
    <row r="8876" spans="2:3" x14ac:dyDescent="0.25">
      <c r="B8876" s="16"/>
      <c r="C8876" s="17"/>
    </row>
    <row r="8877" spans="2:3" x14ac:dyDescent="0.25">
      <c r="B8877" s="16"/>
      <c r="C8877" s="17"/>
    </row>
    <row r="8878" spans="2:3" x14ac:dyDescent="0.25">
      <c r="B8878" s="16"/>
      <c r="C8878" s="17"/>
    </row>
    <row r="8879" spans="2:3" x14ac:dyDescent="0.25">
      <c r="B8879" s="16"/>
      <c r="C8879" s="17"/>
    </row>
    <row r="8880" spans="2:3" x14ac:dyDescent="0.25">
      <c r="B8880" s="16"/>
      <c r="C8880" s="17"/>
    </row>
    <row r="8881" spans="2:3" x14ac:dyDescent="0.25">
      <c r="B8881" s="16"/>
      <c r="C8881" s="17"/>
    </row>
    <row r="8882" spans="2:3" x14ac:dyDescent="0.25">
      <c r="B8882" s="16"/>
      <c r="C8882" s="17"/>
    </row>
    <row r="8883" spans="2:3" x14ac:dyDescent="0.25">
      <c r="B8883" s="16"/>
      <c r="C8883" s="17"/>
    </row>
    <row r="8884" spans="2:3" x14ac:dyDescent="0.25">
      <c r="B8884" s="16"/>
      <c r="C8884" s="17"/>
    </row>
    <row r="8885" spans="2:3" x14ac:dyDescent="0.25">
      <c r="B8885" s="16"/>
      <c r="C8885" s="17"/>
    </row>
    <row r="8886" spans="2:3" x14ac:dyDescent="0.25">
      <c r="B8886" s="16"/>
      <c r="C8886" s="17"/>
    </row>
    <row r="8887" spans="2:3" x14ac:dyDescent="0.25">
      <c r="B8887" s="16"/>
      <c r="C8887" s="17"/>
    </row>
    <row r="8888" spans="2:3" x14ac:dyDescent="0.25">
      <c r="B8888" s="16"/>
      <c r="C8888" s="17"/>
    </row>
    <row r="8889" spans="2:3" x14ac:dyDescent="0.25">
      <c r="B8889" s="16"/>
      <c r="C8889" s="17"/>
    </row>
    <row r="8890" spans="2:3" x14ac:dyDescent="0.25">
      <c r="B8890" s="16"/>
      <c r="C8890" s="17"/>
    </row>
    <row r="8891" spans="2:3" x14ac:dyDescent="0.25">
      <c r="B8891" s="16"/>
      <c r="C8891" s="17"/>
    </row>
    <row r="8892" spans="2:3" x14ac:dyDescent="0.25">
      <c r="B8892" s="16"/>
      <c r="C8892" s="17"/>
    </row>
    <row r="8893" spans="2:3" x14ac:dyDescent="0.25">
      <c r="B8893" s="16"/>
      <c r="C8893" s="17"/>
    </row>
    <row r="8894" spans="2:3" x14ac:dyDescent="0.25">
      <c r="B8894" s="16"/>
      <c r="C8894" s="17"/>
    </row>
    <row r="8895" spans="2:3" x14ac:dyDescent="0.25">
      <c r="B8895" s="16"/>
      <c r="C8895" s="17"/>
    </row>
    <row r="8896" spans="2:3" x14ac:dyDescent="0.25">
      <c r="B8896" s="16"/>
      <c r="C8896" s="17"/>
    </row>
    <row r="8897" spans="2:3" x14ac:dyDescent="0.25">
      <c r="B8897" s="16"/>
      <c r="C8897" s="17"/>
    </row>
    <row r="8898" spans="2:3" x14ac:dyDescent="0.25">
      <c r="B8898" s="16"/>
      <c r="C8898" s="17"/>
    </row>
    <row r="8899" spans="2:3" x14ac:dyDescent="0.25">
      <c r="B8899" s="16"/>
      <c r="C8899" s="17"/>
    </row>
    <row r="8900" spans="2:3" x14ac:dyDescent="0.25">
      <c r="B8900" s="16"/>
      <c r="C8900" s="17"/>
    </row>
    <row r="8901" spans="2:3" x14ac:dyDescent="0.25">
      <c r="B8901" s="16"/>
      <c r="C8901" s="17"/>
    </row>
    <row r="8902" spans="2:3" x14ac:dyDescent="0.25">
      <c r="B8902" s="16"/>
      <c r="C8902" s="17"/>
    </row>
    <row r="8903" spans="2:3" x14ac:dyDescent="0.25">
      <c r="B8903" s="16"/>
      <c r="C8903" s="17"/>
    </row>
    <row r="8904" spans="2:3" x14ac:dyDescent="0.25">
      <c r="B8904" s="16"/>
      <c r="C8904" s="17"/>
    </row>
    <row r="8905" spans="2:3" x14ac:dyDescent="0.25">
      <c r="B8905" s="16"/>
      <c r="C8905" s="17"/>
    </row>
    <row r="8906" spans="2:3" x14ac:dyDescent="0.25">
      <c r="B8906" s="16"/>
      <c r="C8906" s="17"/>
    </row>
    <row r="8907" spans="2:3" x14ac:dyDescent="0.25">
      <c r="B8907" s="16"/>
      <c r="C8907" s="17"/>
    </row>
    <row r="8908" spans="2:3" x14ac:dyDescent="0.25">
      <c r="B8908" s="16"/>
      <c r="C8908" s="17"/>
    </row>
    <row r="8909" spans="2:3" x14ac:dyDescent="0.25">
      <c r="B8909" s="16"/>
      <c r="C8909" s="17"/>
    </row>
    <row r="8910" spans="2:3" x14ac:dyDescent="0.25">
      <c r="B8910" s="16"/>
      <c r="C8910" s="17"/>
    </row>
    <row r="8911" spans="2:3" x14ac:dyDescent="0.25">
      <c r="B8911" s="16"/>
      <c r="C8911" s="17"/>
    </row>
    <row r="8912" spans="2:3" x14ac:dyDescent="0.25">
      <c r="B8912" s="16"/>
      <c r="C8912" s="17"/>
    </row>
    <row r="8913" spans="2:3" x14ac:dyDescent="0.25">
      <c r="B8913" s="16"/>
      <c r="C8913" s="17"/>
    </row>
    <row r="8914" spans="2:3" x14ac:dyDescent="0.25">
      <c r="B8914" s="16"/>
      <c r="C8914" s="17"/>
    </row>
    <row r="8915" spans="2:3" x14ac:dyDescent="0.25">
      <c r="B8915" s="16"/>
      <c r="C8915" s="17"/>
    </row>
    <row r="8916" spans="2:3" x14ac:dyDescent="0.25">
      <c r="B8916" s="16"/>
      <c r="C8916" s="17"/>
    </row>
    <row r="8917" spans="2:3" x14ac:dyDescent="0.25">
      <c r="B8917" s="16"/>
      <c r="C8917" s="17"/>
    </row>
    <row r="8918" spans="2:3" x14ac:dyDescent="0.25">
      <c r="B8918" s="16"/>
      <c r="C8918" s="17"/>
    </row>
    <row r="8919" spans="2:3" x14ac:dyDescent="0.25">
      <c r="B8919" s="16"/>
      <c r="C8919" s="17"/>
    </row>
    <row r="8920" spans="2:3" x14ac:dyDescent="0.25">
      <c r="B8920" s="16"/>
      <c r="C8920" s="17"/>
    </row>
    <row r="8921" spans="2:3" x14ac:dyDescent="0.25">
      <c r="B8921" s="16"/>
      <c r="C8921" s="17"/>
    </row>
    <row r="8922" spans="2:3" x14ac:dyDescent="0.25">
      <c r="B8922" s="16"/>
      <c r="C8922" s="17"/>
    </row>
    <row r="8923" spans="2:3" x14ac:dyDescent="0.25">
      <c r="B8923" s="16"/>
      <c r="C8923" s="17"/>
    </row>
    <row r="8924" spans="2:3" x14ac:dyDescent="0.25">
      <c r="B8924" s="16"/>
      <c r="C8924" s="17"/>
    </row>
    <row r="8925" spans="2:3" x14ac:dyDescent="0.25">
      <c r="B8925" s="16"/>
      <c r="C8925" s="17"/>
    </row>
    <row r="8926" spans="2:3" x14ac:dyDescent="0.25">
      <c r="B8926" s="16"/>
      <c r="C8926" s="17"/>
    </row>
    <row r="8927" spans="2:3" x14ac:dyDescent="0.25">
      <c r="B8927" s="16"/>
      <c r="C8927" s="17"/>
    </row>
    <row r="8928" spans="2:3" x14ac:dyDescent="0.25">
      <c r="B8928" s="16"/>
      <c r="C8928" s="17"/>
    </row>
    <row r="8929" spans="2:3" x14ac:dyDescent="0.25">
      <c r="B8929" s="16"/>
      <c r="C8929" s="17"/>
    </row>
    <row r="8930" spans="2:3" x14ac:dyDescent="0.25">
      <c r="B8930" s="16"/>
      <c r="C8930" s="17"/>
    </row>
    <row r="8931" spans="2:3" x14ac:dyDescent="0.25">
      <c r="B8931" s="16"/>
      <c r="C8931" s="17"/>
    </row>
    <row r="8932" spans="2:3" x14ac:dyDescent="0.25">
      <c r="B8932" s="16"/>
      <c r="C8932" s="17"/>
    </row>
    <row r="8933" spans="2:3" x14ac:dyDescent="0.25">
      <c r="B8933" s="16"/>
      <c r="C8933" s="17"/>
    </row>
    <row r="8934" spans="2:3" x14ac:dyDescent="0.25">
      <c r="B8934" s="16"/>
      <c r="C8934" s="17"/>
    </row>
    <row r="8935" spans="2:3" x14ac:dyDescent="0.25">
      <c r="B8935" s="16"/>
      <c r="C8935" s="17"/>
    </row>
    <row r="8936" spans="2:3" x14ac:dyDescent="0.25">
      <c r="B8936" s="16"/>
      <c r="C8936" s="17"/>
    </row>
    <row r="8937" spans="2:3" x14ac:dyDescent="0.25">
      <c r="B8937" s="16"/>
      <c r="C8937" s="17"/>
    </row>
    <row r="8938" spans="2:3" x14ac:dyDescent="0.25">
      <c r="B8938" s="16"/>
      <c r="C8938" s="17"/>
    </row>
    <row r="8939" spans="2:3" x14ac:dyDescent="0.25">
      <c r="B8939" s="16"/>
      <c r="C8939" s="17"/>
    </row>
    <row r="8940" spans="2:3" x14ac:dyDescent="0.25">
      <c r="B8940" s="16"/>
      <c r="C8940" s="17"/>
    </row>
    <row r="8941" spans="2:3" x14ac:dyDescent="0.25">
      <c r="B8941" s="16"/>
      <c r="C8941" s="17"/>
    </row>
    <row r="8942" spans="2:3" x14ac:dyDescent="0.25">
      <c r="B8942" s="16"/>
      <c r="C8942" s="17"/>
    </row>
    <row r="8943" spans="2:3" x14ac:dyDescent="0.25">
      <c r="B8943" s="16"/>
      <c r="C8943" s="17"/>
    </row>
    <row r="8944" spans="2:3" x14ac:dyDescent="0.25">
      <c r="B8944" s="16"/>
      <c r="C8944" s="17"/>
    </row>
    <row r="8945" spans="2:3" x14ac:dyDescent="0.25">
      <c r="B8945" s="16"/>
      <c r="C8945" s="17"/>
    </row>
    <row r="8946" spans="2:3" x14ac:dyDescent="0.25">
      <c r="B8946" s="16"/>
      <c r="C8946" s="17"/>
    </row>
    <row r="8947" spans="2:3" x14ac:dyDescent="0.25">
      <c r="B8947" s="16"/>
      <c r="C8947" s="17"/>
    </row>
    <row r="8948" spans="2:3" x14ac:dyDescent="0.25">
      <c r="B8948" s="16"/>
      <c r="C8948" s="17"/>
    </row>
    <row r="8949" spans="2:3" x14ac:dyDescent="0.25">
      <c r="B8949" s="16"/>
      <c r="C8949" s="17"/>
    </row>
    <row r="8950" spans="2:3" x14ac:dyDescent="0.25">
      <c r="B8950" s="16"/>
      <c r="C8950" s="17"/>
    </row>
    <row r="8951" spans="2:3" x14ac:dyDescent="0.25">
      <c r="B8951" s="16"/>
      <c r="C8951" s="17"/>
    </row>
    <row r="8952" spans="2:3" x14ac:dyDescent="0.25">
      <c r="B8952" s="16"/>
      <c r="C8952" s="17"/>
    </row>
    <row r="8953" spans="2:3" x14ac:dyDescent="0.25">
      <c r="B8953" s="16"/>
      <c r="C8953" s="17"/>
    </row>
    <row r="8954" spans="2:3" x14ac:dyDescent="0.25">
      <c r="B8954" s="16"/>
      <c r="C8954" s="17"/>
    </row>
    <row r="8955" spans="2:3" x14ac:dyDescent="0.25">
      <c r="B8955" s="16"/>
      <c r="C8955" s="17"/>
    </row>
    <row r="8956" spans="2:3" x14ac:dyDescent="0.25">
      <c r="B8956" s="16"/>
      <c r="C8956" s="17"/>
    </row>
    <row r="8957" spans="2:3" x14ac:dyDescent="0.25">
      <c r="B8957" s="16"/>
      <c r="C8957" s="17"/>
    </row>
    <row r="8958" spans="2:3" x14ac:dyDescent="0.25">
      <c r="B8958" s="16"/>
      <c r="C8958" s="17"/>
    </row>
    <row r="8959" spans="2:3" x14ac:dyDescent="0.25">
      <c r="B8959" s="16"/>
      <c r="C8959" s="17"/>
    </row>
    <row r="8960" spans="2:3" x14ac:dyDescent="0.25">
      <c r="B8960" s="16"/>
      <c r="C8960" s="17"/>
    </row>
    <row r="8961" spans="2:3" x14ac:dyDescent="0.25">
      <c r="B8961" s="16"/>
      <c r="C8961" s="17"/>
    </row>
    <row r="8962" spans="2:3" x14ac:dyDescent="0.25">
      <c r="B8962" s="16"/>
      <c r="C8962" s="17"/>
    </row>
    <row r="8963" spans="2:3" x14ac:dyDescent="0.25">
      <c r="B8963" s="16"/>
      <c r="C8963" s="17"/>
    </row>
    <row r="8964" spans="2:3" x14ac:dyDescent="0.25">
      <c r="B8964" s="16"/>
      <c r="C8964" s="17"/>
    </row>
    <row r="8965" spans="2:3" x14ac:dyDescent="0.25">
      <c r="B8965" s="16"/>
      <c r="C8965" s="17"/>
    </row>
    <row r="8966" spans="2:3" x14ac:dyDescent="0.25">
      <c r="B8966" s="16"/>
      <c r="C8966" s="17"/>
    </row>
    <row r="8967" spans="2:3" x14ac:dyDescent="0.25">
      <c r="B8967" s="16"/>
      <c r="C8967" s="17"/>
    </row>
    <row r="8968" spans="2:3" x14ac:dyDescent="0.25">
      <c r="B8968" s="16"/>
      <c r="C8968" s="17"/>
    </row>
    <row r="8969" spans="2:3" x14ac:dyDescent="0.25">
      <c r="B8969" s="16"/>
      <c r="C8969" s="17"/>
    </row>
    <row r="8970" spans="2:3" x14ac:dyDescent="0.25">
      <c r="B8970" s="16"/>
      <c r="C8970" s="17"/>
    </row>
    <row r="8971" spans="2:3" x14ac:dyDescent="0.25">
      <c r="B8971" s="16"/>
      <c r="C8971" s="17"/>
    </row>
    <row r="8972" spans="2:3" x14ac:dyDescent="0.25">
      <c r="B8972" s="16"/>
      <c r="C8972" s="17"/>
    </row>
    <row r="8973" spans="2:3" x14ac:dyDescent="0.25">
      <c r="B8973" s="16"/>
      <c r="C8973" s="17"/>
    </row>
    <row r="8974" spans="2:3" x14ac:dyDescent="0.25">
      <c r="B8974" s="16"/>
      <c r="C8974" s="17"/>
    </row>
    <row r="8975" spans="2:3" x14ac:dyDescent="0.25">
      <c r="B8975" s="16"/>
      <c r="C8975" s="17"/>
    </row>
    <row r="8976" spans="2:3" x14ac:dyDescent="0.25">
      <c r="B8976" s="16"/>
      <c r="C8976" s="17"/>
    </row>
    <row r="8977" spans="2:3" x14ac:dyDescent="0.25">
      <c r="B8977" s="16"/>
      <c r="C8977" s="17"/>
    </row>
    <row r="8978" spans="2:3" x14ac:dyDescent="0.25">
      <c r="B8978" s="16"/>
      <c r="C8978" s="17"/>
    </row>
    <row r="8979" spans="2:3" x14ac:dyDescent="0.25">
      <c r="B8979" s="16"/>
      <c r="C8979" s="17"/>
    </row>
    <row r="8980" spans="2:3" x14ac:dyDescent="0.25">
      <c r="B8980" s="16"/>
      <c r="C8980" s="17"/>
    </row>
    <row r="8981" spans="2:3" x14ac:dyDescent="0.25">
      <c r="B8981" s="16"/>
      <c r="C8981" s="17"/>
    </row>
    <row r="8982" spans="2:3" x14ac:dyDescent="0.25">
      <c r="B8982" s="16"/>
      <c r="C8982" s="17"/>
    </row>
    <row r="8983" spans="2:3" x14ac:dyDescent="0.25">
      <c r="B8983" s="16"/>
      <c r="C8983" s="17"/>
    </row>
    <row r="8984" spans="2:3" x14ac:dyDescent="0.25">
      <c r="B8984" s="16"/>
      <c r="C8984" s="17"/>
    </row>
    <row r="8985" spans="2:3" x14ac:dyDescent="0.25">
      <c r="B8985" s="16"/>
      <c r="C8985" s="17"/>
    </row>
    <row r="8986" spans="2:3" x14ac:dyDescent="0.25">
      <c r="B8986" s="16"/>
      <c r="C8986" s="17"/>
    </row>
    <row r="8987" spans="2:3" x14ac:dyDescent="0.25">
      <c r="B8987" s="16"/>
      <c r="C8987" s="17"/>
    </row>
    <row r="8988" spans="2:3" x14ac:dyDescent="0.25">
      <c r="B8988" s="16"/>
      <c r="C8988" s="17"/>
    </row>
    <row r="8989" spans="2:3" x14ac:dyDescent="0.25">
      <c r="B8989" s="16"/>
      <c r="C8989" s="17"/>
    </row>
    <row r="8990" spans="2:3" x14ac:dyDescent="0.25">
      <c r="B8990" s="16"/>
      <c r="C8990" s="17"/>
    </row>
    <row r="8991" spans="2:3" x14ac:dyDescent="0.25">
      <c r="B8991" s="16"/>
      <c r="C8991" s="17"/>
    </row>
    <row r="8992" spans="2:3" x14ac:dyDescent="0.25">
      <c r="B8992" s="16"/>
      <c r="C8992" s="17"/>
    </row>
    <row r="8993" spans="2:3" x14ac:dyDescent="0.25">
      <c r="B8993" s="16"/>
      <c r="C8993" s="17"/>
    </row>
    <row r="8994" spans="2:3" x14ac:dyDescent="0.25">
      <c r="B8994" s="16"/>
      <c r="C8994" s="17"/>
    </row>
    <row r="8995" spans="2:3" x14ac:dyDescent="0.25">
      <c r="B8995" s="16"/>
      <c r="C8995" s="17"/>
    </row>
    <row r="8996" spans="2:3" x14ac:dyDescent="0.25">
      <c r="B8996" s="16"/>
      <c r="C8996" s="17"/>
    </row>
    <row r="8997" spans="2:3" x14ac:dyDescent="0.25">
      <c r="B8997" s="16"/>
      <c r="C8997" s="17"/>
    </row>
    <row r="8998" spans="2:3" x14ac:dyDescent="0.25">
      <c r="B8998" s="16"/>
      <c r="C8998" s="17"/>
    </row>
    <row r="8999" spans="2:3" x14ac:dyDescent="0.25">
      <c r="B8999" s="16"/>
      <c r="C8999" s="17"/>
    </row>
    <row r="9000" spans="2:3" x14ac:dyDescent="0.25">
      <c r="B9000" s="16"/>
      <c r="C9000" s="17"/>
    </row>
    <row r="9001" spans="2:3" x14ac:dyDescent="0.25">
      <c r="B9001" s="16"/>
      <c r="C9001" s="17"/>
    </row>
    <row r="9002" spans="2:3" x14ac:dyDescent="0.25">
      <c r="B9002" s="16"/>
      <c r="C9002" s="17"/>
    </row>
    <row r="9003" spans="2:3" x14ac:dyDescent="0.25">
      <c r="B9003" s="16"/>
      <c r="C9003" s="17"/>
    </row>
    <row r="9004" spans="2:3" x14ac:dyDescent="0.25">
      <c r="B9004" s="16"/>
      <c r="C9004" s="17"/>
    </row>
    <row r="9005" spans="2:3" x14ac:dyDescent="0.25">
      <c r="B9005" s="16"/>
      <c r="C9005" s="17"/>
    </row>
    <row r="9006" spans="2:3" x14ac:dyDescent="0.25">
      <c r="B9006" s="16"/>
      <c r="C9006" s="17"/>
    </row>
    <row r="9007" spans="2:3" x14ac:dyDescent="0.25">
      <c r="B9007" s="16"/>
      <c r="C9007" s="17"/>
    </row>
    <row r="9008" spans="2:3" x14ac:dyDescent="0.25">
      <c r="B9008" s="16"/>
      <c r="C9008" s="17"/>
    </row>
    <row r="9009" spans="2:3" x14ac:dyDescent="0.25">
      <c r="B9009" s="16"/>
      <c r="C9009" s="17"/>
    </row>
    <row r="9010" spans="2:3" x14ac:dyDescent="0.25">
      <c r="B9010" s="16"/>
      <c r="C9010" s="17"/>
    </row>
    <row r="9011" spans="2:3" x14ac:dyDescent="0.25">
      <c r="B9011" s="16"/>
      <c r="C9011" s="17"/>
    </row>
    <row r="9012" spans="2:3" x14ac:dyDescent="0.25">
      <c r="B9012" s="16"/>
      <c r="C9012" s="17"/>
    </row>
    <row r="9013" spans="2:3" x14ac:dyDescent="0.25">
      <c r="B9013" s="16"/>
      <c r="C9013" s="17"/>
    </row>
    <row r="9014" spans="2:3" x14ac:dyDescent="0.25">
      <c r="B9014" s="16"/>
      <c r="C9014" s="17"/>
    </row>
    <row r="9015" spans="2:3" x14ac:dyDescent="0.25">
      <c r="B9015" s="16"/>
      <c r="C9015" s="17"/>
    </row>
    <row r="9016" spans="2:3" x14ac:dyDescent="0.25">
      <c r="B9016" s="16"/>
      <c r="C9016" s="17"/>
    </row>
    <row r="9017" spans="2:3" x14ac:dyDescent="0.25">
      <c r="B9017" s="16"/>
      <c r="C9017" s="17"/>
    </row>
    <row r="9018" spans="2:3" x14ac:dyDescent="0.25">
      <c r="B9018" s="16"/>
      <c r="C9018" s="17"/>
    </row>
    <row r="9019" spans="2:3" x14ac:dyDescent="0.25">
      <c r="B9019" s="16"/>
      <c r="C9019" s="17"/>
    </row>
    <row r="9020" spans="2:3" x14ac:dyDescent="0.25">
      <c r="B9020" s="16"/>
      <c r="C9020" s="17"/>
    </row>
    <row r="9021" spans="2:3" x14ac:dyDescent="0.25">
      <c r="B9021" s="16"/>
      <c r="C9021" s="17"/>
    </row>
    <row r="9022" spans="2:3" x14ac:dyDescent="0.25">
      <c r="B9022" s="16"/>
      <c r="C9022" s="17"/>
    </row>
    <row r="9023" spans="2:3" x14ac:dyDescent="0.25">
      <c r="B9023" s="16"/>
      <c r="C9023" s="17"/>
    </row>
    <row r="9024" spans="2:3" x14ac:dyDescent="0.25">
      <c r="B9024" s="16"/>
      <c r="C9024" s="17"/>
    </row>
    <row r="9025" spans="2:3" x14ac:dyDescent="0.25">
      <c r="B9025" s="16"/>
      <c r="C9025" s="17"/>
    </row>
    <row r="9026" spans="2:3" x14ac:dyDescent="0.25">
      <c r="B9026" s="16"/>
      <c r="C9026" s="17"/>
    </row>
    <row r="9027" spans="2:3" x14ac:dyDescent="0.25">
      <c r="B9027" s="16"/>
      <c r="C9027" s="17"/>
    </row>
    <row r="9028" spans="2:3" x14ac:dyDescent="0.25">
      <c r="B9028" s="16"/>
      <c r="C9028" s="17"/>
    </row>
    <row r="9029" spans="2:3" x14ac:dyDescent="0.25">
      <c r="B9029" s="16"/>
      <c r="C9029" s="17"/>
    </row>
    <row r="9030" spans="2:3" x14ac:dyDescent="0.25">
      <c r="B9030" s="16"/>
      <c r="C9030" s="17"/>
    </row>
    <row r="9031" spans="2:3" x14ac:dyDescent="0.25">
      <c r="B9031" s="16"/>
      <c r="C9031" s="17"/>
    </row>
    <row r="9032" spans="2:3" x14ac:dyDescent="0.25">
      <c r="B9032" s="16"/>
      <c r="C9032" s="17"/>
    </row>
    <row r="9033" spans="2:3" x14ac:dyDescent="0.25">
      <c r="B9033" s="16"/>
      <c r="C9033" s="17"/>
    </row>
    <row r="9034" spans="2:3" x14ac:dyDescent="0.25">
      <c r="B9034" s="16"/>
      <c r="C9034" s="17"/>
    </row>
    <row r="9035" spans="2:3" x14ac:dyDescent="0.25">
      <c r="B9035" s="16"/>
      <c r="C9035" s="17"/>
    </row>
    <row r="9036" spans="2:3" x14ac:dyDescent="0.25">
      <c r="B9036" s="16"/>
      <c r="C9036" s="17"/>
    </row>
    <row r="9037" spans="2:3" x14ac:dyDescent="0.25">
      <c r="B9037" s="16"/>
      <c r="C9037" s="17"/>
    </row>
    <row r="9038" spans="2:3" x14ac:dyDescent="0.25">
      <c r="B9038" s="16"/>
      <c r="C9038" s="17"/>
    </row>
    <row r="9039" spans="2:3" x14ac:dyDescent="0.25">
      <c r="B9039" s="16"/>
      <c r="C9039" s="17"/>
    </row>
    <row r="9040" spans="2:3" x14ac:dyDescent="0.25">
      <c r="B9040" s="16"/>
      <c r="C9040" s="17"/>
    </row>
    <row r="9041" spans="2:3" x14ac:dyDescent="0.25">
      <c r="B9041" s="16"/>
      <c r="C9041" s="17"/>
    </row>
    <row r="9042" spans="2:3" x14ac:dyDescent="0.25">
      <c r="B9042" s="16"/>
      <c r="C9042" s="17"/>
    </row>
    <row r="9043" spans="2:3" x14ac:dyDescent="0.25">
      <c r="B9043" s="16"/>
      <c r="C9043" s="17"/>
    </row>
    <row r="9044" spans="2:3" x14ac:dyDescent="0.25">
      <c r="B9044" s="16"/>
      <c r="C9044" s="17"/>
    </row>
    <row r="9045" spans="2:3" x14ac:dyDescent="0.25">
      <c r="B9045" s="16"/>
      <c r="C9045" s="17"/>
    </row>
    <row r="9046" spans="2:3" x14ac:dyDescent="0.25">
      <c r="B9046" s="16"/>
      <c r="C9046" s="17"/>
    </row>
    <row r="9047" spans="2:3" x14ac:dyDescent="0.25">
      <c r="B9047" s="16"/>
      <c r="C9047" s="17"/>
    </row>
    <row r="9048" spans="2:3" x14ac:dyDescent="0.25">
      <c r="B9048" s="16"/>
      <c r="C9048" s="17"/>
    </row>
    <row r="9049" spans="2:3" x14ac:dyDescent="0.25">
      <c r="B9049" s="16"/>
      <c r="C9049" s="17"/>
    </row>
    <row r="9050" spans="2:3" x14ac:dyDescent="0.25">
      <c r="B9050" s="16"/>
      <c r="C9050" s="17"/>
    </row>
    <row r="9051" spans="2:3" x14ac:dyDescent="0.25">
      <c r="B9051" s="16"/>
      <c r="C9051" s="17"/>
    </row>
    <row r="9052" spans="2:3" x14ac:dyDescent="0.25">
      <c r="B9052" s="16"/>
      <c r="C9052" s="17"/>
    </row>
    <row r="9053" spans="2:3" x14ac:dyDescent="0.25">
      <c r="B9053" s="16"/>
      <c r="C9053" s="17"/>
    </row>
    <row r="9054" spans="2:3" x14ac:dyDescent="0.25">
      <c r="B9054" s="16"/>
      <c r="C9054" s="17"/>
    </row>
    <row r="9055" spans="2:3" x14ac:dyDescent="0.25">
      <c r="B9055" s="16"/>
      <c r="C9055" s="17"/>
    </row>
    <row r="9056" spans="2:3" x14ac:dyDescent="0.25">
      <c r="B9056" s="16"/>
      <c r="C9056" s="17"/>
    </row>
    <row r="9057" spans="2:3" x14ac:dyDescent="0.25">
      <c r="B9057" s="16"/>
      <c r="C9057" s="17"/>
    </row>
    <row r="9058" spans="2:3" x14ac:dyDescent="0.25">
      <c r="B9058" s="16"/>
      <c r="C9058" s="17"/>
    </row>
    <row r="9059" spans="2:3" x14ac:dyDescent="0.25">
      <c r="B9059" s="16"/>
      <c r="C9059" s="17"/>
    </row>
    <row r="9060" spans="2:3" x14ac:dyDescent="0.25">
      <c r="B9060" s="16"/>
      <c r="C9060" s="17"/>
    </row>
    <row r="9061" spans="2:3" x14ac:dyDescent="0.25">
      <c r="B9061" s="16"/>
      <c r="C9061" s="17"/>
    </row>
    <row r="9062" spans="2:3" x14ac:dyDescent="0.25">
      <c r="B9062" s="16"/>
      <c r="C9062" s="17"/>
    </row>
    <row r="9063" spans="2:3" x14ac:dyDescent="0.25">
      <c r="B9063" s="16"/>
      <c r="C9063" s="17"/>
    </row>
    <row r="9064" spans="2:3" x14ac:dyDescent="0.25">
      <c r="B9064" s="16"/>
      <c r="C9064" s="17"/>
    </row>
    <row r="9065" spans="2:3" x14ac:dyDescent="0.25">
      <c r="B9065" s="16"/>
      <c r="C9065" s="17"/>
    </row>
    <row r="9066" spans="2:3" x14ac:dyDescent="0.25">
      <c r="B9066" s="16"/>
      <c r="C9066" s="17"/>
    </row>
    <row r="9067" spans="2:3" x14ac:dyDescent="0.25">
      <c r="B9067" s="16"/>
      <c r="C9067" s="17"/>
    </row>
    <row r="9068" spans="2:3" x14ac:dyDescent="0.25">
      <c r="B9068" s="16"/>
      <c r="C9068" s="17"/>
    </row>
    <row r="9069" spans="2:3" x14ac:dyDescent="0.25">
      <c r="B9069" s="16"/>
      <c r="C9069" s="17"/>
    </row>
    <row r="9070" spans="2:3" x14ac:dyDescent="0.25">
      <c r="B9070" s="16"/>
      <c r="C9070" s="17"/>
    </row>
    <row r="9071" spans="2:3" x14ac:dyDescent="0.25">
      <c r="B9071" s="16"/>
      <c r="C9071" s="17"/>
    </row>
    <row r="9072" spans="2:3" x14ac:dyDescent="0.25">
      <c r="B9072" s="16"/>
      <c r="C9072" s="17"/>
    </row>
    <row r="9073" spans="2:3" x14ac:dyDescent="0.25">
      <c r="B9073" s="16"/>
      <c r="C9073" s="17"/>
    </row>
    <row r="9074" spans="2:3" x14ac:dyDescent="0.25">
      <c r="B9074" s="16"/>
      <c r="C9074" s="17"/>
    </row>
    <row r="9075" spans="2:3" x14ac:dyDescent="0.25">
      <c r="B9075" s="16"/>
      <c r="C9075" s="17"/>
    </row>
    <row r="9076" spans="2:3" x14ac:dyDescent="0.25">
      <c r="B9076" s="16"/>
      <c r="C9076" s="17"/>
    </row>
    <row r="9077" spans="2:3" x14ac:dyDescent="0.25">
      <c r="B9077" s="16"/>
      <c r="C9077" s="17"/>
    </row>
    <row r="9078" spans="2:3" x14ac:dyDescent="0.25">
      <c r="B9078" s="16"/>
      <c r="C9078" s="17"/>
    </row>
    <row r="9079" spans="2:3" x14ac:dyDescent="0.25">
      <c r="B9079" s="16"/>
      <c r="C9079" s="17"/>
    </row>
    <row r="9080" spans="2:3" x14ac:dyDescent="0.25">
      <c r="B9080" s="16"/>
      <c r="C9080" s="17"/>
    </row>
    <row r="9081" spans="2:3" x14ac:dyDescent="0.25">
      <c r="B9081" s="16"/>
      <c r="C9081" s="17"/>
    </row>
    <row r="9082" spans="2:3" x14ac:dyDescent="0.25">
      <c r="B9082" s="16"/>
      <c r="C9082" s="17"/>
    </row>
    <row r="9083" spans="2:3" x14ac:dyDescent="0.25">
      <c r="B9083" s="16"/>
      <c r="C9083" s="17"/>
    </row>
    <row r="9084" spans="2:3" x14ac:dyDescent="0.25">
      <c r="B9084" s="16"/>
      <c r="C9084" s="17"/>
    </row>
    <row r="9085" spans="2:3" x14ac:dyDescent="0.25">
      <c r="B9085" s="16"/>
      <c r="C9085" s="17"/>
    </row>
    <row r="9086" spans="2:3" x14ac:dyDescent="0.25">
      <c r="B9086" s="16"/>
      <c r="C9086" s="17"/>
    </row>
    <row r="9087" spans="2:3" x14ac:dyDescent="0.25">
      <c r="B9087" s="16"/>
      <c r="C9087" s="17"/>
    </row>
    <row r="9088" spans="2:3" x14ac:dyDescent="0.25">
      <c r="B9088" s="16"/>
      <c r="C9088" s="17"/>
    </row>
    <row r="9089" spans="2:3" x14ac:dyDescent="0.25">
      <c r="B9089" s="16"/>
      <c r="C9089" s="17"/>
    </row>
    <row r="9090" spans="2:3" x14ac:dyDescent="0.25">
      <c r="B9090" s="16"/>
      <c r="C9090" s="17"/>
    </row>
    <row r="9091" spans="2:3" x14ac:dyDescent="0.25">
      <c r="B9091" s="16"/>
      <c r="C9091" s="17"/>
    </row>
    <row r="9092" spans="2:3" x14ac:dyDescent="0.25">
      <c r="B9092" s="16"/>
      <c r="C9092" s="17"/>
    </row>
    <row r="9093" spans="2:3" x14ac:dyDescent="0.25">
      <c r="B9093" s="16"/>
      <c r="C9093" s="17"/>
    </row>
    <row r="9094" spans="2:3" x14ac:dyDescent="0.25">
      <c r="B9094" s="16"/>
      <c r="C9094" s="17"/>
    </row>
    <row r="9095" spans="2:3" x14ac:dyDescent="0.25">
      <c r="B9095" s="16"/>
      <c r="C9095" s="17"/>
    </row>
    <row r="9096" spans="2:3" x14ac:dyDescent="0.25">
      <c r="B9096" s="16"/>
      <c r="C9096" s="17"/>
    </row>
    <row r="9097" spans="2:3" x14ac:dyDescent="0.25">
      <c r="B9097" s="16"/>
      <c r="C9097" s="17"/>
    </row>
    <row r="9098" spans="2:3" x14ac:dyDescent="0.25">
      <c r="B9098" s="16"/>
      <c r="C9098" s="17"/>
    </row>
    <row r="9099" spans="2:3" x14ac:dyDescent="0.25">
      <c r="B9099" s="16"/>
      <c r="C9099" s="17"/>
    </row>
    <row r="9100" spans="2:3" x14ac:dyDescent="0.25">
      <c r="B9100" s="16"/>
      <c r="C9100" s="17"/>
    </row>
    <row r="9101" spans="2:3" x14ac:dyDescent="0.25">
      <c r="B9101" s="16"/>
      <c r="C9101" s="17"/>
    </row>
    <row r="9102" spans="2:3" x14ac:dyDescent="0.25">
      <c r="B9102" s="16"/>
      <c r="C9102" s="17"/>
    </row>
    <row r="9103" spans="2:3" x14ac:dyDescent="0.25">
      <c r="B9103" s="16"/>
      <c r="C9103" s="17"/>
    </row>
    <row r="9104" spans="2:3" x14ac:dyDescent="0.25">
      <c r="B9104" s="16"/>
      <c r="C9104" s="17"/>
    </row>
    <row r="9105" spans="2:3" x14ac:dyDescent="0.25">
      <c r="B9105" s="16"/>
      <c r="C9105" s="17"/>
    </row>
    <row r="9106" spans="2:3" x14ac:dyDescent="0.25">
      <c r="B9106" s="16"/>
      <c r="C9106" s="17"/>
    </row>
    <row r="9107" spans="2:3" x14ac:dyDescent="0.25">
      <c r="B9107" s="16"/>
      <c r="C9107" s="17"/>
    </row>
    <row r="9108" spans="2:3" x14ac:dyDescent="0.25">
      <c r="B9108" s="16"/>
      <c r="C9108" s="17"/>
    </row>
    <row r="9109" spans="2:3" x14ac:dyDescent="0.25">
      <c r="B9109" s="16"/>
      <c r="C9109" s="17"/>
    </row>
    <row r="9110" spans="2:3" x14ac:dyDescent="0.25">
      <c r="B9110" s="16"/>
      <c r="C9110" s="17"/>
    </row>
    <row r="9111" spans="2:3" x14ac:dyDescent="0.25">
      <c r="B9111" s="16"/>
      <c r="C9111" s="17"/>
    </row>
    <row r="9112" spans="2:3" x14ac:dyDescent="0.25">
      <c r="B9112" s="16"/>
      <c r="C9112" s="17"/>
    </row>
    <row r="9113" spans="2:3" x14ac:dyDescent="0.25">
      <c r="B9113" s="16"/>
      <c r="C9113" s="17"/>
    </row>
    <row r="9114" spans="2:3" x14ac:dyDescent="0.25">
      <c r="B9114" s="16"/>
      <c r="C9114" s="17"/>
    </row>
    <row r="9115" spans="2:3" x14ac:dyDescent="0.25">
      <c r="B9115" s="16"/>
      <c r="C9115" s="17"/>
    </row>
    <row r="9116" spans="2:3" x14ac:dyDescent="0.25">
      <c r="B9116" s="16"/>
      <c r="C9116" s="17"/>
    </row>
    <row r="9117" spans="2:3" x14ac:dyDescent="0.25">
      <c r="B9117" s="16"/>
      <c r="C9117" s="17"/>
    </row>
    <row r="9118" spans="2:3" x14ac:dyDescent="0.25">
      <c r="B9118" s="16"/>
      <c r="C9118" s="17"/>
    </row>
    <row r="9119" spans="2:3" x14ac:dyDescent="0.25">
      <c r="B9119" s="16"/>
      <c r="C9119" s="17"/>
    </row>
    <row r="9120" spans="2:3" x14ac:dyDescent="0.25">
      <c r="B9120" s="16"/>
      <c r="C9120" s="17"/>
    </row>
    <row r="9121" spans="2:3" x14ac:dyDescent="0.25">
      <c r="B9121" s="16"/>
      <c r="C9121" s="17"/>
    </row>
    <row r="9122" spans="2:3" x14ac:dyDescent="0.25">
      <c r="B9122" s="16"/>
      <c r="C9122" s="17"/>
    </row>
    <row r="9123" spans="2:3" x14ac:dyDescent="0.25">
      <c r="B9123" s="16"/>
      <c r="C9123" s="17"/>
    </row>
    <row r="9124" spans="2:3" x14ac:dyDescent="0.25">
      <c r="B9124" s="16"/>
      <c r="C9124" s="17"/>
    </row>
    <row r="9125" spans="2:3" x14ac:dyDescent="0.25">
      <c r="B9125" s="16"/>
      <c r="C9125" s="17"/>
    </row>
    <row r="9126" spans="2:3" x14ac:dyDescent="0.25">
      <c r="B9126" s="16"/>
      <c r="C9126" s="17"/>
    </row>
    <row r="9127" spans="2:3" x14ac:dyDescent="0.25">
      <c r="B9127" s="16"/>
      <c r="C9127" s="17"/>
    </row>
    <row r="9128" spans="2:3" x14ac:dyDescent="0.25">
      <c r="B9128" s="16"/>
      <c r="C9128" s="17"/>
    </row>
    <row r="9129" spans="2:3" x14ac:dyDescent="0.25">
      <c r="B9129" s="16"/>
      <c r="C9129" s="17"/>
    </row>
    <row r="9130" spans="2:3" x14ac:dyDescent="0.25">
      <c r="B9130" s="16"/>
      <c r="C9130" s="17"/>
    </row>
    <row r="9131" spans="2:3" x14ac:dyDescent="0.25">
      <c r="B9131" s="16"/>
      <c r="C9131" s="17"/>
    </row>
    <row r="9132" spans="2:3" x14ac:dyDescent="0.25">
      <c r="B9132" s="16"/>
      <c r="C9132" s="17"/>
    </row>
    <row r="9133" spans="2:3" x14ac:dyDescent="0.25">
      <c r="B9133" s="16"/>
      <c r="C9133" s="17"/>
    </row>
    <row r="9134" spans="2:3" x14ac:dyDescent="0.25">
      <c r="B9134" s="16"/>
      <c r="C9134" s="17"/>
    </row>
    <row r="9135" spans="2:3" x14ac:dyDescent="0.25">
      <c r="B9135" s="16"/>
      <c r="C9135" s="17"/>
    </row>
    <row r="9136" spans="2:3" x14ac:dyDescent="0.25">
      <c r="B9136" s="16"/>
      <c r="C9136" s="17"/>
    </row>
    <row r="9137" spans="2:3" x14ac:dyDescent="0.25">
      <c r="B9137" s="16"/>
      <c r="C9137" s="17"/>
    </row>
    <row r="9138" spans="2:3" x14ac:dyDescent="0.25">
      <c r="B9138" s="16"/>
      <c r="C9138" s="17"/>
    </row>
    <row r="9139" spans="2:3" x14ac:dyDescent="0.25">
      <c r="B9139" s="16"/>
      <c r="C9139" s="17"/>
    </row>
    <row r="9140" spans="2:3" x14ac:dyDescent="0.25">
      <c r="B9140" s="16"/>
      <c r="C9140" s="17"/>
    </row>
    <row r="9141" spans="2:3" x14ac:dyDescent="0.25">
      <c r="B9141" s="16"/>
      <c r="C9141" s="17"/>
    </row>
    <row r="9142" spans="2:3" x14ac:dyDescent="0.25">
      <c r="B9142" s="16"/>
      <c r="C9142" s="17"/>
    </row>
    <row r="9143" spans="2:3" x14ac:dyDescent="0.25">
      <c r="B9143" s="16"/>
      <c r="C9143" s="17"/>
    </row>
    <row r="9144" spans="2:3" x14ac:dyDescent="0.25">
      <c r="B9144" s="16"/>
      <c r="C9144" s="17"/>
    </row>
    <row r="9145" spans="2:3" x14ac:dyDescent="0.25">
      <c r="B9145" s="16"/>
      <c r="C9145" s="17"/>
    </row>
    <row r="9146" spans="2:3" x14ac:dyDescent="0.25">
      <c r="B9146" s="16"/>
      <c r="C9146" s="17"/>
    </row>
    <row r="9147" spans="2:3" x14ac:dyDescent="0.25">
      <c r="B9147" s="16"/>
      <c r="C9147" s="17"/>
    </row>
    <row r="9148" spans="2:3" x14ac:dyDescent="0.25">
      <c r="B9148" s="16"/>
      <c r="C9148" s="17"/>
    </row>
    <row r="9149" spans="2:3" x14ac:dyDescent="0.25">
      <c r="B9149" s="16"/>
      <c r="C9149" s="17"/>
    </row>
    <row r="9150" spans="2:3" x14ac:dyDescent="0.25">
      <c r="B9150" s="16"/>
      <c r="C9150" s="17"/>
    </row>
    <row r="9151" spans="2:3" x14ac:dyDescent="0.25">
      <c r="B9151" s="16"/>
      <c r="C9151" s="17"/>
    </row>
    <row r="9152" spans="2:3" x14ac:dyDescent="0.25">
      <c r="B9152" s="16"/>
      <c r="C9152" s="17"/>
    </row>
    <row r="9153" spans="2:3" x14ac:dyDescent="0.25">
      <c r="B9153" s="16"/>
      <c r="C9153" s="17"/>
    </row>
    <row r="9154" spans="2:3" x14ac:dyDescent="0.25">
      <c r="B9154" s="16"/>
      <c r="C9154" s="17"/>
    </row>
    <row r="9155" spans="2:3" x14ac:dyDescent="0.25">
      <c r="B9155" s="16"/>
      <c r="C9155" s="17"/>
    </row>
    <row r="9156" spans="2:3" x14ac:dyDescent="0.25">
      <c r="B9156" s="16"/>
      <c r="C9156" s="17"/>
    </row>
    <row r="9157" spans="2:3" x14ac:dyDescent="0.25">
      <c r="B9157" s="16"/>
      <c r="C9157" s="17"/>
    </row>
    <row r="9158" spans="2:3" x14ac:dyDescent="0.25">
      <c r="B9158" s="16"/>
      <c r="C9158" s="17"/>
    </row>
    <row r="9159" spans="2:3" x14ac:dyDescent="0.25">
      <c r="B9159" s="16"/>
      <c r="C9159" s="17"/>
    </row>
    <row r="9160" spans="2:3" x14ac:dyDescent="0.25">
      <c r="B9160" s="16"/>
      <c r="C9160" s="17"/>
    </row>
    <row r="9161" spans="2:3" x14ac:dyDescent="0.25">
      <c r="B9161" s="16"/>
      <c r="C9161" s="17"/>
    </row>
    <row r="9162" spans="2:3" x14ac:dyDescent="0.25">
      <c r="B9162" s="16"/>
      <c r="C9162" s="17"/>
    </row>
    <row r="9163" spans="2:3" x14ac:dyDescent="0.25">
      <c r="B9163" s="16"/>
      <c r="C9163" s="17"/>
    </row>
    <row r="9164" spans="2:3" x14ac:dyDescent="0.25">
      <c r="B9164" s="16"/>
      <c r="C9164" s="17"/>
    </row>
    <row r="9165" spans="2:3" x14ac:dyDescent="0.25">
      <c r="B9165" s="16"/>
      <c r="C9165" s="17"/>
    </row>
    <row r="9166" spans="2:3" x14ac:dyDescent="0.25">
      <c r="B9166" s="16"/>
      <c r="C9166" s="17"/>
    </row>
    <row r="9167" spans="2:3" x14ac:dyDescent="0.25">
      <c r="B9167" s="16"/>
      <c r="C9167" s="17"/>
    </row>
    <row r="9168" spans="2:3" x14ac:dyDescent="0.25">
      <c r="B9168" s="16"/>
      <c r="C9168" s="17"/>
    </row>
    <row r="9169" spans="2:3" x14ac:dyDescent="0.25">
      <c r="B9169" s="16"/>
      <c r="C9169" s="17"/>
    </row>
    <row r="9170" spans="2:3" x14ac:dyDescent="0.25">
      <c r="B9170" s="16"/>
      <c r="C9170" s="17"/>
    </row>
    <row r="9171" spans="2:3" x14ac:dyDescent="0.25">
      <c r="B9171" s="16"/>
      <c r="C9171" s="17"/>
    </row>
    <row r="9172" spans="2:3" x14ac:dyDescent="0.25">
      <c r="B9172" s="16"/>
      <c r="C9172" s="17"/>
    </row>
    <row r="9173" spans="2:3" x14ac:dyDescent="0.25">
      <c r="B9173" s="16"/>
      <c r="C9173" s="17"/>
    </row>
    <row r="9174" spans="2:3" x14ac:dyDescent="0.25">
      <c r="B9174" s="16"/>
      <c r="C9174" s="17"/>
    </row>
    <row r="9175" spans="2:3" x14ac:dyDescent="0.25">
      <c r="B9175" s="16"/>
      <c r="C9175" s="17"/>
    </row>
    <row r="9176" spans="2:3" x14ac:dyDescent="0.25">
      <c r="B9176" s="16"/>
      <c r="C9176" s="17"/>
    </row>
    <row r="9177" spans="2:3" x14ac:dyDescent="0.25">
      <c r="B9177" s="16"/>
      <c r="C9177" s="17"/>
    </row>
    <row r="9178" spans="2:3" x14ac:dyDescent="0.25">
      <c r="B9178" s="16"/>
      <c r="C9178" s="17"/>
    </row>
    <row r="9179" spans="2:3" x14ac:dyDescent="0.25">
      <c r="B9179" s="16"/>
      <c r="C9179" s="17"/>
    </row>
    <row r="9180" spans="2:3" x14ac:dyDescent="0.25">
      <c r="B9180" s="16"/>
      <c r="C9180" s="17"/>
    </row>
    <row r="9181" spans="2:3" x14ac:dyDescent="0.25">
      <c r="B9181" s="16"/>
      <c r="C9181" s="17"/>
    </row>
    <row r="9182" spans="2:3" x14ac:dyDescent="0.25">
      <c r="B9182" s="16"/>
      <c r="C9182" s="17"/>
    </row>
    <row r="9183" spans="2:3" x14ac:dyDescent="0.25">
      <c r="B9183" s="16"/>
      <c r="C9183" s="17"/>
    </row>
    <row r="9184" spans="2:3" x14ac:dyDescent="0.25">
      <c r="B9184" s="16"/>
      <c r="C9184" s="17"/>
    </row>
    <row r="9185" spans="2:3" x14ac:dyDescent="0.25">
      <c r="B9185" s="16"/>
      <c r="C9185" s="17"/>
    </row>
    <row r="9186" spans="2:3" x14ac:dyDescent="0.25">
      <c r="B9186" s="16"/>
      <c r="C9186" s="17"/>
    </row>
    <row r="9187" spans="2:3" x14ac:dyDescent="0.25">
      <c r="B9187" s="16"/>
      <c r="C9187" s="17"/>
    </row>
    <row r="9188" spans="2:3" x14ac:dyDescent="0.25">
      <c r="B9188" s="16"/>
      <c r="C9188" s="17"/>
    </row>
    <row r="9189" spans="2:3" x14ac:dyDescent="0.25">
      <c r="B9189" s="16"/>
      <c r="C9189" s="17"/>
    </row>
    <row r="9190" spans="2:3" x14ac:dyDescent="0.25">
      <c r="B9190" s="16"/>
      <c r="C9190" s="17"/>
    </row>
    <row r="9191" spans="2:3" x14ac:dyDescent="0.25">
      <c r="B9191" s="16"/>
      <c r="C9191" s="17"/>
    </row>
    <row r="9192" spans="2:3" x14ac:dyDescent="0.25">
      <c r="B9192" s="16"/>
      <c r="C9192" s="17"/>
    </row>
    <row r="9193" spans="2:3" x14ac:dyDescent="0.25">
      <c r="B9193" s="16"/>
      <c r="C9193" s="17"/>
    </row>
    <row r="9194" spans="2:3" x14ac:dyDescent="0.25">
      <c r="B9194" s="16"/>
      <c r="C9194" s="17"/>
    </row>
    <row r="9195" spans="2:3" x14ac:dyDescent="0.25">
      <c r="B9195" s="16"/>
      <c r="C9195" s="17"/>
    </row>
    <row r="9196" spans="2:3" x14ac:dyDescent="0.25">
      <c r="B9196" s="16"/>
      <c r="C9196" s="17"/>
    </row>
    <row r="9197" spans="2:3" x14ac:dyDescent="0.25">
      <c r="B9197" s="16"/>
      <c r="C9197" s="17"/>
    </row>
    <row r="9198" spans="2:3" x14ac:dyDescent="0.25">
      <c r="B9198" s="16"/>
      <c r="C9198" s="17"/>
    </row>
    <row r="9199" spans="2:3" x14ac:dyDescent="0.25">
      <c r="B9199" s="16"/>
      <c r="C9199" s="17"/>
    </row>
    <row r="9200" spans="2:3" x14ac:dyDescent="0.25">
      <c r="B9200" s="16"/>
      <c r="C9200" s="17"/>
    </row>
    <row r="9201" spans="2:3" x14ac:dyDescent="0.25">
      <c r="B9201" s="16"/>
      <c r="C9201" s="17"/>
    </row>
    <row r="9202" spans="2:3" x14ac:dyDescent="0.25">
      <c r="B9202" s="16"/>
      <c r="C9202" s="17"/>
    </row>
    <row r="9203" spans="2:3" x14ac:dyDescent="0.25">
      <c r="B9203" s="16"/>
      <c r="C9203" s="17"/>
    </row>
    <row r="9204" spans="2:3" x14ac:dyDescent="0.25">
      <c r="B9204" s="16"/>
      <c r="C9204" s="17"/>
    </row>
    <row r="9205" spans="2:3" x14ac:dyDescent="0.25">
      <c r="B9205" s="16"/>
      <c r="C9205" s="17"/>
    </row>
    <row r="9206" spans="2:3" x14ac:dyDescent="0.25">
      <c r="B9206" s="16"/>
      <c r="C9206" s="17"/>
    </row>
    <row r="9207" spans="2:3" x14ac:dyDescent="0.25">
      <c r="B9207" s="16"/>
      <c r="C9207" s="17"/>
    </row>
    <row r="9208" spans="2:3" x14ac:dyDescent="0.25">
      <c r="B9208" s="16"/>
      <c r="C9208" s="17"/>
    </row>
    <row r="9209" spans="2:3" x14ac:dyDescent="0.25">
      <c r="B9209" s="16"/>
      <c r="C9209" s="17"/>
    </row>
    <row r="9210" spans="2:3" x14ac:dyDescent="0.25">
      <c r="B9210" s="16"/>
      <c r="C9210" s="17"/>
    </row>
    <row r="9211" spans="2:3" x14ac:dyDescent="0.25">
      <c r="B9211" s="16"/>
      <c r="C9211" s="17"/>
    </row>
    <row r="9212" spans="2:3" x14ac:dyDescent="0.25">
      <c r="B9212" s="16"/>
      <c r="C9212" s="17"/>
    </row>
    <row r="9213" spans="2:3" x14ac:dyDescent="0.25">
      <c r="B9213" s="16"/>
      <c r="C9213" s="17"/>
    </row>
    <row r="9214" spans="2:3" x14ac:dyDescent="0.25">
      <c r="B9214" s="16"/>
      <c r="C9214" s="17"/>
    </row>
    <row r="9215" spans="2:3" x14ac:dyDescent="0.25">
      <c r="B9215" s="16"/>
      <c r="C9215" s="17"/>
    </row>
    <row r="9216" spans="2:3" x14ac:dyDescent="0.25">
      <c r="B9216" s="16"/>
      <c r="C9216" s="17"/>
    </row>
    <row r="9217" spans="2:3" x14ac:dyDescent="0.25">
      <c r="B9217" s="16"/>
      <c r="C9217" s="17"/>
    </row>
    <row r="9218" spans="2:3" x14ac:dyDescent="0.25">
      <c r="B9218" s="16"/>
      <c r="C9218" s="17"/>
    </row>
    <row r="9219" spans="2:3" x14ac:dyDescent="0.25">
      <c r="B9219" s="16"/>
      <c r="C9219" s="17"/>
    </row>
    <row r="9220" spans="2:3" x14ac:dyDescent="0.25">
      <c r="B9220" s="16"/>
      <c r="C9220" s="17"/>
    </row>
    <row r="9221" spans="2:3" x14ac:dyDescent="0.25">
      <c r="B9221" s="16"/>
      <c r="C9221" s="17"/>
    </row>
    <row r="9222" spans="2:3" x14ac:dyDescent="0.25">
      <c r="B9222" s="16"/>
      <c r="C9222" s="17"/>
    </row>
    <row r="9223" spans="2:3" x14ac:dyDescent="0.25">
      <c r="B9223" s="16"/>
      <c r="C9223" s="17"/>
    </row>
    <row r="9224" spans="2:3" x14ac:dyDescent="0.25">
      <c r="B9224" s="16"/>
      <c r="C9224" s="17"/>
    </row>
    <row r="9225" spans="2:3" x14ac:dyDescent="0.25">
      <c r="B9225" s="16"/>
      <c r="C9225" s="17"/>
    </row>
    <row r="9226" spans="2:3" x14ac:dyDescent="0.25">
      <c r="B9226" s="16"/>
      <c r="C9226" s="17"/>
    </row>
    <row r="9227" spans="2:3" x14ac:dyDescent="0.25">
      <c r="B9227" s="16"/>
      <c r="C9227" s="17"/>
    </row>
    <row r="9228" spans="2:3" x14ac:dyDescent="0.25">
      <c r="B9228" s="16"/>
      <c r="C9228" s="17"/>
    </row>
    <row r="9229" spans="2:3" x14ac:dyDescent="0.25">
      <c r="B9229" s="16"/>
      <c r="C9229" s="17"/>
    </row>
    <row r="9230" spans="2:3" x14ac:dyDescent="0.25">
      <c r="B9230" s="16"/>
      <c r="C9230" s="17"/>
    </row>
    <row r="9231" spans="2:3" x14ac:dyDescent="0.25">
      <c r="B9231" s="16"/>
      <c r="C9231" s="17"/>
    </row>
    <row r="9232" spans="2:3" x14ac:dyDescent="0.25">
      <c r="B9232" s="16"/>
      <c r="C9232" s="17"/>
    </row>
    <row r="9233" spans="2:3" x14ac:dyDescent="0.25">
      <c r="B9233" s="16"/>
      <c r="C9233" s="17"/>
    </row>
    <row r="9234" spans="2:3" x14ac:dyDescent="0.25">
      <c r="B9234" s="16"/>
      <c r="C9234" s="17"/>
    </row>
    <row r="9235" spans="2:3" x14ac:dyDescent="0.25">
      <c r="B9235" s="16"/>
      <c r="C9235" s="17"/>
    </row>
    <row r="9236" spans="2:3" x14ac:dyDescent="0.25">
      <c r="B9236" s="16"/>
      <c r="C9236" s="17"/>
    </row>
    <row r="9237" spans="2:3" x14ac:dyDescent="0.25">
      <c r="B9237" s="16"/>
      <c r="C9237" s="17"/>
    </row>
    <row r="9238" spans="2:3" x14ac:dyDescent="0.25">
      <c r="B9238" s="16"/>
      <c r="C9238" s="17"/>
    </row>
    <row r="9239" spans="2:3" x14ac:dyDescent="0.25">
      <c r="B9239" s="16"/>
      <c r="C9239" s="17"/>
    </row>
    <row r="9240" spans="2:3" x14ac:dyDescent="0.25">
      <c r="B9240" s="16"/>
      <c r="C9240" s="17"/>
    </row>
    <row r="9241" spans="2:3" x14ac:dyDescent="0.25">
      <c r="B9241" s="16"/>
      <c r="C9241" s="17"/>
    </row>
    <row r="9242" spans="2:3" x14ac:dyDescent="0.25">
      <c r="B9242" s="16"/>
      <c r="C9242" s="17"/>
    </row>
    <row r="9243" spans="2:3" x14ac:dyDescent="0.25">
      <c r="B9243" s="16"/>
      <c r="C9243" s="17"/>
    </row>
    <row r="9244" spans="2:3" x14ac:dyDescent="0.25">
      <c r="B9244" s="16"/>
      <c r="C9244" s="17"/>
    </row>
    <row r="9245" spans="2:3" x14ac:dyDescent="0.25">
      <c r="B9245" s="16"/>
      <c r="C9245" s="17"/>
    </row>
    <row r="9246" spans="2:3" x14ac:dyDescent="0.25">
      <c r="B9246" s="16"/>
      <c r="C9246" s="17"/>
    </row>
    <row r="9247" spans="2:3" x14ac:dyDescent="0.25">
      <c r="B9247" s="16"/>
      <c r="C9247" s="17"/>
    </row>
    <row r="9248" spans="2:3" x14ac:dyDescent="0.25">
      <c r="B9248" s="16"/>
      <c r="C9248" s="17"/>
    </row>
    <row r="9249" spans="2:3" x14ac:dyDescent="0.25">
      <c r="B9249" s="16"/>
      <c r="C9249" s="17"/>
    </row>
    <row r="9250" spans="2:3" x14ac:dyDescent="0.25">
      <c r="B9250" s="16"/>
      <c r="C9250" s="17"/>
    </row>
    <row r="9251" spans="2:3" x14ac:dyDescent="0.25">
      <c r="B9251" s="16"/>
      <c r="C9251" s="17"/>
    </row>
    <row r="9252" spans="2:3" x14ac:dyDescent="0.25">
      <c r="B9252" s="16"/>
      <c r="C9252" s="17"/>
    </row>
    <row r="9253" spans="2:3" x14ac:dyDescent="0.25">
      <c r="B9253" s="16"/>
      <c r="C9253" s="17"/>
    </row>
    <row r="9254" spans="2:3" x14ac:dyDescent="0.25">
      <c r="B9254" s="16"/>
      <c r="C9254" s="17"/>
    </row>
    <row r="9255" spans="2:3" x14ac:dyDescent="0.25">
      <c r="B9255" s="16"/>
      <c r="C9255" s="17"/>
    </row>
    <row r="9256" spans="2:3" x14ac:dyDescent="0.25">
      <c r="B9256" s="16"/>
      <c r="C9256" s="17"/>
    </row>
    <row r="9257" spans="2:3" x14ac:dyDescent="0.25">
      <c r="B9257" s="16"/>
      <c r="C9257" s="17"/>
    </row>
    <row r="9258" spans="2:3" x14ac:dyDescent="0.25">
      <c r="B9258" s="16"/>
      <c r="C9258" s="17"/>
    </row>
    <row r="9259" spans="2:3" x14ac:dyDescent="0.25">
      <c r="B9259" s="16"/>
      <c r="C9259" s="17"/>
    </row>
    <row r="9260" spans="2:3" x14ac:dyDescent="0.25">
      <c r="B9260" s="16"/>
      <c r="C9260" s="17"/>
    </row>
    <row r="9261" spans="2:3" x14ac:dyDescent="0.25">
      <c r="B9261" s="16"/>
      <c r="C9261" s="17"/>
    </row>
    <row r="9262" spans="2:3" x14ac:dyDescent="0.25">
      <c r="B9262" s="16"/>
      <c r="C9262" s="17"/>
    </row>
    <row r="9263" spans="2:3" x14ac:dyDescent="0.25">
      <c r="B9263" s="16"/>
      <c r="C9263" s="17"/>
    </row>
    <row r="9264" spans="2:3" x14ac:dyDescent="0.25">
      <c r="B9264" s="16"/>
      <c r="C9264" s="17"/>
    </row>
    <row r="9265" spans="2:3" x14ac:dyDescent="0.25">
      <c r="B9265" s="16"/>
      <c r="C9265" s="17"/>
    </row>
    <row r="9266" spans="2:3" x14ac:dyDescent="0.25">
      <c r="B9266" s="16"/>
      <c r="C9266" s="17"/>
    </row>
    <row r="9267" spans="2:3" x14ac:dyDescent="0.25">
      <c r="B9267" s="16"/>
      <c r="C9267" s="17"/>
    </row>
    <row r="9268" spans="2:3" x14ac:dyDescent="0.25">
      <c r="B9268" s="16"/>
      <c r="C9268" s="17"/>
    </row>
    <row r="9269" spans="2:3" x14ac:dyDescent="0.25">
      <c r="B9269" s="16"/>
      <c r="C9269" s="17"/>
    </row>
    <row r="9270" spans="2:3" x14ac:dyDescent="0.25">
      <c r="B9270" s="16"/>
      <c r="C9270" s="17"/>
    </row>
    <row r="9271" spans="2:3" x14ac:dyDescent="0.25">
      <c r="B9271" s="16"/>
      <c r="C9271" s="17"/>
    </row>
    <row r="9272" spans="2:3" x14ac:dyDescent="0.25">
      <c r="B9272" s="16"/>
      <c r="C9272" s="17"/>
    </row>
    <row r="9273" spans="2:3" x14ac:dyDescent="0.25">
      <c r="B9273" s="16"/>
      <c r="C9273" s="17"/>
    </row>
    <row r="9274" spans="2:3" x14ac:dyDescent="0.25">
      <c r="B9274" s="16"/>
      <c r="C9274" s="17"/>
    </row>
    <row r="9275" spans="2:3" x14ac:dyDescent="0.25">
      <c r="B9275" s="16"/>
      <c r="C9275" s="17"/>
    </row>
    <row r="9276" spans="2:3" x14ac:dyDescent="0.25">
      <c r="B9276" s="16"/>
      <c r="C9276" s="17"/>
    </row>
    <row r="9277" spans="2:3" x14ac:dyDescent="0.25">
      <c r="B9277" s="16"/>
      <c r="C9277" s="17"/>
    </row>
    <row r="9278" spans="2:3" x14ac:dyDescent="0.25">
      <c r="B9278" s="16"/>
      <c r="C9278" s="17"/>
    </row>
    <row r="9279" spans="2:3" x14ac:dyDescent="0.25">
      <c r="B9279" s="16"/>
      <c r="C9279" s="17"/>
    </row>
    <row r="9280" spans="2:3" x14ac:dyDescent="0.25">
      <c r="B9280" s="16"/>
      <c r="C9280" s="17"/>
    </row>
    <row r="9281" spans="2:3" x14ac:dyDescent="0.25">
      <c r="B9281" s="16"/>
      <c r="C9281" s="17"/>
    </row>
    <row r="9282" spans="2:3" x14ac:dyDescent="0.25">
      <c r="B9282" s="16"/>
      <c r="C9282" s="17"/>
    </row>
    <row r="9283" spans="2:3" x14ac:dyDescent="0.25">
      <c r="B9283" s="16"/>
      <c r="C9283" s="17"/>
    </row>
    <row r="9284" spans="2:3" x14ac:dyDescent="0.25">
      <c r="B9284" s="16"/>
      <c r="C9284" s="17"/>
    </row>
    <row r="9285" spans="2:3" x14ac:dyDescent="0.25">
      <c r="B9285" s="16"/>
      <c r="C9285" s="17"/>
    </row>
    <row r="9286" spans="2:3" x14ac:dyDescent="0.25">
      <c r="B9286" s="16"/>
      <c r="C9286" s="17"/>
    </row>
    <row r="9287" spans="2:3" x14ac:dyDescent="0.25">
      <c r="B9287" s="16"/>
      <c r="C9287" s="17"/>
    </row>
    <row r="9288" spans="2:3" x14ac:dyDescent="0.25">
      <c r="B9288" s="16"/>
      <c r="C9288" s="17"/>
    </row>
    <row r="9289" spans="2:3" x14ac:dyDescent="0.25">
      <c r="B9289" s="16"/>
      <c r="C9289" s="17"/>
    </row>
    <row r="9290" spans="2:3" x14ac:dyDescent="0.25">
      <c r="B9290" s="16"/>
      <c r="C9290" s="17"/>
    </row>
    <row r="9291" spans="2:3" x14ac:dyDescent="0.25">
      <c r="B9291" s="16"/>
      <c r="C9291" s="17"/>
    </row>
    <row r="9292" spans="2:3" x14ac:dyDescent="0.25">
      <c r="B9292" s="16"/>
      <c r="C9292" s="17"/>
    </row>
    <row r="9293" spans="2:3" x14ac:dyDescent="0.25">
      <c r="B9293" s="16"/>
      <c r="C9293" s="17"/>
    </row>
    <row r="9294" spans="2:3" x14ac:dyDescent="0.25">
      <c r="B9294" s="16"/>
      <c r="C9294" s="17"/>
    </row>
    <row r="9295" spans="2:3" x14ac:dyDescent="0.25">
      <c r="B9295" s="16"/>
      <c r="C9295" s="17"/>
    </row>
    <row r="9296" spans="2:3" x14ac:dyDescent="0.25">
      <c r="B9296" s="16"/>
      <c r="C9296" s="17"/>
    </row>
    <row r="9297" spans="2:3" x14ac:dyDescent="0.25">
      <c r="B9297" s="16"/>
      <c r="C9297" s="17"/>
    </row>
    <row r="9298" spans="2:3" x14ac:dyDescent="0.25">
      <c r="B9298" s="16"/>
      <c r="C9298" s="17"/>
    </row>
    <row r="9299" spans="2:3" x14ac:dyDescent="0.25">
      <c r="B9299" s="16"/>
      <c r="C9299" s="17"/>
    </row>
    <row r="9300" spans="2:3" x14ac:dyDescent="0.25">
      <c r="B9300" s="16"/>
      <c r="C9300" s="17"/>
    </row>
    <row r="9301" spans="2:3" x14ac:dyDescent="0.25">
      <c r="B9301" s="16"/>
      <c r="C9301" s="17"/>
    </row>
    <row r="9302" spans="2:3" x14ac:dyDescent="0.25">
      <c r="B9302" s="16"/>
      <c r="C9302" s="17"/>
    </row>
    <row r="9303" spans="2:3" x14ac:dyDescent="0.25">
      <c r="B9303" s="16"/>
      <c r="C9303" s="17"/>
    </row>
    <row r="9304" spans="2:3" x14ac:dyDescent="0.25">
      <c r="B9304" s="16"/>
      <c r="C9304" s="17"/>
    </row>
    <row r="9305" spans="2:3" x14ac:dyDescent="0.25">
      <c r="B9305" s="16"/>
      <c r="C9305" s="17"/>
    </row>
    <row r="9306" spans="2:3" x14ac:dyDescent="0.25">
      <c r="B9306" s="16"/>
      <c r="C9306" s="17"/>
    </row>
    <row r="9307" spans="2:3" x14ac:dyDescent="0.25">
      <c r="B9307" s="16"/>
      <c r="C9307" s="17"/>
    </row>
    <row r="9308" spans="2:3" x14ac:dyDescent="0.25">
      <c r="B9308" s="16"/>
      <c r="C9308" s="17"/>
    </row>
    <row r="9309" spans="2:3" x14ac:dyDescent="0.25">
      <c r="B9309" s="16"/>
      <c r="C9309" s="17"/>
    </row>
    <row r="9310" spans="2:3" x14ac:dyDescent="0.25">
      <c r="B9310" s="16"/>
      <c r="C9310" s="17"/>
    </row>
    <row r="9311" spans="2:3" x14ac:dyDescent="0.25">
      <c r="B9311" s="16"/>
      <c r="C9311" s="17"/>
    </row>
    <row r="9312" spans="2:3" x14ac:dyDescent="0.25">
      <c r="B9312" s="16"/>
      <c r="C9312" s="17"/>
    </row>
    <row r="9313" spans="2:3" x14ac:dyDescent="0.25">
      <c r="B9313" s="16"/>
      <c r="C9313" s="17"/>
    </row>
    <row r="9314" spans="2:3" x14ac:dyDescent="0.25">
      <c r="B9314" s="16"/>
      <c r="C9314" s="17"/>
    </row>
    <row r="9315" spans="2:3" x14ac:dyDescent="0.25">
      <c r="B9315" s="16"/>
      <c r="C9315" s="17"/>
    </row>
    <row r="9316" spans="2:3" x14ac:dyDescent="0.25">
      <c r="B9316" s="16"/>
      <c r="C9316" s="17"/>
    </row>
    <row r="9317" spans="2:3" x14ac:dyDescent="0.25">
      <c r="B9317" s="16"/>
      <c r="C9317" s="17"/>
    </row>
    <row r="9318" spans="2:3" x14ac:dyDescent="0.25">
      <c r="B9318" s="16"/>
      <c r="C9318" s="17"/>
    </row>
    <row r="9319" spans="2:3" x14ac:dyDescent="0.25">
      <c r="B9319" s="16"/>
      <c r="C9319" s="17"/>
    </row>
    <row r="9320" spans="2:3" x14ac:dyDescent="0.25">
      <c r="B9320" s="16"/>
      <c r="C9320" s="17"/>
    </row>
    <row r="9321" spans="2:3" x14ac:dyDescent="0.25">
      <c r="B9321" s="16"/>
      <c r="C9321" s="17"/>
    </row>
    <row r="9322" spans="2:3" x14ac:dyDescent="0.25">
      <c r="B9322" s="16"/>
      <c r="C9322" s="17"/>
    </row>
    <row r="9323" spans="2:3" x14ac:dyDescent="0.25">
      <c r="B9323" s="16"/>
      <c r="C9323" s="17"/>
    </row>
    <row r="9324" spans="2:3" x14ac:dyDescent="0.25">
      <c r="B9324" s="16"/>
      <c r="C9324" s="17"/>
    </row>
    <row r="9325" spans="2:3" x14ac:dyDescent="0.25">
      <c r="B9325" s="16"/>
      <c r="C9325" s="17"/>
    </row>
    <row r="9326" spans="2:3" x14ac:dyDescent="0.25">
      <c r="B9326" s="16"/>
      <c r="C9326" s="17"/>
    </row>
    <row r="9327" spans="2:3" x14ac:dyDescent="0.25">
      <c r="B9327" s="16"/>
      <c r="C9327" s="17"/>
    </row>
    <row r="9328" spans="2:3" x14ac:dyDescent="0.25">
      <c r="B9328" s="16"/>
      <c r="C9328" s="17"/>
    </row>
    <row r="9329" spans="2:3" x14ac:dyDescent="0.25">
      <c r="B9329" s="16"/>
      <c r="C9329" s="17"/>
    </row>
    <row r="9330" spans="2:3" x14ac:dyDescent="0.25">
      <c r="B9330" s="16"/>
      <c r="C9330" s="17"/>
    </row>
    <row r="9331" spans="2:3" x14ac:dyDescent="0.25">
      <c r="B9331" s="16"/>
      <c r="C9331" s="17"/>
    </row>
    <row r="9332" spans="2:3" x14ac:dyDescent="0.25">
      <c r="B9332" s="16"/>
      <c r="C9332" s="17"/>
    </row>
    <row r="9333" spans="2:3" x14ac:dyDescent="0.25">
      <c r="B9333" s="16"/>
      <c r="C9333" s="17"/>
    </row>
    <row r="9334" spans="2:3" x14ac:dyDescent="0.25">
      <c r="B9334" s="16"/>
      <c r="C9334" s="17"/>
    </row>
    <row r="9335" spans="2:3" x14ac:dyDescent="0.25">
      <c r="B9335" s="16"/>
      <c r="C9335" s="17"/>
    </row>
    <row r="9336" spans="2:3" x14ac:dyDescent="0.25">
      <c r="B9336" s="16"/>
      <c r="C9336" s="17"/>
    </row>
    <row r="9337" spans="2:3" x14ac:dyDescent="0.25">
      <c r="B9337" s="16"/>
      <c r="C9337" s="17"/>
    </row>
    <row r="9338" spans="2:3" x14ac:dyDescent="0.25">
      <c r="B9338" s="16"/>
      <c r="C9338" s="17"/>
    </row>
    <row r="9339" spans="2:3" x14ac:dyDescent="0.25">
      <c r="B9339" s="16"/>
      <c r="C9339" s="17"/>
    </row>
    <row r="9340" spans="2:3" x14ac:dyDescent="0.25">
      <c r="B9340" s="16"/>
      <c r="C9340" s="17"/>
    </row>
    <row r="9341" spans="2:3" x14ac:dyDescent="0.25">
      <c r="B9341" s="16"/>
      <c r="C9341" s="17"/>
    </row>
    <row r="9342" spans="2:3" x14ac:dyDescent="0.25">
      <c r="B9342" s="16"/>
      <c r="C9342" s="17"/>
    </row>
    <row r="9343" spans="2:3" x14ac:dyDescent="0.25">
      <c r="B9343" s="16"/>
      <c r="C9343" s="17"/>
    </row>
    <row r="9344" spans="2:3" x14ac:dyDescent="0.25">
      <c r="B9344" s="16"/>
      <c r="C9344" s="17"/>
    </row>
    <row r="9345" spans="2:3" x14ac:dyDescent="0.25">
      <c r="B9345" s="16"/>
      <c r="C9345" s="17"/>
    </row>
    <row r="9346" spans="2:3" x14ac:dyDescent="0.25">
      <c r="B9346" s="16"/>
      <c r="C9346" s="17"/>
    </row>
    <row r="9347" spans="2:3" x14ac:dyDescent="0.25">
      <c r="B9347" s="16"/>
      <c r="C9347" s="17"/>
    </row>
    <row r="9348" spans="2:3" x14ac:dyDescent="0.25">
      <c r="B9348" s="16"/>
      <c r="C9348" s="17"/>
    </row>
    <row r="9349" spans="2:3" x14ac:dyDescent="0.25">
      <c r="B9349" s="16"/>
      <c r="C9349" s="17"/>
    </row>
    <row r="9350" spans="2:3" x14ac:dyDescent="0.25">
      <c r="B9350" s="16"/>
      <c r="C9350" s="17"/>
    </row>
    <row r="9351" spans="2:3" x14ac:dyDescent="0.25">
      <c r="B9351" s="16"/>
      <c r="C9351" s="17"/>
    </row>
    <row r="9352" spans="2:3" x14ac:dyDescent="0.25">
      <c r="B9352" s="16"/>
      <c r="C9352" s="17"/>
    </row>
    <row r="9353" spans="2:3" x14ac:dyDescent="0.25">
      <c r="B9353" s="16"/>
      <c r="C9353" s="17"/>
    </row>
    <row r="9354" spans="2:3" x14ac:dyDescent="0.25">
      <c r="B9354" s="16"/>
      <c r="C9354" s="17"/>
    </row>
    <row r="9355" spans="2:3" x14ac:dyDescent="0.25">
      <c r="B9355" s="16"/>
      <c r="C9355" s="17"/>
    </row>
    <row r="9356" spans="2:3" x14ac:dyDescent="0.25">
      <c r="B9356" s="16"/>
      <c r="C9356" s="17"/>
    </row>
    <row r="9357" spans="2:3" x14ac:dyDescent="0.25">
      <c r="B9357" s="16"/>
      <c r="C9357" s="17"/>
    </row>
    <row r="9358" spans="2:3" x14ac:dyDescent="0.25">
      <c r="B9358" s="16"/>
      <c r="C9358" s="17"/>
    </row>
    <row r="9359" spans="2:3" x14ac:dyDescent="0.25">
      <c r="B9359" s="16"/>
      <c r="C9359" s="17"/>
    </row>
    <row r="9360" spans="2:3" x14ac:dyDescent="0.25">
      <c r="B9360" s="16"/>
      <c r="C9360" s="17"/>
    </row>
    <row r="9361" spans="2:3" x14ac:dyDescent="0.25">
      <c r="B9361" s="16"/>
      <c r="C9361" s="17"/>
    </row>
    <row r="9362" spans="2:3" x14ac:dyDescent="0.25">
      <c r="B9362" s="16"/>
      <c r="C9362" s="17"/>
    </row>
    <row r="9363" spans="2:3" x14ac:dyDescent="0.25">
      <c r="B9363" s="16"/>
      <c r="C9363" s="17"/>
    </row>
    <row r="9364" spans="2:3" x14ac:dyDescent="0.25">
      <c r="B9364" s="16"/>
      <c r="C9364" s="17"/>
    </row>
    <row r="9365" spans="2:3" x14ac:dyDescent="0.25">
      <c r="B9365" s="16"/>
      <c r="C9365" s="17"/>
    </row>
    <row r="9366" spans="2:3" x14ac:dyDescent="0.25">
      <c r="B9366" s="16"/>
      <c r="C9366" s="17"/>
    </row>
    <row r="9367" spans="2:3" x14ac:dyDescent="0.25">
      <c r="B9367" s="16"/>
      <c r="C9367" s="17"/>
    </row>
    <row r="9368" spans="2:3" x14ac:dyDescent="0.25">
      <c r="B9368" s="16"/>
      <c r="C9368" s="17"/>
    </row>
    <row r="9369" spans="2:3" x14ac:dyDescent="0.25">
      <c r="B9369" s="16"/>
      <c r="C9369" s="17"/>
    </row>
    <row r="9370" spans="2:3" x14ac:dyDescent="0.25">
      <c r="B9370" s="16"/>
      <c r="C9370" s="17"/>
    </row>
    <row r="9371" spans="2:3" x14ac:dyDescent="0.25">
      <c r="B9371" s="16"/>
      <c r="C9371" s="17"/>
    </row>
    <row r="9372" spans="2:3" x14ac:dyDescent="0.25">
      <c r="B9372" s="16"/>
      <c r="C9372" s="17"/>
    </row>
    <row r="9373" spans="2:3" x14ac:dyDescent="0.25">
      <c r="B9373" s="16"/>
      <c r="C9373" s="17"/>
    </row>
    <row r="9374" spans="2:3" x14ac:dyDescent="0.25">
      <c r="B9374" s="16"/>
      <c r="C9374" s="17"/>
    </row>
    <row r="9375" spans="2:3" x14ac:dyDescent="0.25">
      <c r="B9375" s="16"/>
      <c r="C9375" s="17"/>
    </row>
    <row r="9376" spans="2:3" x14ac:dyDescent="0.25">
      <c r="B9376" s="16"/>
      <c r="C9376" s="17"/>
    </row>
    <row r="9377" spans="2:3" x14ac:dyDescent="0.25">
      <c r="B9377" s="16"/>
      <c r="C9377" s="17"/>
    </row>
    <row r="9378" spans="2:3" x14ac:dyDescent="0.25">
      <c r="B9378" s="16"/>
      <c r="C9378" s="17"/>
    </row>
    <row r="9379" spans="2:3" x14ac:dyDescent="0.25">
      <c r="B9379" s="16"/>
      <c r="C9379" s="17"/>
    </row>
    <row r="9380" spans="2:3" x14ac:dyDescent="0.25">
      <c r="B9380" s="16"/>
      <c r="C9380" s="17"/>
    </row>
    <row r="9381" spans="2:3" x14ac:dyDescent="0.25">
      <c r="B9381" s="16"/>
      <c r="C9381" s="17"/>
    </row>
    <row r="9382" spans="2:3" x14ac:dyDescent="0.25">
      <c r="B9382" s="16"/>
      <c r="C9382" s="17"/>
    </row>
    <row r="9383" spans="2:3" x14ac:dyDescent="0.25">
      <c r="B9383" s="16"/>
      <c r="C9383" s="17"/>
    </row>
    <row r="9384" spans="2:3" x14ac:dyDescent="0.25">
      <c r="B9384" s="16"/>
      <c r="C9384" s="17"/>
    </row>
    <row r="9385" spans="2:3" x14ac:dyDescent="0.25">
      <c r="B9385" s="16"/>
      <c r="C9385" s="17"/>
    </row>
    <row r="9386" spans="2:3" x14ac:dyDescent="0.25">
      <c r="B9386" s="16"/>
      <c r="C9386" s="17"/>
    </row>
    <row r="9387" spans="2:3" x14ac:dyDescent="0.25">
      <c r="B9387" s="16"/>
      <c r="C9387" s="17"/>
    </row>
    <row r="9388" spans="2:3" x14ac:dyDescent="0.25">
      <c r="B9388" s="16"/>
      <c r="C9388" s="17"/>
    </row>
    <row r="9389" spans="2:3" x14ac:dyDescent="0.25">
      <c r="B9389" s="16"/>
      <c r="C9389" s="17"/>
    </row>
    <row r="9390" spans="2:3" x14ac:dyDescent="0.25">
      <c r="B9390" s="16"/>
      <c r="C9390" s="17"/>
    </row>
    <row r="9391" spans="2:3" x14ac:dyDescent="0.25">
      <c r="B9391" s="16"/>
      <c r="C9391" s="17"/>
    </row>
    <row r="9392" spans="2:3" x14ac:dyDescent="0.25">
      <c r="B9392" s="16"/>
      <c r="C9392" s="17"/>
    </row>
    <row r="9393" spans="2:3" x14ac:dyDescent="0.25">
      <c r="B9393" s="16"/>
      <c r="C9393" s="17"/>
    </row>
    <row r="9394" spans="2:3" x14ac:dyDescent="0.25">
      <c r="B9394" s="16"/>
      <c r="C9394" s="17"/>
    </row>
    <row r="9395" spans="2:3" x14ac:dyDescent="0.25">
      <c r="B9395" s="16"/>
      <c r="C9395" s="17"/>
    </row>
    <row r="9396" spans="2:3" x14ac:dyDescent="0.25">
      <c r="B9396" s="16"/>
      <c r="C9396" s="17"/>
    </row>
    <row r="9397" spans="2:3" x14ac:dyDescent="0.25">
      <c r="B9397" s="16"/>
      <c r="C9397" s="17"/>
    </row>
    <row r="9398" spans="2:3" x14ac:dyDescent="0.25">
      <c r="B9398" s="16"/>
      <c r="C9398" s="17"/>
    </row>
    <row r="9399" spans="2:3" x14ac:dyDescent="0.25">
      <c r="B9399" s="16"/>
      <c r="C9399" s="17"/>
    </row>
    <row r="9400" spans="2:3" x14ac:dyDescent="0.25">
      <c r="B9400" s="16"/>
      <c r="C9400" s="17"/>
    </row>
    <row r="9401" spans="2:3" x14ac:dyDescent="0.25">
      <c r="B9401" s="16"/>
      <c r="C9401" s="17"/>
    </row>
    <row r="9402" spans="2:3" x14ac:dyDescent="0.25">
      <c r="B9402" s="16"/>
      <c r="C9402" s="17"/>
    </row>
    <row r="9403" spans="2:3" x14ac:dyDescent="0.25">
      <c r="B9403" s="16"/>
      <c r="C9403" s="17"/>
    </row>
    <row r="9404" spans="2:3" x14ac:dyDescent="0.25">
      <c r="B9404" s="16"/>
      <c r="C9404" s="17"/>
    </row>
    <row r="9405" spans="2:3" x14ac:dyDescent="0.25">
      <c r="B9405" s="16"/>
      <c r="C9405" s="17"/>
    </row>
    <row r="9406" spans="2:3" x14ac:dyDescent="0.25">
      <c r="B9406" s="16"/>
      <c r="C9406" s="17"/>
    </row>
    <row r="9407" spans="2:3" x14ac:dyDescent="0.25">
      <c r="B9407" s="16"/>
      <c r="C9407" s="17"/>
    </row>
    <row r="9408" spans="2:3" x14ac:dyDescent="0.25">
      <c r="B9408" s="16"/>
      <c r="C9408" s="17"/>
    </row>
    <row r="9409" spans="2:3" x14ac:dyDescent="0.25">
      <c r="B9409" s="16"/>
      <c r="C9409" s="17"/>
    </row>
    <row r="9410" spans="2:3" x14ac:dyDescent="0.25">
      <c r="B9410" s="16"/>
      <c r="C9410" s="17"/>
    </row>
    <row r="9411" spans="2:3" x14ac:dyDescent="0.25">
      <c r="B9411" s="16"/>
      <c r="C9411" s="17"/>
    </row>
    <row r="9412" spans="2:3" x14ac:dyDescent="0.25">
      <c r="B9412" s="16"/>
      <c r="C9412" s="17"/>
    </row>
    <row r="9413" spans="2:3" x14ac:dyDescent="0.25">
      <c r="B9413" s="16"/>
      <c r="C9413" s="17"/>
    </row>
    <row r="9414" spans="2:3" x14ac:dyDescent="0.25">
      <c r="B9414" s="16"/>
      <c r="C9414" s="17"/>
    </row>
    <row r="9415" spans="2:3" x14ac:dyDescent="0.25">
      <c r="B9415" s="16"/>
      <c r="C9415" s="17"/>
    </row>
    <row r="9416" spans="2:3" x14ac:dyDescent="0.25">
      <c r="B9416" s="16"/>
      <c r="C9416" s="17"/>
    </row>
    <row r="9417" spans="2:3" x14ac:dyDescent="0.25">
      <c r="B9417" s="16"/>
      <c r="C9417" s="17"/>
    </row>
    <row r="9418" spans="2:3" x14ac:dyDescent="0.25">
      <c r="B9418" s="16"/>
      <c r="C9418" s="17"/>
    </row>
    <row r="9419" spans="2:3" x14ac:dyDescent="0.25">
      <c r="B9419" s="16"/>
      <c r="C9419" s="17"/>
    </row>
    <row r="9420" spans="2:3" x14ac:dyDescent="0.25">
      <c r="B9420" s="16"/>
      <c r="C9420" s="17"/>
    </row>
    <row r="9421" spans="2:3" x14ac:dyDescent="0.25">
      <c r="B9421" s="16"/>
      <c r="C9421" s="17"/>
    </row>
    <row r="9422" spans="2:3" x14ac:dyDescent="0.25">
      <c r="B9422" s="16"/>
      <c r="C9422" s="17"/>
    </row>
    <row r="9423" spans="2:3" x14ac:dyDescent="0.25">
      <c r="B9423" s="16"/>
      <c r="C9423" s="17"/>
    </row>
    <row r="9424" spans="2:3" x14ac:dyDescent="0.25">
      <c r="B9424" s="16"/>
      <c r="C9424" s="17"/>
    </row>
    <row r="9425" spans="2:3" x14ac:dyDescent="0.25">
      <c r="B9425" s="16"/>
      <c r="C9425" s="17"/>
    </row>
    <row r="9426" spans="2:3" x14ac:dyDescent="0.25">
      <c r="B9426" s="16"/>
      <c r="C9426" s="17"/>
    </row>
    <row r="9427" spans="2:3" x14ac:dyDescent="0.25">
      <c r="B9427" s="16"/>
      <c r="C9427" s="17"/>
    </row>
    <row r="9428" spans="2:3" x14ac:dyDescent="0.25">
      <c r="B9428" s="16"/>
      <c r="C9428" s="17"/>
    </row>
    <row r="9429" spans="2:3" x14ac:dyDescent="0.25">
      <c r="B9429" s="16"/>
      <c r="C9429" s="17"/>
    </row>
    <row r="9430" spans="2:3" x14ac:dyDescent="0.25">
      <c r="B9430" s="16"/>
      <c r="C9430" s="17"/>
    </row>
    <row r="9431" spans="2:3" x14ac:dyDescent="0.25">
      <c r="B9431" s="16"/>
      <c r="C9431" s="17"/>
    </row>
    <row r="9432" spans="2:3" x14ac:dyDescent="0.25">
      <c r="B9432" s="16"/>
      <c r="C9432" s="17"/>
    </row>
    <row r="9433" spans="2:3" x14ac:dyDescent="0.25">
      <c r="B9433" s="16"/>
      <c r="C9433" s="17"/>
    </row>
    <row r="9434" spans="2:3" x14ac:dyDescent="0.25">
      <c r="B9434" s="16"/>
      <c r="C9434" s="17"/>
    </row>
    <row r="9435" spans="2:3" x14ac:dyDescent="0.25">
      <c r="B9435" s="16"/>
      <c r="C9435" s="17"/>
    </row>
    <row r="9436" spans="2:3" x14ac:dyDescent="0.25">
      <c r="B9436" s="16"/>
      <c r="C9436" s="17"/>
    </row>
    <row r="9437" spans="2:3" x14ac:dyDescent="0.25">
      <c r="B9437" s="16"/>
      <c r="C9437" s="17"/>
    </row>
    <row r="9438" spans="2:3" x14ac:dyDescent="0.25">
      <c r="B9438" s="16"/>
      <c r="C9438" s="17"/>
    </row>
    <row r="9439" spans="2:3" x14ac:dyDescent="0.25">
      <c r="B9439" s="16"/>
      <c r="C9439" s="17"/>
    </row>
    <row r="9440" spans="2:3" x14ac:dyDescent="0.25">
      <c r="B9440" s="16"/>
      <c r="C9440" s="17"/>
    </row>
    <row r="9441" spans="2:3" x14ac:dyDescent="0.25">
      <c r="B9441" s="16"/>
      <c r="C9441" s="17"/>
    </row>
    <row r="9442" spans="2:3" x14ac:dyDescent="0.25">
      <c r="B9442" s="16"/>
      <c r="C9442" s="17"/>
    </row>
    <row r="9443" spans="2:3" x14ac:dyDescent="0.25">
      <c r="B9443" s="16"/>
      <c r="C9443" s="17"/>
    </row>
    <row r="9444" spans="2:3" x14ac:dyDescent="0.25">
      <c r="B9444" s="16"/>
      <c r="C9444" s="17"/>
    </row>
    <row r="9445" spans="2:3" x14ac:dyDescent="0.25">
      <c r="B9445" s="16"/>
      <c r="C9445" s="17"/>
    </row>
    <row r="9446" spans="2:3" x14ac:dyDescent="0.25">
      <c r="B9446" s="16"/>
      <c r="C9446" s="17"/>
    </row>
    <row r="9447" spans="2:3" x14ac:dyDescent="0.25">
      <c r="B9447" s="16"/>
      <c r="C9447" s="17"/>
    </row>
    <row r="9448" spans="2:3" x14ac:dyDescent="0.25">
      <c r="B9448" s="16"/>
      <c r="C9448" s="17"/>
    </row>
    <row r="9449" spans="2:3" x14ac:dyDescent="0.25">
      <c r="B9449" s="16"/>
      <c r="C9449" s="17"/>
    </row>
    <row r="9450" spans="2:3" x14ac:dyDescent="0.25">
      <c r="B9450" s="16"/>
      <c r="C9450" s="17"/>
    </row>
    <row r="9451" spans="2:3" x14ac:dyDescent="0.25">
      <c r="B9451" s="16"/>
      <c r="C9451" s="17"/>
    </row>
    <row r="9452" spans="2:3" x14ac:dyDescent="0.25">
      <c r="B9452" s="16"/>
      <c r="C9452" s="17"/>
    </row>
    <row r="9453" spans="2:3" x14ac:dyDescent="0.25">
      <c r="B9453" s="16"/>
      <c r="C9453" s="17"/>
    </row>
    <row r="9454" spans="2:3" x14ac:dyDescent="0.25">
      <c r="B9454" s="16"/>
      <c r="C9454" s="17"/>
    </row>
    <row r="9455" spans="2:3" x14ac:dyDescent="0.25">
      <c r="B9455" s="16"/>
      <c r="C9455" s="17"/>
    </row>
    <row r="9456" spans="2:3" x14ac:dyDescent="0.25">
      <c r="B9456" s="16"/>
      <c r="C9456" s="17"/>
    </row>
    <row r="9457" spans="2:3" x14ac:dyDescent="0.25">
      <c r="B9457" s="16"/>
      <c r="C9457" s="17"/>
    </row>
    <row r="9458" spans="2:3" x14ac:dyDescent="0.25">
      <c r="B9458" s="16"/>
      <c r="C9458" s="17"/>
    </row>
    <row r="9459" spans="2:3" x14ac:dyDescent="0.25">
      <c r="B9459" s="16"/>
      <c r="C9459" s="17"/>
    </row>
    <row r="9460" spans="2:3" x14ac:dyDescent="0.25">
      <c r="B9460" s="16"/>
      <c r="C9460" s="17"/>
    </row>
    <row r="9461" spans="2:3" x14ac:dyDescent="0.25">
      <c r="B9461" s="16"/>
      <c r="C9461" s="17"/>
    </row>
    <row r="9462" spans="2:3" x14ac:dyDescent="0.25">
      <c r="B9462" s="16"/>
      <c r="C9462" s="17"/>
    </row>
    <row r="9463" spans="2:3" x14ac:dyDescent="0.25">
      <c r="B9463" s="16"/>
      <c r="C9463" s="17"/>
    </row>
    <row r="9464" spans="2:3" x14ac:dyDescent="0.25">
      <c r="B9464" s="16"/>
      <c r="C9464" s="17"/>
    </row>
    <row r="9465" spans="2:3" x14ac:dyDescent="0.25">
      <c r="B9465" s="16"/>
      <c r="C9465" s="17"/>
    </row>
    <row r="9466" spans="2:3" x14ac:dyDescent="0.25">
      <c r="B9466" s="16"/>
      <c r="C9466" s="17"/>
    </row>
    <row r="9467" spans="2:3" x14ac:dyDescent="0.25">
      <c r="B9467" s="16"/>
      <c r="C9467" s="17"/>
    </row>
    <row r="9468" spans="2:3" x14ac:dyDescent="0.25">
      <c r="B9468" s="16"/>
      <c r="C9468" s="17"/>
    </row>
    <row r="9469" spans="2:3" x14ac:dyDescent="0.25">
      <c r="B9469" s="16"/>
      <c r="C9469" s="17"/>
    </row>
    <row r="9470" spans="2:3" x14ac:dyDescent="0.25">
      <c r="B9470" s="16"/>
      <c r="C9470" s="17"/>
    </row>
    <row r="9471" spans="2:3" x14ac:dyDescent="0.25">
      <c r="B9471" s="16"/>
      <c r="C9471" s="17"/>
    </row>
    <row r="9472" spans="2:3" x14ac:dyDescent="0.25">
      <c r="B9472" s="16"/>
      <c r="C9472" s="17"/>
    </row>
    <row r="9473" spans="2:3" x14ac:dyDescent="0.25">
      <c r="B9473" s="16"/>
      <c r="C9473" s="17"/>
    </row>
    <row r="9474" spans="2:3" x14ac:dyDescent="0.25">
      <c r="B9474" s="16"/>
      <c r="C9474" s="17"/>
    </row>
    <row r="9475" spans="2:3" x14ac:dyDescent="0.25">
      <c r="B9475" s="16"/>
      <c r="C9475" s="17"/>
    </row>
    <row r="9476" spans="2:3" x14ac:dyDescent="0.25">
      <c r="B9476" s="16"/>
      <c r="C9476" s="17"/>
    </row>
    <row r="9477" spans="2:3" x14ac:dyDescent="0.25">
      <c r="B9477" s="16"/>
      <c r="C9477" s="17"/>
    </row>
    <row r="9478" spans="2:3" x14ac:dyDescent="0.25">
      <c r="B9478" s="16"/>
      <c r="C9478" s="17"/>
    </row>
    <row r="9479" spans="2:3" x14ac:dyDescent="0.25">
      <c r="B9479" s="16"/>
      <c r="C9479" s="17"/>
    </row>
    <row r="9480" spans="2:3" x14ac:dyDescent="0.25">
      <c r="B9480" s="16"/>
      <c r="C9480" s="17"/>
    </row>
    <row r="9481" spans="2:3" x14ac:dyDescent="0.25">
      <c r="B9481" s="16"/>
      <c r="C9481" s="17"/>
    </row>
    <row r="9482" spans="2:3" x14ac:dyDescent="0.25">
      <c r="B9482" s="16"/>
      <c r="C9482" s="17"/>
    </row>
    <row r="9483" spans="2:3" x14ac:dyDescent="0.25">
      <c r="B9483" s="16"/>
      <c r="C9483" s="17"/>
    </row>
    <row r="9484" spans="2:3" x14ac:dyDescent="0.25">
      <c r="B9484" s="16"/>
      <c r="C9484" s="17"/>
    </row>
    <row r="9485" spans="2:3" x14ac:dyDescent="0.25">
      <c r="B9485" s="16"/>
      <c r="C9485" s="17"/>
    </row>
    <row r="9486" spans="2:3" x14ac:dyDescent="0.25">
      <c r="B9486" s="16"/>
      <c r="C9486" s="17"/>
    </row>
    <row r="9487" spans="2:3" x14ac:dyDescent="0.25">
      <c r="B9487" s="16"/>
      <c r="C9487" s="17"/>
    </row>
    <row r="9488" spans="2:3" x14ac:dyDescent="0.25">
      <c r="B9488" s="16"/>
      <c r="C9488" s="17"/>
    </row>
    <row r="9489" spans="2:3" x14ac:dyDescent="0.25">
      <c r="B9489" s="16"/>
      <c r="C9489" s="17"/>
    </row>
    <row r="9490" spans="2:3" x14ac:dyDescent="0.25">
      <c r="B9490" s="16"/>
      <c r="C9490" s="17"/>
    </row>
    <row r="9491" spans="2:3" x14ac:dyDescent="0.25">
      <c r="B9491" s="16"/>
      <c r="C9491" s="17"/>
    </row>
    <row r="9492" spans="2:3" x14ac:dyDescent="0.25">
      <c r="B9492" s="16"/>
      <c r="C9492" s="17"/>
    </row>
    <row r="9493" spans="2:3" x14ac:dyDescent="0.25">
      <c r="B9493" s="16"/>
      <c r="C9493" s="17"/>
    </row>
    <row r="9494" spans="2:3" x14ac:dyDescent="0.25">
      <c r="B9494" s="16"/>
      <c r="C9494" s="17"/>
    </row>
    <row r="9495" spans="2:3" x14ac:dyDescent="0.25">
      <c r="B9495" s="16"/>
      <c r="C9495" s="17"/>
    </row>
    <row r="9496" spans="2:3" x14ac:dyDescent="0.25">
      <c r="B9496" s="16"/>
      <c r="C9496" s="17"/>
    </row>
    <row r="9497" spans="2:3" x14ac:dyDescent="0.25">
      <c r="B9497" s="16"/>
      <c r="C9497" s="17"/>
    </row>
    <row r="9498" spans="2:3" x14ac:dyDescent="0.25">
      <c r="B9498" s="16"/>
      <c r="C9498" s="17"/>
    </row>
    <row r="9499" spans="2:3" x14ac:dyDescent="0.25">
      <c r="B9499" s="16"/>
      <c r="C9499" s="17"/>
    </row>
    <row r="9500" spans="2:3" x14ac:dyDescent="0.25">
      <c r="B9500" s="16"/>
      <c r="C9500" s="17"/>
    </row>
    <row r="9501" spans="2:3" x14ac:dyDescent="0.25">
      <c r="B9501" s="16"/>
      <c r="C9501" s="17"/>
    </row>
    <row r="9502" spans="2:3" x14ac:dyDescent="0.25">
      <c r="B9502" s="16"/>
      <c r="C9502" s="17"/>
    </row>
    <row r="9503" spans="2:3" x14ac:dyDescent="0.25">
      <c r="B9503" s="16"/>
      <c r="C9503" s="17"/>
    </row>
    <row r="9504" spans="2:3" x14ac:dyDescent="0.25">
      <c r="B9504" s="16"/>
      <c r="C9504" s="17"/>
    </row>
    <row r="9505" spans="2:3" x14ac:dyDescent="0.25">
      <c r="B9505" s="16"/>
      <c r="C9505" s="17"/>
    </row>
    <row r="9506" spans="2:3" x14ac:dyDescent="0.25">
      <c r="B9506" s="16"/>
      <c r="C9506" s="17"/>
    </row>
    <row r="9507" spans="2:3" x14ac:dyDescent="0.25">
      <c r="B9507" s="16"/>
      <c r="C9507" s="17"/>
    </row>
    <row r="9508" spans="2:3" x14ac:dyDescent="0.25">
      <c r="B9508" s="16"/>
      <c r="C9508" s="17"/>
    </row>
    <row r="9509" spans="2:3" x14ac:dyDescent="0.25">
      <c r="B9509" s="16"/>
      <c r="C9509" s="17"/>
    </row>
    <row r="9510" spans="2:3" x14ac:dyDescent="0.25">
      <c r="B9510" s="16"/>
      <c r="C9510" s="17"/>
    </row>
    <row r="9511" spans="2:3" x14ac:dyDescent="0.25">
      <c r="B9511" s="16"/>
      <c r="C9511" s="17"/>
    </row>
    <row r="9512" spans="2:3" x14ac:dyDescent="0.25">
      <c r="B9512" s="16"/>
      <c r="C9512" s="17"/>
    </row>
    <row r="9513" spans="2:3" x14ac:dyDescent="0.25">
      <c r="B9513" s="16"/>
      <c r="C9513" s="17"/>
    </row>
    <row r="9514" spans="2:3" x14ac:dyDescent="0.25">
      <c r="B9514" s="16"/>
      <c r="C9514" s="17"/>
    </row>
    <row r="9515" spans="2:3" x14ac:dyDescent="0.25">
      <c r="B9515" s="16"/>
      <c r="C9515" s="17"/>
    </row>
    <row r="9516" spans="2:3" x14ac:dyDescent="0.25">
      <c r="B9516" s="16"/>
      <c r="C9516" s="17"/>
    </row>
    <row r="9517" spans="2:3" x14ac:dyDescent="0.25">
      <c r="B9517" s="16"/>
      <c r="C9517" s="17"/>
    </row>
    <row r="9518" spans="2:3" x14ac:dyDescent="0.25">
      <c r="B9518" s="16"/>
      <c r="C9518" s="17"/>
    </row>
    <row r="9519" spans="2:3" x14ac:dyDescent="0.25">
      <c r="B9519" s="16"/>
      <c r="C9519" s="17"/>
    </row>
    <row r="9520" spans="2:3" x14ac:dyDescent="0.25">
      <c r="B9520" s="16"/>
      <c r="C9520" s="17"/>
    </row>
    <row r="9521" spans="2:3" x14ac:dyDescent="0.25">
      <c r="B9521" s="16"/>
      <c r="C9521" s="17"/>
    </row>
    <row r="9522" spans="2:3" x14ac:dyDescent="0.25">
      <c r="B9522" s="16"/>
      <c r="C9522" s="17"/>
    </row>
    <row r="9523" spans="2:3" x14ac:dyDescent="0.25">
      <c r="B9523" s="16"/>
      <c r="C9523" s="17"/>
    </row>
    <row r="9524" spans="2:3" x14ac:dyDescent="0.25">
      <c r="B9524" s="16"/>
      <c r="C9524" s="17"/>
    </row>
    <row r="9525" spans="2:3" x14ac:dyDescent="0.25">
      <c r="B9525" s="16"/>
      <c r="C9525" s="17"/>
    </row>
    <row r="9526" spans="2:3" x14ac:dyDescent="0.25">
      <c r="B9526" s="16"/>
      <c r="C9526" s="17"/>
    </row>
    <row r="9527" spans="2:3" x14ac:dyDescent="0.25">
      <c r="B9527" s="16"/>
      <c r="C9527" s="17"/>
    </row>
    <row r="9528" spans="2:3" x14ac:dyDescent="0.25">
      <c r="B9528" s="16"/>
      <c r="C9528" s="17"/>
    </row>
    <row r="9529" spans="2:3" x14ac:dyDescent="0.25">
      <c r="B9529" s="16"/>
      <c r="C9529" s="17"/>
    </row>
    <row r="9530" spans="2:3" x14ac:dyDescent="0.25">
      <c r="B9530" s="16"/>
      <c r="C9530" s="17"/>
    </row>
    <row r="9531" spans="2:3" x14ac:dyDescent="0.25">
      <c r="B9531" s="16"/>
      <c r="C9531" s="17"/>
    </row>
    <row r="9532" spans="2:3" x14ac:dyDescent="0.25">
      <c r="B9532" s="16"/>
      <c r="C9532" s="17"/>
    </row>
    <row r="9533" spans="2:3" x14ac:dyDescent="0.25">
      <c r="B9533" s="16"/>
      <c r="C9533" s="17"/>
    </row>
    <row r="9534" spans="2:3" x14ac:dyDescent="0.25">
      <c r="B9534" s="16"/>
      <c r="C9534" s="17"/>
    </row>
    <row r="9535" spans="2:3" x14ac:dyDescent="0.25">
      <c r="B9535" s="16"/>
      <c r="C9535" s="17"/>
    </row>
    <row r="9536" spans="2:3" x14ac:dyDescent="0.25">
      <c r="B9536" s="16"/>
      <c r="C9536" s="17"/>
    </row>
    <row r="9537" spans="2:3" x14ac:dyDescent="0.25">
      <c r="B9537" s="16"/>
      <c r="C9537" s="17"/>
    </row>
    <row r="9538" spans="2:3" x14ac:dyDescent="0.25">
      <c r="B9538" s="16"/>
      <c r="C9538" s="17"/>
    </row>
    <row r="9539" spans="2:3" x14ac:dyDescent="0.25">
      <c r="B9539" s="16"/>
      <c r="C9539" s="17"/>
    </row>
    <row r="9540" spans="2:3" x14ac:dyDescent="0.25">
      <c r="B9540" s="16"/>
      <c r="C9540" s="17"/>
    </row>
    <row r="9541" spans="2:3" x14ac:dyDescent="0.25">
      <c r="B9541" s="16"/>
      <c r="C9541" s="17"/>
    </row>
    <row r="9542" spans="2:3" x14ac:dyDescent="0.25">
      <c r="B9542" s="16"/>
      <c r="C9542" s="17"/>
    </row>
    <row r="9543" spans="2:3" x14ac:dyDescent="0.25">
      <c r="B9543" s="16"/>
      <c r="C9543" s="17"/>
    </row>
    <row r="9544" spans="2:3" x14ac:dyDescent="0.25">
      <c r="B9544" s="16"/>
      <c r="C9544" s="17"/>
    </row>
    <row r="9545" spans="2:3" x14ac:dyDescent="0.25">
      <c r="B9545" s="16"/>
      <c r="C9545" s="17"/>
    </row>
    <row r="9546" spans="2:3" x14ac:dyDescent="0.25">
      <c r="B9546" s="16"/>
      <c r="C9546" s="17"/>
    </row>
    <row r="9547" spans="2:3" x14ac:dyDescent="0.25">
      <c r="B9547" s="16"/>
      <c r="C9547" s="17"/>
    </row>
    <row r="9548" spans="2:3" x14ac:dyDescent="0.25">
      <c r="B9548" s="16"/>
      <c r="C9548" s="17"/>
    </row>
    <row r="9549" spans="2:3" x14ac:dyDescent="0.25">
      <c r="B9549" s="16"/>
      <c r="C9549" s="17"/>
    </row>
    <row r="9550" spans="2:3" x14ac:dyDescent="0.25">
      <c r="B9550" s="16"/>
      <c r="C9550" s="17"/>
    </row>
    <row r="9551" spans="2:3" x14ac:dyDescent="0.25">
      <c r="B9551" s="16"/>
      <c r="C9551" s="17"/>
    </row>
    <row r="9552" spans="2:3" x14ac:dyDescent="0.25">
      <c r="B9552" s="16"/>
      <c r="C9552" s="17"/>
    </row>
    <row r="9553" spans="2:3" x14ac:dyDescent="0.25">
      <c r="B9553" s="16"/>
      <c r="C9553" s="17"/>
    </row>
    <row r="9554" spans="2:3" x14ac:dyDescent="0.25">
      <c r="B9554" s="16"/>
      <c r="C9554" s="17"/>
    </row>
    <row r="9555" spans="2:3" x14ac:dyDescent="0.25">
      <c r="B9555" s="16"/>
      <c r="C9555" s="17"/>
    </row>
    <row r="9556" spans="2:3" x14ac:dyDescent="0.25">
      <c r="B9556" s="16"/>
      <c r="C9556" s="17"/>
    </row>
    <row r="9557" spans="2:3" x14ac:dyDescent="0.25">
      <c r="B9557" s="16"/>
      <c r="C9557" s="17"/>
    </row>
    <row r="9558" spans="2:3" x14ac:dyDescent="0.25">
      <c r="B9558" s="16"/>
      <c r="C9558" s="17"/>
    </row>
    <row r="9559" spans="2:3" x14ac:dyDescent="0.25">
      <c r="B9559" s="16"/>
      <c r="C9559" s="17"/>
    </row>
    <row r="9560" spans="2:3" x14ac:dyDescent="0.25">
      <c r="B9560" s="16"/>
      <c r="C9560" s="17"/>
    </row>
    <row r="9561" spans="2:3" x14ac:dyDescent="0.25">
      <c r="B9561" s="16"/>
      <c r="C9561" s="17"/>
    </row>
    <row r="9562" spans="2:3" x14ac:dyDescent="0.25">
      <c r="B9562" s="16"/>
      <c r="C9562" s="17"/>
    </row>
    <row r="9563" spans="2:3" x14ac:dyDescent="0.25">
      <c r="B9563" s="16"/>
      <c r="C9563" s="17"/>
    </row>
    <row r="9564" spans="2:3" x14ac:dyDescent="0.25">
      <c r="B9564" s="16"/>
      <c r="C9564" s="17"/>
    </row>
    <row r="9565" spans="2:3" x14ac:dyDescent="0.25">
      <c r="B9565" s="16"/>
      <c r="C9565" s="17"/>
    </row>
    <row r="9566" spans="2:3" x14ac:dyDescent="0.25">
      <c r="B9566" s="16"/>
      <c r="C9566" s="17"/>
    </row>
    <row r="9567" spans="2:3" x14ac:dyDescent="0.25">
      <c r="B9567" s="16"/>
      <c r="C9567" s="17"/>
    </row>
    <row r="9568" spans="2:3" x14ac:dyDescent="0.25">
      <c r="B9568" s="16"/>
      <c r="C9568" s="17"/>
    </row>
    <row r="9569" spans="2:3" x14ac:dyDescent="0.25">
      <c r="B9569" s="16"/>
      <c r="C9569" s="17"/>
    </row>
    <row r="9570" spans="2:3" x14ac:dyDescent="0.25">
      <c r="B9570" s="16"/>
      <c r="C9570" s="17"/>
    </row>
    <row r="9571" spans="2:3" x14ac:dyDescent="0.25">
      <c r="B9571" s="16"/>
      <c r="C9571" s="17"/>
    </row>
    <row r="9572" spans="2:3" x14ac:dyDescent="0.25">
      <c r="B9572" s="16"/>
      <c r="C9572" s="17"/>
    </row>
    <row r="9573" spans="2:3" x14ac:dyDescent="0.25">
      <c r="B9573" s="16"/>
      <c r="C9573" s="17"/>
    </row>
    <row r="9574" spans="2:3" x14ac:dyDescent="0.25">
      <c r="B9574" s="16"/>
      <c r="C9574" s="17"/>
    </row>
    <row r="9575" spans="2:3" x14ac:dyDescent="0.25">
      <c r="B9575" s="16"/>
      <c r="C9575" s="17"/>
    </row>
    <row r="9576" spans="2:3" x14ac:dyDescent="0.25">
      <c r="B9576" s="16"/>
      <c r="C9576" s="17"/>
    </row>
    <row r="9577" spans="2:3" x14ac:dyDescent="0.25">
      <c r="B9577" s="16"/>
      <c r="C9577" s="17"/>
    </row>
    <row r="9578" spans="2:3" x14ac:dyDescent="0.25">
      <c r="B9578" s="16"/>
      <c r="C9578" s="17"/>
    </row>
    <row r="9579" spans="2:3" x14ac:dyDescent="0.25">
      <c r="B9579" s="16"/>
      <c r="C9579" s="17"/>
    </row>
    <row r="9580" spans="2:3" x14ac:dyDescent="0.25">
      <c r="B9580" s="16"/>
      <c r="C9580" s="17"/>
    </row>
    <row r="9581" spans="2:3" x14ac:dyDescent="0.25">
      <c r="B9581" s="16"/>
      <c r="C9581" s="17"/>
    </row>
    <row r="9582" spans="2:3" x14ac:dyDescent="0.25">
      <c r="B9582" s="16"/>
      <c r="C9582" s="17"/>
    </row>
    <row r="9583" spans="2:3" x14ac:dyDescent="0.25">
      <c r="B9583" s="16"/>
      <c r="C9583" s="17"/>
    </row>
    <row r="9584" spans="2:3" x14ac:dyDescent="0.25">
      <c r="B9584" s="16"/>
      <c r="C9584" s="17"/>
    </row>
    <row r="9585" spans="2:3" x14ac:dyDescent="0.25">
      <c r="B9585" s="16"/>
      <c r="C9585" s="17"/>
    </row>
    <row r="9586" spans="2:3" x14ac:dyDescent="0.25">
      <c r="B9586" s="16"/>
      <c r="C9586" s="17"/>
    </row>
    <row r="9587" spans="2:3" x14ac:dyDescent="0.25">
      <c r="B9587" s="16"/>
      <c r="C9587" s="17"/>
    </row>
    <row r="9588" spans="2:3" x14ac:dyDescent="0.25">
      <c r="B9588" s="16"/>
      <c r="C9588" s="17"/>
    </row>
    <row r="9589" spans="2:3" x14ac:dyDescent="0.25">
      <c r="B9589" s="16"/>
      <c r="C9589" s="17"/>
    </row>
    <row r="9590" spans="2:3" x14ac:dyDescent="0.25">
      <c r="B9590" s="16"/>
      <c r="C9590" s="17"/>
    </row>
    <row r="9591" spans="2:3" x14ac:dyDescent="0.25">
      <c r="B9591" s="16"/>
      <c r="C9591" s="17"/>
    </row>
    <row r="9592" spans="2:3" x14ac:dyDescent="0.25">
      <c r="B9592" s="16"/>
      <c r="C9592" s="17"/>
    </row>
    <row r="9593" spans="2:3" x14ac:dyDescent="0.25">
      <c r="B9593" s="16"/>
      <c r="C9593" s="17"/>
    </row>
    <row r="9594" spans="2:3" x14ac:dyDescent="0.25">
      <c r="B9594" s="16"/>
      <c r="C9594" s="17"/>
    </row>
    <row r="9595" spans="2:3" x14ac:dyDescent="0.25">
      <c r="B9595" s="16"/>
      <c r="C9595" s="17"/>
    </row>
    <row r="9596" spans="2:3" x14ac:dyDescent="0.25">
      <c r="B9596" s="16"/>
      <c r="C9596" s="17"/>
    </row>
    <row r="9597" spans="2:3" x14ac:dyDescent="0.25">
      <c r="B9597" s="16"/>
      <c r="C9597" s="17"/>
    </row>
    <row r="9598" spans="2:3" x14ac:dyDescent="0.25">
      <c r="B9598" s="16"/>
      <c r="C9598" s="17"/>
    </row>
    <row r="9599" spans="2:3" x14ac:dyDescent="0.25">
      <c r="B9599" s="16"/>
      <c r="C9599" s="17"/>
    </row>
    <row r="9600" spans="2:3" x14ac:dyDescent="0.25">
      <c r="B9600" s="16"/>
      <c r="C9600" s="17"/>
    </row>
    <row r="9601" spans="2:3" x14ac:dyDescent="0.25">
      <c r="B9601" s="16"/>
      <c r="C9601" s="17"/>
    </row>
    <row r="9602" spans="2:3" x14ac:dyDescent="0.25">
      <c r="B9602" s="16"/>
      <c r="C9602" s="17"/>
    </row>
    <row r="9603" spans="2:3" x14ac:dyDescent="0.25">
      <c r="B9603" s="16"/>
      <c r="C9603" s="17"/>
    </row>
    <row r="9604" spans="2:3" x14ac:dyDescent="0.25">
      <c r="B9604" s="16"/>
      <c r="C9604" s="17"/>
    </row>
    <row r="9605" spans="2:3" x14ac:dyDescent="0.25">
      <c r="B9605" s="16"/>
      <c r="C9605" s="17"/>
    </row>
    <row r="9606" spans="2:3" x14ac:dyDescent="0.25">
      <c r="B9606" s="16"/>
      <c r="C9606" s="17"/>
    </row>
    <row r="9607" spans="2:3" x14ac:dyDescent="0.25">
      <c r="B9607" s="16"/>
      <c r="C9607" s="17"/>
    </row>
    <row r="9608" spans="2:3" x14ac:dyDescent="0.25">
      <c r="B9608" s="16"/>
      <c r="C9608" s="17"/>
    </row>
    <row r="9609" spans="2:3" x14ac:dyDescent="0.25">
      <c r="B9609" s="16"/>
      <c r="C9609" s="17"/>
    </row>
    <row r="9610" spans="2:3" x14ac:dyDescent="0.25">
      <c r="B9610" s="16"/>
      <c r="C9610" s="17"/>
    </row>
    <row r="9611" spans="2:3" x14ac:dyDescent="0.25">
      <c r="B9611" s="16"/>
      <c r="C9611" s="17"/>
    </row>
    <row r="9612" spans="2:3" x14ac:dyDescent="0.25">
      <c r="B9612" s="16"/>
      <c r="C9612" s="17"/>
    </row>
    <row r="9613" spans="2:3" x14ac:dyDescent="0.25">
      <c r="B9613" s="16"/>
      <c r="C9613" s="17"/>
    </row>
    <row r="9614" spans="2:3" x14ac:dyDescent="0.25">
      <c r="B9614" s="16"/>
      <c r="C9614" s="17"/>
    </row>
    <row r="9615" spans="2:3" x14ac:dyDescent="0.25">
      <c r="B9615" s="16"/>
      <c r="C9615" s="17"/>
    </row>
    <row r="9616" spans="2:3" x14ac:dyDescent="0.25">
      <c r="B9616" s="16"/>
      <c r="C9616" s="17"/>
    </row>
    <row r="9617" spans="2:3" x14ac:dyDescent="0.25">
      <c r="B9617" s="16"/>
      <c r="C9617" s="17"/>
    </row>
    <row r="9618" spans="2:3" x14ac:dyDescent="0.25">
      <c r="B9618" s="16"/>
      <c r="C9618" s="17"/>
    </row>
    <row r="9619" spans="2:3" x14ac:dyDescent="0.25">
      <c r="B9619" s="16"/>
      <c r="C9619" s="17"/>
    </row>
    <row r="9620" spans="2:3" x14ac:dyDescent="0.25">
      <c r="B9620" s="16"/>
      <c r="C9620" s="17"/>
    </row>
    <row r="9621" spans="2:3" x14ac:dyDescent="0.25">
      <c r="B9621" s="16"/>
      <c r="C9621" s="17"/>
    </row>
    <row r="9622" spans="2:3" x14ac:dyDescent="0.25">
      <c r="B9622" s="16"/>
      <c r="C9622" s="17"/>
    </row>
    <row r="9623" spans="2:3" x14ac:dyDescent="0.25">
      <c r="B9623" s="16"/>
      <c r="C9623" s="17"/>
    </row>
    <row r="9624" spans="2:3" x14ac:dyDescent="0.25">
      <c r="B9624" s="16"/>
      <c r="C9624" s="17"/>
    </row>
    <row r="9625" spans="2:3" x14ac:dyDescent="0.25">
      <c r="B9625" s="16"/>
      <c r="C9625" s="17"/>
    </row>
    <row r="9626" spans="2:3" x14ac:dyDescent="0.25">
      <c r="B9626" s="16"/>
      <c r="C9626" s="17"/>
    </row>
    <row r="9627" spans="2:3" x14ac:dyDescent="0.25">
      <c r="B9627" s="16"/>
      <c r="C9627" s="17"/>
    </row>
    <row r="9628" spans="2:3" x14ac:dyDescent="0.25">
      <c r="B9628" s="16"/>
      <c r="C9628" s="17"/>
    </row>
    <row r="9629" spans="2:3" x14ac:dyDescent="0.25">
      <c r="B9629" s="16"/>
      <c r="C9629" s="17"/>
    </row>
    <row r="9630" spans="2:3" x14ac:dyDescent="0.25">
      <c r="B9630" s="16"/>
      <c r="C9630" s="17"/>
    </row>
    <row r="9631" spans="2:3" x14ac:dyDescent="0.25">
      <c r="B9631" s="16"/>
      <c r="C9631" s="17"/>
    </row>
    <row r="9632" spans="2:3" x14ac:dyDescent="0.25">
      <c r="B9632" s="16"/>
      <c r="C9632" s="17"/>
    </row>
    <row r="9633" spans="2:3" x14ac:dyDescent="0.25">
      <c r="B9633" s="16"/>
      <c r="C9633" s="17"/>
    </row>
    <row r="9634" spans="2:3" x14ac:dyDescent="0.25">
      <c r="B9634" s="16"/>
      <c r="C9634" s="17"/>
    </row>
    <row r="9635" spans="2:3" x14ac:dyDescent="0.25">
      <c r="B9635" s="16"/>
      <c r="C9635" s="17"/>
    </row>
    <row r="9636" spans="2:3" x14ac:dyDescent="0.25">
      <c r="B9636" s="16"/>
      <c r="C9636" s="17"/>
    </row>
    <row r="9637" spans="2:3" x14ac:dyDescent="0.25">
      <c r="B9637" s="16"/>
      <c r="C9637" s="17"/>
    </row>
    <row r="9638" spans="2:3" x14ac:dyDescent="0.25">
      <c r="B9638" s="16"/>
      <c r="C9638" s="17"/>
    </row>
    <row r="9639" spans="2:3" x14ac:dyDescent="0.25">
      <c r="B9639" s="16"/>
      <c r="C9639" s="17"/>
    </row>
    <row r="9640" spans="2:3" x14ac:dyDescent="0.25">
      <c r="B9640" s="16"/>
      <c r="C9640" s="17"/>
    </row>
    <row r="9641" spans="2:3" x14ac:dyDescent="0.25">
      <c r="B9641" s="16"/>
      <c r="C9641" s="17"/>
    </row>
    <row r="9642" spans="2:3" x14ac:dyDescent="0.25">
      <c r="B9642" s="16"/>
      <c r="C9642" s="17"/>
    </row>
    <row r="9643" spans="2:3" x14ac:dyDescent="0.25">
      <c r="B9643" s="16"/>
      <c r="C9643" s="17"/>
    </row>
    <row r="9644" spans="2:3" x14ac:dyDescent="0.25">
      <c r="B9644" s="16"/>
      <c r="C9644" s="17"/>
    </row>
    <row r="9645" spans="2:3" x14ac:dyDescent="0.25">
      <c r="B9645" s="16"/>
      <c r="C9645" s="17"/>
    </row>
    <row r="9646" spans="2:3" x14ac:dyDescent="0.25">
      <c r="B9646" s="16"/>
      <c r="C9646" s="17"/>
    </row>
    <row r="9647" spans="2:3" x14ac:dyDescent="0.25">
      <c r="B9647" s="16"/>
      <c r="C9647" s="17"/>
    </row>
    <row r="9648" spans="2:3" x14ac:dyDescent="0.25">
      <c r="B9648" s="16"/>
      <c r="C9648" s="17"/>
    </row>
    <row r="9649" spans="2:3" x14ac:dyDescent="0.25">
      <c r="B9649" s="16"/>
      <c r="C9649" s="17"/>
    </row>
    <row r="9650" spans="2:3" x14ac:dyDescent="0.25">
      <c r="B9650" s="16"/>
      <c r="C9650" s="17"/>
    </row>
    <row r="9651" spans="2:3" x14ac:dyDescent="0.25">
      <c r="B9651" s="16"/>
      <c r="C9651" s="17"/>
    </row>
    <row r="9652" spans="2:3" x14ac:dyDescent="0.25">
      <c r="B9652" s="16"/>
      <c r="C9652" s="17"/>
    </row>
    <row r="9653" spans="2:3" x14ac:dyDescent="0.25">
      <c r="B9653" s="16"/>
      <c r="C9653" s="17"/>
    </row>
    <row r="9654" spans="2:3" x14ac:dyDescent="0.25">
      <c r="B9654" s="16"/>
      <c r="C9654" s="17"/>
    </row>
    <row r="9655" spans="2:3" x14ac:dyDescent="0.25">
      <c r="B9655" s="16"/>
      <c r="C9655" s="17"/>
    </row>
    <row r="9656" spans="2:3" x14ac:dyDescent="0.25">
      <c r="B9656" s="16"/>
      <c r="C9656" s="17"/>
    </row>
    <row r="9657" spans="2:3" x14ac:dyDescent="0.25">
      <c r="B9657" s="16"/>
      <c r="C9657" s="17"/>
    </row>
    <row r="9658" spans="2:3" x14ac:dyDescent="0.25">
      <c r="B9658" s="16"/>
      <c r="C9658" s="17"/>
    </row>
    <row r="9659" spans="2:3" x14ac:dyDescent="0.25">
      <c r="B9659" s="16"/>
      <c r="C9659" s="17"/>
    </row>
    <row r="9660" spans="2:3" x14ac:dyDescent="0.25">
      <c r="B9660" s="16"/>
      <c r="C9660" s="17"/>
    </row>
    <row r="9661" spans="2:3" x14ac:dyDescent="0.25">
      <c r="B9661" s="16"/>
      <c r="C9661" s="17"/>
    </row>
    <row r="9662" spans="2:3" x14ac:dyDescent="0.25">
      <c r="B9662" s="16"/>
      <c r="C9662" s="17"/>
    </row>
    <row r="9663" spans="2:3" x14ac:dyDescent="0.25">
      <c r="B9663" s="16"/>
      <c r="C9663" s="17"/>
    </row>
    <row r="9664" spans="2:3" x14ac:dyDescent="0.25">
      <c r="B9664" s="16"/>
      <c r="C9664" s="17"/>
    </row>
    <row r="9665" spans="2:3" x14ac:dyDescent="0.25">
      <c r="B9665" s="16"/>
      <c r="C9665" s="17"/>
    </row>
    <row r="9666" spans="2:3" x14ac:dyDescent="0.25">
      <c r="B9666" s="16"/>
      <c r="C9666" s="17"/>
    </row>
    <row r="9667" spans="2:3" x14ac:dyDescent="0.25">
      <c r="B9667" s="16"/>
      <c r="C9667" s="17"/>
    </row>
    <row r="9668" spans="2:3" x14ac:dyDescent="0.25">
      <c r="B9668" s="16"/>
      <c r="C9668" s="17"/>
    </row>
    <row r="9669" spans="2:3" x14ac:dyDescent="0.25">
      <c r="B9669" s="16"/>
      <c r="C9669" s="17"/>
    </row>
    <row r="9670" spans="2:3" x14ac:dyDescent="0.25">
      <c r="B9670" s="16"/>
      <c r="C9670" s="17"/>
    </row>
    <row r="9671" spans="2:3" x14ac:dyDescent="0.25">
      <c r="B9671" s="16"/>
      <c r="C9671" s="17"/>
    </row>
    <row r="9672" spans="2:3" x14ac:dyDescent="0.25">
      <c r="B9672" s="16"/>
      <c r="C9672" s="17"/>
    </row>
    <row r="9673" spans="2:3" x14ac:dyDescent="0.25">
      <c r="B9673" s="16"/>
      <c r="C9673" s="17"/>
    </row>
    <row r="9674" spans="2:3" x14ac:dyDescent="0.25">
      <c r="B9674" s="16"/>
      <c r="C9674" s="17"/>
    </row>
    <row r="9675" spans="2:3" x14ac:dyDescent="0.25">
      <c r="B9675" s="16"/>
      <c r="C9675" s="17"/>
    </row>
    <row r="9676" spans="2:3" x14ac:dyDescent="0.25">
      <c r="B9676" s="16"/>
      <c r="C9676" s="17"/>
    </row>
    <row r="9677" spans="2:3" x14ac:dyDescent="0.25">
      <c r="B9677" s="16"/>
      <c r="C9677" s="17"/>
    </row>
    <row r="9678" spans="2:3" x14ac:dyDescent="0.25">
      <c r="B9678" s="16"/>
      <c r="C9678" s="17"/>
    </row>
    <row r="9679" spans="2:3" x14ac:dyDescent="0.25">
      <c r="B9679" s="16"/>
      <c r="C9679" s="17"/>
    </row>
    <row r="9680" spans="2:3" x14ac:dyDescent="0.25">
      <c r="B9680" s="16"/>
      <c r="C9680" s="17"/>
    </row>
    <row r="9681" spans="2:3" x14ac:dyDescent="0.25">
      <c r="B9681" s="16"/>
      <c r="C9681" s="17"/>
    </row>
    <row r="9682" spans="2:3" x14ac:dyDescent="0.25">
      <c r="B9682" s="16"/>
      <c r="C9682" s="17"/>
    </row>
    <row r="9683" spans="2:3" x14ac:dyDescent="0.25">
      <c r="B9683" s="16"/>
      <c r="C9683" s="17"/>
    </row>
    <row r="9684" spans="2:3" x14ac:dyDescent="0.25">
      <c r="B9684" s="16"/>
      <c r="C9684" s="17"/>
    </row>
    <row r="9685" spans="2:3" x14ac:dyDescent="0.25">
      <c r="B9685" s="16"/>
      <c r="C9685" s="17"/>
    </row>
    <row r="9686" spans="2:3" x14ac:dyDescent="0.25">
      <c r="B9686" s="16"/>
      <c r="C9686" s="17"/>
    </row>
    <row r="9687" spans="2:3" x14ac:dyDescent="0.25">
      <c r="B9687" s="16"/>
      <c r="C9687" s="17"/>
    </row>
    <row r="9688" spans="2:3" x14ac:dyDescent="0.25">
      <c r="B9688" s="16"/>
      <c r="C9688" s="17"/>
    </row>
    <row r="9689" spans="2:3" x14ac:dyDescent="0.25">
      <c r="B9689" s="16"/>
      <c r="C9689" s="17"/>
    </row>
    <row r="9690" spans="2:3" x14ac:dyDescent="0.25">
      <c r="B9690" s="16"/>
      <c r="C9690" s="17"/>
    </row>
    <row r="9691" spans="2:3" x14ac:dyDescent="0.25">
      <c r="B9691" s="16"/>
      <c r="C9691" s="17"/>
    </row>
    <row r="9692" spans="2:3" x14ac:dyDescent="0.25">
      <c r="B9692" s="16"/>
      <c r="C9692" s="17"/>
    </row>
    <row r="9693" spans="2:3" x14ac:dyDescent="0.25">
      <c r="B9693" s="16"/>
      <c r="C9693" s="17"/>
    </row>
    <row r="9694" spans="2:3" x14ac:dyDescent="0.25">
      <c r="B9694" s="16"/>
      <c r="C9694" s="17"/>
    </row>
    <row r="9695" spans="2:3" x14ac:dyDescent="0.25">
      <c r="B9695" s="16"/>
      <c r="C9695" s="17"/>
    </row>
    <row r="9696" spans="2:3" x14ac:dyDescent="0.25">
      <c r="B9696" s="16"/>
      <c r="C9696" s="17"/>
    </row>
    <row r="9697" spans="2:3" x14ac:dyDescent="0.25">
      <c r="B9697" s="16"/>
      <c r="C9697" s="17"/>
    </row>
    <row r="9698" spans="2:3" x14ac:dyDescent="0.25">
      <c r="B9698" s="16"/>
      <c r="C9698" s="17"/>
    </row>
    <row r="9699" spans="2:3" x14ac:dyDescent="0.25">
      <c r="B9699" s="16"/>
      <c r="C9699" s="17"/>
    </row>
    <row r="9700" spans="2:3" x14ac:dyDescent="0.25">
      <c r="B9700" s="16"/>
      <c r="C9700" s="17"/>
    </row>
    <row r="9701" spans="2:3" x14ac:dyDescent="0.25">
      <c r="B9701" s="16"/>
      <c r="C9701" s="17"/>
    </row>
    <row r="9702" spans="2:3" x14ac:dyDescent="0.25">
      <c r="B9702" s="16"/>
      <c r="C9702" s="17"/>
    </row>
    <row r="9703" spans="2:3" x14ac:dyDescent="0.25">
      <c r="B9703" s="16"/>
      <c r="C9703" s="17"/>
    </row>
    <row r="9704" spans="2:3" x14ac:dyDescent="0.25">
      <c r="B9704" s="16"/>
      <c r="C9704" s="17"/>
    </row>
    <row r="9705" spans="2:3" x14ac:dyDescent="0.25">
      <c r="B9705" s="16"/>
      <c r="C9705" s="17"/>
    </row>
    <row r="9706" spans="2:3" x14ac:dyDescent="0.25">
      <c r="B9706" s="16"/>
      <c r="C9706" s="17"/>
    </row>
    <row r="9707" spans="2:3" x14ac:dyDescent="0.25">
      <c r="B9707" s="16"/>
      <c r="C9707" s="17"/>
    </row>
    <row r="9708" spans="2:3" x14ac:dyDescent="0.25">
      <c r="B9708" s="16"/>
      <c r="C9708" s="17"/>
    </row>
    <row r="9709" spans="2:3" x14ac:dyDescent="0.25">
      <c r="B9709" s="16"/>
      <c r="C9709" s="17"/>
    </row>
    <row r="9710" spans="2:3" x14ac:dyDescent="0.25">
      <c r="B9710" s="16"/>
      <c r="C9710" s="17"/>
    </row>
    <row r="9711" spans="2:3" x14ac:dyDescent="0.25">
      <c r="B9711" s="16"/>
      <c r="C9711" s="17"/>
    </row>
    <row r="9712" spans="2:3" x14ac:dyDescent="0.25">
      <c r="B9712" s="16"/>
      <c r="C9712" s="17"/>
    </row>
    <row r="9713" spans="2:3" x14ac:dyDescent="0.25">
      <c r="B9713" s="16"/>
      <c r="C9713" s="17"/>
    </row>
    <row r="9714" spans="2:3" x14ac:dyDescent="0.25">
      <c r="B9714" s="16"/>
      <c r="C9714" s="17"/>
    </row>
    <row r="9715" spans="2:3" x14ac:dyDescent="0.25">
      <c r="B9715" s="16"/>
      <c r="C9715" s="17"/>
    </row>
    <row r="9716" spans="2:3" x14ac:dyDescent="0.25">
      <c r="B9716" s="16"/>
      <c r="C9716" s="17"/>
    </row>
    <row r="9717" spans="2:3" x14ac:dyDescent="0.25">
      <c r="B9717" s="16"/>
      <c r="C9717" s="17"/>
    </row>
    <row r="9718" spans="2:3" x14ac:dyDescent="0.25">
      <c r="B9718" s="16"/>
      <c r="C9718" s="17"/>
    </row>
    <row r="9719" spans="2:3" x14ac:dyDescent="0.25">
      <c r="B9719" s="16"/>
      <c r="C9719" s="17"/>
    </row>
    <row r="9720" spans="2:3" x14ac:dyDescent="0.25">
      <c r="B9720" s="16"/>
      <c r="C9720" s="17"/>
    </row>
    <row r="9721" spans="2:3" x14ac:dyDescent="0.25">
      <c r="B9721" s="16"/>
      <c r="C9721" s="17"/>
    </row>
    <row r="9722" spans="2:3" x14ac:dyDescent="0.25">
      <c r="B9722" s="16"/>
      <c r="C9722" s="17"/>
    </row>
    <row r="9723" spans="2:3" x14ac:dyDescent="0.25">
      <c r="B9723" s="16"/>
      <c r="C9723" s="17"/>
    </row>
    <row r="9724" spans="2:3" x14ac:dyDescent="0.25">
      <c r="B9724" s="16"/>
      <c r="C9724" s="17"/>
    </row>
    <row r="9725" spans="2:3" x14ac:dyDescent="0.25">
      <c r="B9725" s="16"/>
      <c r="C9725" s="17"/>
    </row>
    <row r="9726" spans="2:3" x14ac:dyDescent="0.25">
      <c r="B9726" s="16"/>
      <c r="C9726" s="17"/>
    </row>
    <row r="9727" spans="2:3" x14ac:dyDescent="0.25">
      <c r="B9727" s="16"/>
      <c r="C9727" s="17"/>
    </row>
    <row r="9728" spans="2:3" x14ac:dyDescent="0.25">
      <c r="B9728" s="16"/>
      <c r="C9728" s="17"/>
    </row>
    <row r="9729" spans="2:3" x14ac:dyDescent="0.25">
      <c r="B9729" s="16"/>
      <c r="C9729" s="17"/>
    </row>
    <row r="9730" spans="2:3" x14ac:dyDescent="0.25">
      <c r="B9730" s="16"/>
      <c r="C9730" s="17"/>
    </row>
    <row r="9731" spans="2:3" x14ac:dyDescent="0.25">
      <c r="B9731" s="16"/>
      <c r="C9731" s="17"/>
    </row>
    <row r="9732" spans="2:3" x14ac:dyDescent="0.25">
      <c r="B9732" s="16"/>
      <c r="C9732" s="17"/>
    </row>
    <row r="9733" spans="2:3" x14ac:dyDescent="0.25">
      <c r="B9733" s="16"/>
      <c r="C9733" s="17"/>
    </row>
    <row r="9734" spans="2:3" x14ac:dyDescent="0.25">
      <c r="B9734" s="16"/>
      <c r="C9734" s="17"/>
    </row>
    <row r="9735" spans="2:3" x14ac:dyDescent="0.25">
      <c r="B9735" s="16"/>
      <c r="C9735" s="17"/>
    </row>
    <row r="9736" spans="2:3" x14ac:dyDescent="0.25">
      <c r="B9736" s="16"/>
      <c r="C9736" s="17"/>
    </row>
    <row r="9737" spans="2:3" x14ac:dyDescent="0.25">
      <c r="B9737" s="16"/>
      <c r="C9737" s="17"/>
    </row>
    <row r="9738" spans="2:3" x14ac:dyDescent="0.25">
      <c r="B9738" s="16"/>
      <c r="C9738" s="17"/>
    </row>
    <row r="9739" spans="2:3" x14ac:dyDescent="0.25">
      <c r="B9739" s="16"/>
      <c r="C9739" s="17"/>
    </row>
    <row r="9740" spans="2:3" x14ac:dyDescent="0.25">
      <c r="B9740" s="16"/>
      <c r="C9740" s="17"/>
    </row>
    <row r="9741" spans="2:3" x14ac:dyDescent="0.25">
      <c r="B9741" s="16"/>
      <c r="C9741" s="17"/>
    </row>
    <row r="9742" spans="2:3" x14ac:dyDescent="0.25">
      <c r="B9742" s="16"/>
      <c r="C9742" s="17"/>
    </row>
    <row r="9743" spans="2:3" x14ac:dyDescent="0.25">
      <c r="B9743" s="16"/>
      <c r="C9743" s="17"/>
    </row>
    <row r="9744" spans="2:3" x14ac:dyDescent="0.25">
      <c r="B9744" s="16"/>
      <c r="C9744" s="17"/>
    </row>
    <row r="9745" spans="2:3" x14ac:dyDescent="0.25">
      <c r="B9745" s="16"/>
      <c r="C9745" s="17"/>
    </row>
    <row r="9746" spans="2:3" x14ac:dyDescent="0.25">
      <c r="B9746" s="16"/>
      <c r="C9746" s="17"/>
    </row>
    <row r="9747" spans="2:3" x14ac:dyDescent="0.25">
      <c r="B9747" s="16"/>
      <c r="C9747" s="17"/>
    </row>
    <row r="9748" spans="2:3" x14ac:dyDescent="0.25">
      <c r="B9748" s="16"/>
      <c r="C9748" s="17"/>
    </row>
    <row r="9749" spans="2:3" x14ac:dyDescent="0.25">
      <c r="B9749" s="16"/>
      <c r="C9749" s="17"/>
    </row>
    <row r="9750" spans="2:3" x14ac:dyDescent="0.25">
      <c r="B9750" s="16"/>
      <c r="C9750" s="17"/>
    </row>
    <row r="9751" spans="2:3" x14ac:dyDescent="0.25">
      <c r="B9751" s="16"/>
      <c r="C9751" s="17"/>
    </row>
    <row r="9752" spans="2:3" x14ac:dyDescent="0.25">
      <c r="B9752" s="16"/>
      <c r="C9752" s="17"/>
    </row>
    <row r="9753" spans="2:3" x14ac:dyDescent="0.25">
      <c r="B9753" s="16"/>
      <c r="C9753" s="17"/>
    </row>
    <row r="9754" spans="2:3" x14ac:dyDescent="0.25">
      <c r="B9754" s="16"/>
      <c r="C9754" s="17"/>
    </row>
    <row r="9755" spans="2:3" x14ac:dyDescent="0.25">
      <c r="B9755" s="16"/>
      <c r="C9755" s="17"/>
    </row>
    <row r="9756" spans="2:3" x14ac:dyDescent="0.25">
      <c r="B9756" s="16"/>
      <c r="C9756" s="17"/>
    </row>
    <row r="9757" spans="2:3" x14ac:dyDescent="0.25">
      <c r="B9757" s="16"/>
      <c r="C9757" s="17"/>
    </row>
    <row r="9758" spans="2:3" x14ac:dyDescent="0.25">
      <c r="B9758" s="16"/>
      <c r="C9758" s="17"/>
    </row>
    <row r="9759" spans="2:3" x14ac:dyDescent="0.25">
      <c r="B9759" s="16"/>
      <c r="C9759" s="17"/>
    </row>
    <row r="9760" spans="2:3" x14ac:dyDescent="0.25">
      <c r="B9760" s="16"/>
      <c r="C9760" s="17"/>
    </row>
    <row r="9761" spans="2:3" x14ac:dyDescent="0.25">
      <c r="B9761" s="16"/>
      <c r="C9761" s="17"/>
    </row>
    <row r="9762" spans="2:3" x14ac:dyDescent="0.25">
      <c r="B9762" s="16"/>
      <c r="C9762" s="17"/>
    </row>
    <row r="9763" spans="2:3" x14ac:dyDescent="0.25">
      <c r="B9763" s="16"/>
      <c r="C9763" s="17"/>
    </row>
    <row r="9764" spans="2:3" x14ac:dyDescent="0.25">
      <c r="B9764" s="16"/>
      <c r="C9764" s="17"/>
    </row>
    <row r="9765" spans="2:3" x14ac:dyDescent="0.25">
      <c r="B9765" s="16"/>
      <c r="C9765" s="17"/>
    </row>
    <row r="9766" spans="2:3" x14ac:dyDescent="0.25">
      <c r="B9766" s="16"/>
      <c r="C9766" s="17"/>
    </row>
    <row r="9767" spans="2:3" x14ac:dyDescent="0.25">
      <c r="B9767" s="16"/>
      <c r="C9767" s="17"/>
    </row>
    <row r="9768" spans="2:3" x14ac:dyDescent="0.25">
      <c r="B9768" s="16"/>
      <c r="C9768" s="17"/>
    </row>
    <row r="9769" spans="2:3" x14ac:dyDescent="0.25">
      <c r="B9769" s="16"/>
      <c r="C9769" s="17"/>
    </row>
    <row r="9770" spans="2:3" x14ac:dyDescent="0.25">
      <c r="B9770" s="16"/>
      <c r="C9770" s="17"/>
    </row>
    <row r="9771" spans="2:3" x14ac:dyDescent="0.25">
      <c r="B9771" s="16"/>
      <c r="C9771" s="17"/>
    </row>
    <row r="9772" spans="2:3" x14ac:dyDescent="0.25">
      <c r="B9772" s="16"/>
      <c r="C9772" s="17"/>
    </row>
    <row r="9773" spans="2:3" x14ac:dyDescent="0.25">
      <c r="B9773" s="16"/>
      <c r="C9773" s="17"/>
    </row>
    <row r="9774" spans="2:3" x14ac:dyDescent="0.25">
      <c r="B9774" s="16"/>
      <c r="C9774" s="17"/>
    </row>
    <row r="9775" spans="2:3" x14ac:dyDescent="0.25">
      <c r="B9775" s="16"/>
      <c r="C9775" s="17"/>
    </row>
    <row r="9776" spans="2:3" x14ac:dyDescent="0.25">
      <c r="B9776" s="16"/>
      <c r="C9776" s="17"/>
    </row>
    <row r="9777" spans="2:3" x14ac:dyDescent="0.25">
      <c r="B9777" s="16"/>
      <c r="C9777" s="17"/>
    </row>
    <row r="9778" spans="2:3" x14ac:dyDescent="0.25">
      <c r="B9778" s="16"/>
      <c r="C9778" s="17"/>
    </row>
    <row r="9779" spans="2:3" x14ac:dyDescent="0.25">
      <c r="B9779" s="16"/>
      <c r="C9779" s="17"/>
    </row>
    <row r="9780" spans="2:3" x14ac:dyDescent="0.25">
      <c r="B9780" s="16"/>
      <c r="C9780" s="17"/>
    </row>
    <row r="9781" spans="2:3" x14ac:dyDescent="0.25">
      <c r="B9781" s="16"/>
      <c r="C9781" s="17"/>
    </row>
    <row r="9782" spans="2:3" x14ac:dyDescent="0.25">
      <c r="B9782" s="16"/>
      <c r="C9782" s="17"/>
    </row>
    <row r="9783" spans="2:3" x14ac:dyDescent="0.25">
      <c r="B9783" s="16"/>
      <c r="C9783" s="17"/>
    </row>
    <row r="9784" spans="2:3" x14ac:dyDescent="0.25">
      <c r="B9784" s="16"/>
      <c r="C9784" s="17"/>
    </row>
    <row r="9785" spans="2:3" x14ac:dyDescent="0.25">
      <c r="B9785" s="16"/>
      <c r="C9785" s="17"/>
    </row>
    <row r="9786" spans="2:3" x14ac:dyDescent="0.25">
      <c r="B9786" s="16"/>
      <c r="C9786" s="17"/>
    </row>
    <row r="9787" spans="2:3" x14ac:dyDescent="0.25">
      <c r="B9787" s="16"/>
      <c r="C9787" s="17"/>
    </row>
    <row r="9788" spans="2:3" x14ac:dyDescent="0.25">
      <c r="B9788" s="16"/>
      <c r="C9788" s="17"/>
    </row>
    <row r="9789" spans="2:3" x14ac:dyDescent="0.25">
      <c r="B9789" s="16"/>
      <c r="C9789" s="17"/>
    </row>
    <row r="9790" spans="2:3" x14ac:dyDescent="0.25">
      <c r="B9790" s="16"/>
      <c r="C9790" s="17"/>
    </row>
    <row r="9791" spans="2:3" x14ac:dyDescent="0.25">
      <c r="B9791" s="16"/>
      <c r="C9791" s="17"/>
    </row>
    <row r="9792" spans="2:3" x14ac:dyDescent="0.25">
      <c r="B9792" s="16"/>
      <c r="C9792" s="17"/>
    </row>
    <row r="9793" spans="2:3" x14ac:dyDescent="0.25">
      <c r="B9793" s="16"/>
      <c r="C9793" s="17"/>
    </row>
    <row r="9794" spans="2:3" x14ac:dyDescent="0.25">
      <c r="B9794" s="16"/>
      <c r="C9794" s="17"/>
    </row>
    <row r="9795" spans="2:3" x14ac:dyDescent="0.25">
      <c r="B9795" s="16"/>
      <c r="C9795" s="17"/>
    </row>
    <row r="9796" spans="2:3" x14ac:dyDescent="0.25">
      <c r="B9796" s="16"/>
      <c r="C9796" s="17"/>
    </row>
    <row r="9797" spans="2:3" x14ac:dyDescent="0.25">
      <c r="B9797" s="16"/>
      <c r="C9797" s="17"/>
    </row>
    <row r="9798" spans="2:3" x14ac:dyDescent="0.25">
      <c r="B9798" s="16"/>
      <c r="C9798" s="17"/>
    </row>
    <row r="9799" spans="2:3" x14ac:dyDescent="0.25">
      <c r="B9799" s="16"/>
      <c r="C9799" s="17"/>
    </row>
    <row r="9800" spans="2:3" x14ac:dyDescent="0.25">
      <c r="B9800" s="16"/>
      <c r="C9800" s="17"/>
    </row>
    <row r="9801" spans="2:3" x14ac:dyDescent="0.25">
      <c r="B9801" s="16"/>
      <c r="C9801" s="17"/>
    </row>
    <row r="9802" spans="2:3" x14ac:dyDescent="0.25">
      <c r="B9802" s="16"/>
      <c r="C9802" s="17"/>
    </row>
    <row r="9803" spans="2:3" x14ac:dyDescent="0.25">
      <c r="B9803" s="16"/>
      <c r="C9803" s="17"/>
    </row>
    <row r="9804" spans="2:3" x14ac:dyDescent="0.25">
      <c r="B9804" s="16"/>
      <c r="C9804" s="17"/>
    </row>
    <row r="9805" spans="2:3" x14ac:dyDescent="0.25">
      <c r="B9805" s="16"/>
      <c r="C9805" s="17"/>
    </row>
    <row r="9806" spans="2:3" x14ac:dyDescent="0.25">
      <c r="B9806" s="16"/>
      <c r="C9806" s="17"/>
    </row>
    <row r="9807" spans="2:3" x14ac:dyDescent="0.25">
      <c r="B9807" s="16"/>
      <c r="C9807" s="17"/>
    </row>
    <row r="9808" spans="2:3" x14ac:dyDescent="0.25">
      <c r="B9808" s="16"/>
      <c r="C9808" s="17"/>
    </row>
    <row r="9809" spans="2:3" x14ac:dyDescent="0.25">
      <c r="B9809" s="16"/>
      <c r="C9809" s="17"/>
    </row>
    <row r="9810" spans="2:3" x14ac:dyDescent="0.25">
      <c r="B9810" s="16"/>
      <c r="C9810" s="17"/>
    </row>
    <row r="9811" spans="2:3" x14ac:dyDescent="0.25">
      <c r="B9811" s="16"/>
      <c r="C9811" s="17"/>
    </row>
    <row r="9812" spans="2:3" x14ac:dyDescent="0.25">
      <c r="B9812" s="16"/>
      <c r="C9812" s="17"/>
    </row>
    <row r="9813" spans="2:3" x14ac:dyDescent="0.25">
      <c r="B9813" s="16"/>
      <c r="C9813" s="17"/>
    </row>
    <row r="9814" spans="2:3" x14ac:dyDescent="0.25">
      <c r="B9814" s="16"/>
      <c r="C9814" s="17"/>
    </row>
    <row r="9815" spans="2:3" x14ac:dyDescent="0.25">
      <c r="B9815" s="16"/>
      <c r="C9815" s="17"/>
    </row>
    <row r="9816" spans="2:3" x14ac:dyDescent="0.25">
      <c r="B9816" s="16"/>
      <c r="C9816" s="17"/>
    </row>
    <row r="9817" spans="2:3" x14ac:dyDescent="0.25">
      <c r="B9817" s="16"/>
      <c r="C9817" s="17"/>
    </row>
    <row r="9818" spans="2:3" x14ac:dyDescent="0.25">
      <c r="B9818" s="16"/>
      <c r="C9818" s="17"/>
    </row>
    <row r="9819" spans="2:3" x14ac:dyDescent="0.25">
      <c r="B9819" s="16"/>
      <c r="C9819" s="17"/>
    </row>
    <row r="9820" spans="2:3" x14ac:dyDescent="0.25">
      <c r="B9820" s="16"/>
      <c r="C9820" s="17"/>
    </row>
    <row r="9821" spans="2:3" x14ac:dyDescent="0.25">
      <c r="B9821" s="16"/>
      <c r="C9821" s="17"/>
    </row>
    <row r="9822" spans="2:3" x14ac:dyDescent="0.25">
      <c r="B9822" s="16"/>
      <c r="C9822" s="17"/>
    </row>
    <row r="9823" spans="2:3" x14ac:dyDescent="0.25">
      <c r="B9823" s="16"/>
      <c r="C9823" s="17"/>
    </row>
    <row r="9824" spans="2:3" x14ac:dyDescent="0.25">
      <c r="B9824" s="16"/>
      <c r="C9824" s="17"/>
    </row>
    <row r="9825" spans="2:3" x14ac:dyDescent="0.25">
      <c r="B9825" s="16"/>
      <c r="C9825" s="17"/>
    </row>
    <row r="9826" spans="2:3" x14ac:dyDescent="0.25">
      <c r="B9826" s="16"/>
      <c r="C9826" s="17"/>
    </row>
    <row r="9827" spans="2:3" x14ac:dyDescent="0.25">
      <c r="B9827" s="16"/>
      <c r="C9827" s="17"/>
    </row>
    <row r="9828" spans="2:3" x14ac:dyDescent="0.25">
      <c r="B9828" s="16"/>
      <c r="C9828" s="17"/>
    </row>
    <row r="9829" spans="2:3" x14ac:dyDescent="0.25">
      <c r="B9829" s="16"/>
      <c r="C9829" s="17"/>
    </row>
    <row r="9830" spans="2:3" x14ac:dyDescent="0.25">
      <c r="B9830" s="16"/>
      <c r="C9830" s="17"/>
    </row>
    <row r="9831" spans="2:3" x14ac:dyDescent="0.25">
      <c r="B9831" s="16"/>
      <c r="C9831" s="17"/>
    </row>
    <row r="9832" spans="2:3" x14ac:dyDescent="0.25">
      <c r="B9832" s="16"/>
      <c r="C9832" s="17"/>
    </row>
    <row r="9833" spans="2:3" x14ac:dyDescent="0.25">
      <c r="B9833" s="16"/>
      <c r="C9833" s="17"/>
    </row>
    <row r="9834" spans="2:3" x14ac:dyDescent="0.25">
      <c r="B9834" s="16"/>
      <c r="C9834" s="17"/>
    </row>
    <row r="9835" spans="2:3" x14ac:dyDescent="0.25">
      <c r="B9835" s="16"/>
      <c r="C9835" s="17"/>
    </row>
    <row r="9836" spans="2:3" x14ac:dyDescent="0.25">
      <c r="B9836" s="16"/>
      <c r="C9836" s="17"/>
    </row>
    <row r="9837" spans="2:3" x14ac:dyDescent="0.25">
      <c r="B9837" s="16"/>
      <c r="C9837" s="17"/>
    </row>
    <row r="9838" spans="2:3" x14ac:dyDescent="0.25">
      <c r="B9838" s="16"/>
      <c r="C9838" s="17"/>
    </row>
    <row r="9839" spans="2:3" x14ac:dyDescent="0.25">
      <c r="B9839" s="16"/>
      <c r="C9839" s="17"/>
    </row>
    <row r="9840" spans="2:3" x14ac:dyDescent="0.25">
      <c r="B9840" s="16"/>
      <c r="C9840" s="17"/>
    </row>
    <row r="9841" spans="2:3" x14ac:dyDescent="0.25">
      <c r="B9841" s="16"/>
      <c r="C9841" s="17"/>
    </row>
    <row r="9842" spans="2:3" x14ac:dyDescent="0.25">
      <c r="B9842" s="16"/>
      <c r="C9842" s="17"/>
    </row>
    <row r="9843" spans="2:3" x14ac:dyDescent="0.25">
      <c r="B9843" s="16"/>
      <c r="C9843" s="17"/>
    </row>
    <row r="9844" spans="2:3" x14ac:dyDescent="0.25">
      <c r="B9844" s="16"/>
      <c r="C9844" s="17"/>
    </row>
    <row r="9845" spans="2:3" x14ac:dyDescent="0.25">
      <c r="B9845" s="16"/>
      <c r="C9845" s="17"/>
    </row>
    <row r="9846" spans="2:3" x14ac:dyDescent="0.25">
      <c r="B9846" s="16"/>
      <c r="C9846" s="17"/>
    </row>
    <row r="9847" spans="2:3" x14ac:dyDescent="0.25">
      <c r="B9847" s="16"/>
      <c r="C9847" s="17"/>
    </row>
    <row r="9848" spans="2:3" x14ac:dyDescent="0.25">
      <c r="B9848" s="16"/>
      <c r="C9848" s="17"/>
    </row>
    <row r="9849" spans="2:3" x14ac:dyDescent="0.25">
      <c r="B9849" s="16"/>
      <c r="C9849" s="17"/>
    </row>
    <row r="9850" spans="2:3" x14ac:dyDescent="0.25">
      <c r="B9850" s="16"/>
      <c r="C9850" s="17"/>
    </row>
    <row r="9851" spans="2:3" x14ac:dyDescent="0.25">
      <c r="B9851" s="16"/>
      <c r="C9851" s="17"/>
    </row>
    <row r="9852" spans="2:3" x14ac:dyDescent="0.25">
      <c r="B9852" s="16"/>
      <c r="C9852" s="17"/>
    </row>
    <row r="9853" spans="2:3" x14ac:dyDescent="0.25">
      <c r="B9853" s="16"/>
      <c r="C9853" s="17"/>
    </row>
    <row r="9854" spans="2:3" x14ac:dyDescent="0.25">
      <c r="B9854" s="16"/>
      <c r="C9854" s="17"/>
    </row>
    <row r="9855" spans="2:3" x14ac:dyDescent="0.25">
      <c r="B9855" s="16"/>
      <c r="C9855" s="17"/>
    </row>
    <row r="9856" spans="2:3" x14ac:dyDescent="0.25">
      <c r="B9856" s="16"/>
      <c r="C9856" s="17"/>
    </row>
    <row r="9857" spans="2:3" x14ac:dyDescent="0.25">
      <c r="B9857" s="16"/>
      <c r="C9857" s="17"/>
    </row>
    <row r="9858" spans="2:3" x14ac:dyDescent="0.25">
      <c r="B9858" s="16"/>
      <c r="C9858" s="17"/>
    </row>
    <row r="9859" spans="2:3" x14ac:dyDescent="0.25">
      <c r="B9859" s="16"/>
      <c r="C9859" s="17"/>
    </row>
    <row r="9860" spans="2:3" x14ac:dyDescent="0.25">
      <c r="B9860" s="16"/>
      <c r="C9860" s="17"/>
    </row>
    <row r="9861" spans="2:3" x14ac:dyDescent="0.25">
      <c r="B9861" s="16"/>
      <c r="C9861" s="17"/>
    </row>
    <row r="9862" spans="2:3" x14ac:dyDescent="0.25">
      <c r="B9862" s="16"/>
      <c r="C9862" s="17"/>
    </row>
    <row r="9863" spans="2:3" x14ac:dyDescent="0.25">
      <c r="B9863" s="16"/>
      <c r="C9863" s="17"/>
    </row>
    <row r="9864" spans="2:3" x14ac:dyDescent="0.25">
      <c r="B9864" s="16"/>
      <c r="C9864" s="17"/>
    </row>
    <row r="9865" spans="2:3" x14ac:dyDescent="0.25">
      <c r="B9865" s="16"/>
      <c r="C9865" s="17"/>
    </row>
    <row r="9866" spans="2:3" x14ac:dyDescent="0.25">
      <c r="B9866" s="16"/>
      <c r="C9866" s="17"/>
    </row>
    <row r="9867" spans="2:3" x14ac:dyDescent="0.25">
      <c r="B9867" s="16"/>
      <c r="C9867" s="17"/>
    </row>
    <row r="9868" spans="2:3" x14ac:dyDescent="0.25">
      <c r="B9868" s="16"/>
      <c r="C9868" s="17"/>
    </row>
    <row r="9869" spans="2:3" x14ac:dyDescent="0.25">
      <c r="B9869" s="16"/>
      <c r="C9869" s="17"/>
    </row>
    <row r="9870" spans="2:3" x14ac:dyDescent="0.25">
      <c r="B9870" s="16"/>
      <c r="C9870" s="17"/>
    </row>
    <row r="9871" spans="2:3" x14ac:dyDescent="0.25">
      <c r="B9871" s="16"/>
      <c r="C9871" s="17"/>
    </row>
    <row r="9872" spans="2:3" x14ac:dyDescent="0.25">
      <c r="B9872" s="16"/>
      <c r="C9872" s="17"/>
    </row>
    <row r="9873" spans="2:3" x14ac:dyDescent="0.25">
      <c r="B9873" s="16"/>
      <c r="C9873" s="17"/>
    </row>
    <row r="9874" spans="2:3" x14ac:dyDescent="0.25">
      <c r="B9874" s="16"/>
      <c r="C9874" s="17"/>
    </row>
    <row r="9875" spans="2:3" x14ac:dyDescent="0.25">
      <c r="B9875" s="16"/>
      <c r="C9875" s="17"/>
    </row>
    <row r="9876" spans="2:3" x14ac:dyDescent="0.25">
      <c r="B9876" s="16"/>
      <c r="C9876" s="17"/>
    </row>
    <row r="9877" spans="2:3" x14ac:dyDescent="0.25">
      <c r="B9877" s="16"/>
      <c r="C9877" s="17"/>
    </row>
    <row r="9878" spans="2:3" x14ac:dyDescent="0.25">
      <c r="B9878" s="16"/>
      <c r="C9878" s="17"/>
    </row>
    <row r="9879" spans="2:3" x14ac:dyDescent="0.25">
      <c r="B9879" s="16"/>
      <c r="C9879" s="17"/>
    </row>
    <row r="9880" spans="2:3" x14ac:dyDescent="0.25">
      <c r="B9880" s="16"/>
      <c r="C9880" s="17"/>
    </row>
    <row r="9881" spans="2:3" x14ac:dyDescent="0.25">
      <c r="B9881" s="16"/>
      <c r="C9881" s="17"/>
    </row>
    <row r="9882" spans="2:3" x14ac:dyDescent="0.25">
      <c r="B9882" s="16"/>
      <c r="C9882" s="17"/>
    </row>
    <row r="9883" spans="2:3" x14ac:dyDescent="0.25">
      <c r="B9883" s="16"/>
      <c r="C9883" s="17"/>
    </row>
    <row r="9884" spans="2:3" x14ac:dyDescent="0.25">
      <c r="B9884" s="16"/>
      <c r="C9884" s="17"/>
    </row>
    <row r="9885" spans="2:3" x14ac:dyDescent="0.25">
      <c r="B9885" s="16"/>
      <c r="C9885" s="17"/>
    </row>
    <row r="9886" spans="2:3" x14ac:dyDescent="0.25">
      <c r="B9886" s="16"/>
      <c r="C9886" s="17"/>
    </row>
    <row r="9887" spans="2:3" x14ac:dyDescent="0.25">
      <c r="B9887" s="16"/>
      <c r="C9887" s="17"/>
    </row>
    <row r="9888" spans="2:3" x14ac:dyDescent="0.25">
      <c r="B9888" s="16"/>
      <c r="C9888" s="17"/>
    </row>
    <row r="9889" spans="2:3" x14ac:dyDescent="0.25">
      <c r="B9889" s="16"/>
      <c r="C9889" s="17"/>
    </row>
    <row r="9890" spans="2:3" x14ac:dyDescent="0.25">
      <c r="B9890" s="16"/>
      <c r="C9890" s="17"/>
    </row>
    <row r="9891" spans="2:3" x14ac:dyDescent="0.25">
      <c r="B9891" s="16"/>
      <c r="C9891" s="17"/>
    </row>
    <row r="9892" spans="2:3" x14ac:dyDescent="0.25">
      <c r="B9892" s="16"/>
      <c r="C9892" s="17"/>
    </row>
    <row r="9893" spans="2:3" x14ac:dyDescent="0.25">
      <c r="B9893" s="16"/>
      <c r="C9893" s="17"/>
    </row>
    <row r="9894" spans="2:3" x14ac:dyDescent="0.25">
      <c r="B9894" s="16"/>
      <c r="C9894" s="17"/>
    </row>
    <row r="9895" spans="2:3" x14ac:dyDescent="0.25">
      <c r="B9895" s="16"/>
      <c r="C9895" s="17"/>
    </row>
    <row r="9896" spans="2:3" x14ac:dyDescent="0.25">
      <c r="B9896" s="16"/>
      <c r="C9896" s="17"/>
    </row>
    <row r="9897" spans="2:3" x14ac:dyDescent="0.25">
      <c r="B9897" s="16"/>
      <c r="C9897" s="17"/>
    </row>
    <row r="9898" spans="2:3" x14ac:dyDescent="0.25">
      <c r="B9898" s="16"/>
      <c r="C9898" s="17"/>
    </row>
    <row r="9899" spans="2:3" x14ac:dyDescent="0.25">
      <c r="B9899" s="16"/>
      <c r="C9899" s="17"/>
    </row>
    <row r="9900" spans="2:3" x14ac:dyDescent="0.25">
      <c r="B9900" s="16"/>
      <c r="C9900" s="17"/>
    </row>
    <row r="9901" spans="2:3" x14ac:dyDescent="0.25">
      <c r="B9901" s="16"/>
      <c r="C9901" s="17"/>
    </row>
    <row r="9902" spans="2:3" x14ac:dyDescent="0.25">
      <c r="B9902" s="16"/>
      <c r="C9902" s="17"/>
    </row>
    <row r="9903" spans="2:3" x14ac:dyDescent="0.25">
      <c r="B9903" s="16"/>
      <c r="C9903" s="17"/>
    </row>
    <row r="9904" spans="2:3" x14ac:dyDescent="0.25">
      <c r="B9904" s="16"/>
      <c r="C9904" s="17"/>
    </row>
    <row r="9905" spans="2:3" x14ac:dyDescent="0.25">
      <c r="B9905" s="16"/>
      <c r="C9905" s="17"/>
    </row>
    <row r="9906" spans="2:3" x14ac:dyDescent="0.25">
      <c r="B9906" s="16"/>
      <c r="C9906" s="17"/>
    </row>
    <row r="9907" spans="2:3" x14ac:dyDescent="0.25">
      <c r="B9907" s="16"/>
      <c r="C9907" s="17"/>
    </row>
    <row r="9908" spans="2:3" x14ac:dyDescent="0.25">
      <c r="B9908" s="16"/>
      <c r="C9908" s="17"/>
    </row>
    <row r="9909" spans="2:3" x14ac:dyDescent="0.25">
      <c r="B9909" s="16"/>
      <c r="C9909" s="17"/>
    </row>
    <row r="9910" spans="2:3" x14ac:dyDescent="0.25">
      <c r="B9910" s="16"/>
      <c r="C9910" s="17"/>
    </row>
    <row r="9911" spans="2:3" x14ac:dyDescent="0.25">
      <c r="B9911" s="16"/>
      <c r="C9911" s="17"/>
    </row>
    <row r="9912" spans="2:3" x14ac:dyDescent="0.25">
      <c r="B9912" s="16"/>
      <c r="C9912" s="17"/>
    </row>
    <row r="9913" spans="2:3" x14ac:dyDescent="0.25">
      <c r="B9913" s="16"/>
      <c r="C9913" s="17"/>
    </row>
    <row r="9914" spans="2:3" x14ac:dyDescent="0.25">
      <c r="B9914" s="16"/>
      <c r="C9914" s="17"/>
    </row>
    <row r="9915" spans="2:3" x14ac:dyDescent="0.25">
      <c r="B9915" s="16"/>
      <c r="C9915" s="17"/>
    </row>
    <row r="9916" spans="2:3" x14ac:dyDescent="0.25">
      <c r="B9916" s="16"/>
      <c r="C9916" s="17"/>
    </row>
    <row r="9917" spans="2:3" x14ac:dyDescent="0.25">
      <c r="B9917" s="16"/>
      <c r="C9917" s="17"/>
    </row>
    <row r="9918" spans="2:3" x14ac:dyDescent="0.25">
      <c r="B9918" s="16"/>
      <c r="C9918" s="17"/>
    </row>
    <row r="9919" spans="2:3" x14ac:dyDescent="0.25">
      <c r="B9919" s="16"/>
      <c r="C9919" s="17"/>
    </row>
    <row r="9920" spans="2:3" x14ac:dyDescent="0.25">
      <c r="B9920" s="16"/>
      <c r="C9920" s="17"/>
    </row>
    <row r="9921" spans="2:3" x14ac:dyDescent="0.25">
      <c r="B9921" s="16"/>
      <c r="C9921" s="17"/>
    </row>
    <row r="9922" spans="2:3" x14ac:dyDescent="0.25">
      <c r="B9922" s="16"/>
      <c r="C9922" s="17"/>
    </row>
    <row r="9923" spans="2:3" x14ac:dyDescent="0.25">
      <c r="B9923" s="16"/>
      <c r="C9923" s="17"/>
    </row>
    <row r="9924" spans="2:3" x14ac:dyDescent="0.25">
      <c r="B9924" s="16"/>
      <c r="C9924" s="17"/>
    </row>
    <row r="9925" spans="2:3" x14ac:dyDescent="0.25">
      <c r="B9925" s="16"/>
      <c r="C9925" s="17"/>
    </row>
    <row r="9926" spans="2:3" x14ac:dyDescent="0.25">
      <c r="B9926" s="16"/>
      <c r="C9926" s="17"/>
    </row>
    <row r="9927" spans="2:3" x14ac:dyDescent="0.25">
      <c r="B9927" s="16"/>
      <c r="C9927" s="17"/>
    </row>
    <row r="9928" spans="2:3" x14ac:dyDescent="0.25">
      <c r="B9928" s="16"/>
      <c r="C9928" s="17"/>
    </row>
    <row r="9929" spans="2:3" x14ac:dyDescent="0.25">
      <c r="B9929" s="16"/>
      <c r="C9929" s="17"/>
    </row>
    <row r="9930" spans="2:3" x14ac:dyDescent="0.25">
      <c r="B9930" s="16"/>
      <c r="C9930" s="17"/>
    </row>
    <row r="9931" spans="2:3" x14ac:dyDescent="0.25">
      <c r="B9931" s="16"/>
      <c r="C9931" s="17"/>
    </row>
    <row r="9932" spans="2:3" x14ac:dyDescent="0.25">
      <c r="B9932" s="16"/>
      <c r="C9932" s="17"/>
    </row>
    <row r="9933" spans="2:3" x14ac:dyDescent="0.25">
      <c r="B9933" s="16"/>
      <c r="C9933" s="17"/>
    </row>
    <row r="9934" spans="2:3" x14ac:dyDescent="0.25">
      <c r="B9934" s="16"/>
      <c r="C9934" s="17"/>
    </row>
    <row r="9935" spans="2:3" x14ac:dyDescent="0.25">
      <c r="B9935" s="16"/>
      <c r="C9935" s="17"/>
    </row>
    <row r="9936" spans="2:3" x14ac:dyDescent="0.25">
      <c r="B9936" s="16"/>
      <c r="C9936" s="17"/>
    </row>
    <row r="9937" spans="2:3" x14ac:dyDescent="0.25">
      <c r="B9937" s="16"/>
      <c r="C9937" s="17"/>
    </row>
    <row r="9938" spans="2:3" x14ac:dyDescent="0.25">
      <c r="B9938" s="16"/>
      <c r="C9938" s="17"/>
    </row>
    <row r="9939" spans="2:3" x14ac:dyDescent="0.25">
      <c r="B9939" s="16"/>
      <c r="C9939" s="17"/>
    </row>
    <row r="9940" spans="2:3" x14ac:dyDescent="0.25">
      <c r="B9940" s="16"/>
      <c r="C9940" s="17"/>
    </row>
    <row r="9941" spans="2:3" x14ac:dyDescent="0.25">
      <c r="B9941" s="16"/>
      <c r="C9941" s="17"/>
    </row>
    <row r="9942" spans="2:3" x14ac:dyDescent="0.25">
      <c r="B9942" s="16"/>
      <c r="C9942" s="17"/>
    </row>
    <row r="9943" spans="2:3" x14ac:dyDescent="0.25">
      <c r="B9943" s="16"/>
      <c r="C9943" s="17"/>
    </row>
    <row r="9944" spans="2:3" x14ac:dyDescent="0.25">
      <c r="B9944" s="16"/>
      <c r="C9944" s="17"/>
    </row>
    <row r="9945" spans="2:3" x14ac:dyDescent="0.25">
      <c r="B9945" s="16"/>
      <c r="C9945" s="17"/>
    </row>
    <row r="9946" spans="2:3" x14ac:dyDescent="0.25">
      <c r="B9946" s="16"/>
      <c r="C9946" s="17"/>
    </row>
    <row r="9947" spans="2:3" x14ac:dyDescent="0.25">
      <c r="B9947" s="16"/>
      <c r="C9947" s="17"/>
    </row>
    <row r="9948" spans="2:3" x14ac:dyDescent="0.25">
      <c r="B9948" s="16"/>
      <c r="C9948" s="17"/>
    </row>
    <row r="9949" spans="2:3" x14ac:dyDescent="0.25">
      <c r="B9949" s="16"/>
      <c r="C9949" s="17"/>
    </row>
    <row r="9950" spans="2:3" x14ac:dyDescent="0.25">
      <c r="B9950" s="16"/>
      <c r="C9950" s="17"/>
    </row>
    <row r="9951" spans="2:3" x14ac:dyDescent="0.25">
      <c r="B9951" s="16"/>
      <c r="C9951" s="17"/>
    </row>
    <row r="9952" spans="2:3" x14ac:dyDescent="0.25">
      <c r="B9952" s="16"/>
      <c r="C9952" s="17"/>
    </row>
    <row r="9953" spans="2:3" x14ac:dyDescent="0.25">
      <c r="B9953" s="16"/>
      <c r="C9953" s="17"/>
    </row>
    <row r="9954" spans="2:3" x14ac:dyDescent="0.25">
      <c r="B9954" s="16"/>
      <c r="C9954" s="17"/>
    </row>
    <row r="9955" spans="2:3" x14ac:dyDescent="0.25">
      <c r="B9955" s="16"/>
      <c r="C9955" s="17"/>
    </row>
    <row r="9956" spans="2:3" x14ac:dyDescent="0.25">
      <c r="B9956" s="16"/>
      <c r="C9956" s="17"/>
    </row>
    <row r="9957" spans="2:3" x14ac:dyDescent="0.25">
      <c r="B9957" s="16"/>
      <c r="C9957" s="17"/>
    </row>
    <row r="9958" spans="2:3" x14ac:dyDescent="0.25">
      <c r="B9958" s="16"/>
      <c r="C9958" s="17"/>
    </row>
    <row r="9959" spans="2:3" x14ac:dyDescent="0.25">
      <c r="B9959" s="16"/>
      <c r="C9959" s="17"/>
    </row>
    <row r="9960" spans="2:3" x14ac:dyDescent="0.25">
      <c r="B9960" s="16"/>
      <c r="C9960" s="17"/>
    </row>
    <row r="9961" spans="2:3" x14ac:dyDescent="0.25">
      <c r="B9961" s="16"/>
      <c r="C9961" s="17"/>
    </row>
    <row r="9962" spans="2:3" x14ac:dyDescent="0.25">
      <c r="B9962" s="16"/>
      <c r="C9962" s="17"/>
    </row>
    <row r="9963" spans="2:3" x14ac:dyDescent="0.25">
      <c r="B9963" s="16"/>
      <c r="C9963" s="17"/>
    </row>
    <row r="9964" spans="2:3" x14ac:dyDescent="0.25">
      <c r="B9964" s="16"/>
      <c r="C9964" s="17"/>
    </row>
    <row r="9965" spans="2:3" x14ac:dyDescent="0.25">
      <c r="B9965" s="16"/>
      <c r="C9965" s="17"/>
    </row>
    <row r="9966" spans="2:3" x14ac:dyDescent="0.25">
      <c r="B9966" s="16"/>
      <c r="C9966" s="17"/>
    </row>
    <row r="9967" spans="2:3" x14ac:dyDescent="0.25">
      <c r="B9967" s="16"/>
      <c r="C9967" s="17"/>
    </row>
    <row r="9968" spans="2:3" x14ac:dyDescent="0.25">
      <c r="B9968" s="16"/>
      <c r="C9968" s="17"/>
    </row>
    <row r="9969" spans="2:3" x14ac:dyDescent="0.25">
      <c r="B9969" s="16"/>
      <c r="C9969" s="17"/>
    </row>
    <row r="9970" spans="2:3" x14ac:dyDescent="0.25">
      <c r="B9970" s="16"/>
      <c r="C9970" s="17"/>
    </row>
    <row r="9971" spans="2:3" x14ac:dyDescent="0.25">
      <c r="B9971" s="16"/>
      <c r="C9971" s="17"/>
    </row>
    <row r="9972" spans="2:3" x14ac:dyDescent="0.25">
      <c r="B9972" s="16"/>
      <c r="C9972" s="17"/>
    </row>
    <row r="9973" spans="2:3" x14ac:dyDescent="0.25">
      <c r="B9973" s="16"/>
      <c r="C9973" s="17"/>
    </row>
    <row r="9974" spans="2:3" x14ac:dyDescent="0.25">
      <c r="B9974" s="16"/>
      <c r="C9974" s="17"/>
    </row>
    <row r="9975" spans="2:3" x14ac:dyDescent="0.25">
      <c r="B9975" s="16"/>
      <c r="C9975" s="17"/>
    </row>
    <row r="9976" spans="2:3" x14ac:dyDescent="0.25">
      <c r="B9976" s="16"/>
      <c r="C9976" s="17"/>
    </row>
    <row r="9977" spans="2:3" x14ac:dyDescent="0.25">
      <c r="B9977" s="16"/>
      <c r="C9977" s="17"/>
    </row>
    <row r="9978" spans="2:3" x14ac:dyDescent="0.25">
      <c r="B9978" s="16"/>
      <c r="C9978" s="17"/>
    </row>
    <row r="9979" spans="2:3" x14ac:dyDescent="0.25">
      <c r="B9979" s="16"/>
      <c r="C9979" s="17"/>
    </row>
    <row r="9980" spans="2:3" x14ac:dyDescent="0.25">
      <c r="B9980" s="16"/>
      <c r="C9980" s="17"/>
    </row>
    <row r="9981" spans="2:3" x14ac:dyDescent="0.25">
      <c r="B9981" s="16"/>
      <c r="C9981" s="17"/>
    </row>
    <row r="9982" spans="2:3" x14ac:dyDescent="0.25">
      <c r="B9982" s="16"/>
      <c r="C9982" s="17"/>
    </row>
    <row r="9983" spans="2:3" x14ac:dyDescent="0.25">
      <c r="B9983" s="16"/>
      <c r="C9983" s="17"/>
    </row>
    <row r="9984" spans="2:3" x14ac:dyDescent="0.25">
      <c r="B9984" s="16"/>
      <c r="C9984" s="17"/>
    </row>
    <row r="9985" spans="2:3" x14ac:dyDescent="0.25">
      <c r="B9985" s="16"/>
      <c r="C9985" s="17"/>
    </row>
    <row r="9986" spans="2:3" x14ac:dyDescent="0.25">
      <c r="B9986" s="16"/>
      <c r="C9986" s="17"/>
    </row>
    <row r="9987" spans="2:3" x14ac:dyDescent="0.25">
      <c r="B9987" s="16"/>
      <c r="C9987" s="17"/>
    </row>
    <row r="9988" spans="2:3" x14ac:dyDescent="0.25">
      <c r="B9988" s="16"/>
      <c r="C9988" s="17"/>
    </row>
    <row r="9989" spans="2:3" x14ac:dyDescent="0.25">
      <c r="B9989" s="16"/>
      <c r="C9989" s="17"/>
    </row>
    <row r="9990" spans="2:3" x14ac:dyDescent="0.25">
      <c r="B9990" s="16"/>
      <c r="C9990" s="17"/>
    </row>
    <row r="9991" spans="2:3" x14ac:dyDescent="0.25">
      <c r="B9991" s="16"/>
      <c r="C9991" s="17"/>
    </row>
    <row r="9992" spans="2:3" x14ac:dyDescent="0.25">
      <c r="B9992" s="16"/>
      <c r="C9992" s="17"/>
    </row>
    <row r="9993" spans="2:3" x14ac:dyDescent="0.25">
      <c r="B9993" s="16"/>
      <c r="C9993" s="17"/>
    </row>
    <row r="9994" spans="2:3" x14ac:dyDescent="0.25">
      <c r="B9994" s="16"/>
      <c r="C9994" s="17"/>
    </row>
    <row r="9995" spans="2:3" x14ac:dyDescent="0.25">
      <c r="B9995" s="16"/>
      <c r="C9995" s="17"/>
    </row>
    <row r="9996" spans="2:3" x14ac:dyDescent="0.25">
      <c r="B9996" s="16"/>
      <c r="C9996" s="17"/>
    </row>
    <row r="9997" spans="2:3" x14ac:dyDescent="0.25">
      <c r="B9997" s="16"/>
      <c r="C9997" s="17"/>
    </row>
    <row r="9998" spans="2:3" x14ac:dyDescent="0.25">
      <c r="B9998" s="16"/>
      <c r="C9998" s="17"/>
    </row>
    <row r="9999" spans="2:3" x14ac:dyDescent="0.25">
      <c r="B9999" s="16"/>
      <c r="C9999" s="17"/>
    </row>
    <row r="10000" spans="2:3" x14ac:dyDescent="0.25">
      <c r="B10000" s="16"/>
      <c r="C10000" s="17"/>
    </row>
    <row r="10001" spans="2:3" x14ac:dyDescent="0.25">
      <c r="B10001" s="16"/>
      <c r="C10001" s="17"/>
    </row>
    <row r="10002" spans="2:3" x14ac:dyDescent="0.25">
      <c r="B10002" s="16"/>
      <c r="C10002" s="17"/>
    </row>
    <row r="10003" spans="2:3" x14ac:dyDescent="0.25">
      <c r="B10003" s="16"/>
      <c r="C10003" s="17"/>
    </row>
    <row r="10004" spans="2:3" x14ac:dyDescent="0.25">
      <c r="B10004" s="16"/>
      <c r="C10004" s="17"/>
    </row>
    <row r="10005" spans="2:3" x14ac:dyDescent="0.25">
      <c r="B10005" s="16"/>
      <c r="C10005" s="17"/>
    </row>
    <row r="10006" spans="2:3" x14ac:dyDescent="0.25">
      <c r="B10006" s="16"/>
      <c r="C10006" s="17"/>
    </row>
    <row r="10007" spans="2:3" x14ac:dyDescent="0.25">
      <c r="B10007" s="16"/>
      <c r="C10007" s="17"/>
    </row>
    <row r="10008" spans="2:3" x14ac:dyDescent="0.25">
      <c r="B10008" s="16"/>
      <c r="C10008" s="17"/>
    </row>
    <row r="10009" spans="2:3" x14ac:dyDescent="0.25">
      <c r="B10009" s="16"/>
      <c r="C10009" s="17"/>
    </row>
    <row r="10010" spans="2:3" x14ac:dyDescent="0.25">
      <c r="B10010" s="16"/>
      <c r="C10010" s="17"/>
    </row>
    <row r="10011" spans="2:3" x14ac:dyDescent="0.25">
      <c r="B10011" s="16"/>
      <c r="C10011" s="17"/>
    </row>
    <row r="10012" spans="2:3" x14ac:dyDescent="0.25">
      <c r="B10012" s="16"/>
      <c r="C10012" s="17"/>
    </row>
    <row r="10013" spans="2:3" x14ac:dyDescent="0.25">
      <c r="B10013" s="16"/>
      <c r="C10013" s="17"/>
    </row>
    <row r="10014" spans="2:3" x14ac:dyDescent="0.25">
      <c r="B10014" s="16"/>
      <c r="C10014" s="17"/>
    </row>
    <row r="10015" spans="2:3" x14ac:dyDescent="0.25">
      <c r="B10015" s="16"/>
      <c r="C10015" s="17"/>
    </row>
    <row r="10016" spans="2:3" x14ac:dyDescent="0.25">
      <c r="B10016" s="16"/>
      <c r="C10016" s="17"/>
    </row>
    <row r="10017" spans="2:3" x14ac:dyDescent="0.25">
      <c r="B10017" s="16"/>
      <c r="C10017" s="17"/>
    </row>
    <row r="10018" spans="2:3" x14ac:dyDescent="0.25">
      <c r="B10018" s="16"/>
      <c r="C10018" s="17"/>
    </row>
    <row r="10019" spans="2:3" x14ac:dyDescent="0.25">
      <c r="B10019" s="16"/>
      <c r="C10019" s="17"/>
    </row>
    <row r="10020" spans="2:3" x14ac:dyDescent="0.25">
      <c r="B10020" s="16"/>
      <c r="C10020" s="17"/>
    </row>
    <row r="10021" spans="2:3" x14ac:dyDescent="0.25">
      <c r="B10021" s="16"/>
      <c r="C10021" s="17"/>
    </row>
    <row r="10022" spans="2:3" x14ac:dyDescent="0.25">
      <c r="B10022" s="16"/>
      <c r="C10022" s="17"/>
    </row>
    <row r="10023" spans="2:3" x14ac:dyDescent="0.25">
      <c r="B10023" s="16"/>
      <c r="C10023" s="17"/>
    </row>
    <row r="10024" spans="2:3" x14ac:dyDescent="0.25">
      <c r="B10024" s="16"/>
      <c r="C10024" s="17"/>
    </row>
    <row r="10025" spans="2:3" x14ac:dyDescent="0.25">
      <c r="B10025" s="16"/>
      <c r="C10025" s="17"/>
    </row>
    <row r="10026" spans="2:3" x14ac:dyDescent="0.25">
      <c r="B10026" s="16"/>
      <c r="C10026" s="17"/>
    </row>
    <row r="10027" spans="2:3" x14ac:dyDescent="0.25">
      <c r="B10027" s="16"/>
      <c r="C10027" s="17"/>
    </row>
    <row r="10028" spans="2:3" x14ac:dyDescent="0.25">
      <c r="B10028" s="16"/>
      <c r="C10028" s="17"/>
    </row>
    <row r="10029" spans="2:3" x14ac:dyDescent="0.25">
      <c r="B10029" s="16"/>
      <c r="C10029" s="17"/>
    </row>
    <row r="10030" spans="2:3" x14ac:dyDescent="0.25">
      <c r="B10030" s="16"/>
      <c r="C10030" s="17"/>
    </row>
    <row r="10031" spans="2:3" x14ac:dyDescent="0.25">
      <c r="B10031" s="16"/>
      <c r="C10031" s="17"/>
    </row>
    <row r="10032" spans="2:3" x14ac:dyDescent="0.25">
      <c r="B10032" s="16"/>
      <c r="C10032" s="17"/>
    </row>
    <row r="10033" spans="2:3" x14ac:dyDescent="0.25">
      <c r="B10033" s="16"/>
      <c r="C10033" s="17"/>
    </row>
    <row r="10034" spans="2:3" x14ac:dyDescent="0.25">
      <c r="B10034" s="16"/>
      <c r="C10034" s="17"/>
    </row>
    <row r="10035" spans="2:3" x14ac:dyDescent="0.25">
      <c r="B10035" s="16"/>
      <c r="C10035" s="17"/>
    </row>
    <row r="10036" spans="2:3" x14ac:dyDescent="0.25">
      <c r="B10036" s="16"/>
      <c r="C10036" s="17"/>
    </row>
    <row r="10037" spans="2:3" x14ac:dyDescent="0.25">
      <c r="B10037" s="16"/>
      <c r="C10037" s="17"/>
    </row>
    <row r="10038" spans="2:3" x14ac:dyDescent="0.25">
      <c r="B10038" s="16"/>
      <c r="C10038" s="17"/>
    </row>
    <row r="10039" spans="2:3" x14ac:dyDescent="0.25">
      <c r="B10039" s="16"/>
      <c r="C10039" s="17"/>
    </row>
    <row r="10040" spans="2:3" x14ac:dyDescent="0.25">
      <c r="B10040" s="16"/>
      <c r="C10040" s="17"/>
    </row>
    <row r="10041" spans="2:3" x14ac:dyDescent="0.25">
      <c r="B10041" s="16"/>
      <c r="C10041" s="17"/>
    </row>
    <row r="10042" spans="2:3" x14ac:dyDescent="0.25">
      <c r="B10042" s="16"/>
      <c r="C10042" s="17"/>
    </row>
    <row r="10043" spans="2:3" x14ac:dyDescent="0.25">
      <c r="B10043" s="16"/>
      <c r="C10043" s="17"/>
    </row>
    <row r="10044" spans="2:3" x14ac:dyDescent="0.25">
      <c r="B10044" s="16"/>
      <c r="C10044" s="17"/>
    </row>
    <row r="10045" spans="2:3" x14ac:dyDescent="0.25">
      <c r="B10045" s="16"/>
      <c r="C10045" s="17"/>
    </row>
    <row r="10046" spans="2:3" x14ac:dyDescent="0.25">
      <c r="B10046" s="16"/>
      <c r="C10046" s="17"/>
    </row>
    <row r="10047" spans="2:3" x14ac:dyDescent="0.25">
      <c r="B10047" s="16"/>
      <c r="C10047" s="17"/>
    </row>
    <row r="10048" spans="2:3" x14ac:dyDescent="0.25">
      <c r="B10048" s="16"/>
      <c r="C10048" s="17"/>
    </row>
    <row r="10049" spans="2:3" x14ac:dyDescent="0.25">
      <c r="B10049" s="16"/>
      <c r="C10049" s="17"/>
    </row>
    <row r="10050" spans="2:3" x14ac:dyDescent="0.25">
      <c r="B10050" s="16"/>
      <c r="C10050" s="17"/>
    </row>
    <row r="10051" spans="2:3" x14ac:dyDescent="0.25">
      <c r="B10051" s="16"/>
      <c r="C10051" s="17"/>
    </row>
    <row r="10052" spans="2:3" x14ac:dyDescent="0.25">
      <c r="B10052" s="16"/>
      <c r="C10052" s="17"/>
    </row>
    <row r="10053" spans="2:3" x14ac:dyDescent="0.25">
      <c r="B10053" s="16"/>
      <c r="C10053" s="17"/>
    </row>
    <row r="10054" spans="2:3" x14ac:dyDescent="0.25">
      <c r="B10054" s="16"/>
      <c r="C10054" s="17"/>
    </row>
    <row r="10055" spans="2:3" x14ac:dyDescent="0.25">
      <c r="B10055" s="16"/>
      <c r="C10055" s="17"/>
    </row>
    <row r="10056" spans="2:3" x14ac:dyDescent="0.25">
      <c r="B10056" s="16"/>
      <c r="C10056" s="17"/>
    </row>
    <row r="10057" spans="2:3" x14ac:dyDescent="0.25">
      <c r="B10057" s="16"/>
      <c r="C10057" s="17"/>
    </row>
    <row r="10058" spans="2:3" x14ac:dyDescent="0.25">
      <c r="B10058" s="16"/>
      <c r="C10058" s="17"/>
    </row>
    <row r="10059" spans="2:3" x14ac:dyDescent="0.25">
      <c r="B10059" s="16"/>
      <c r="C10059" s="17"/>
    </row>
    <row r="10060" spans="2:3" x14ac:dyDescent="0.25">
      <c r="B10060" s="16"/>
      <c r="C10060" s="17"/>
    </row>
    <row r="10061" spans="2:3" x14ac:dyDescent="0.25">
      <c r="B10061" s="16"/>
      <c r="C10061" s="17"/>
    </row>
    <row r="10062" spans="2:3" x14ac:dyDescent="0.25">
      <c r="B10062" s="16"/>
      <c r="C10062" s="17"/>
    </row>
    <row r="10063" spans="2:3" x14ac:dyDescent="0.25">
      <c r="B10063" s="16"/>
      <c r="C10063" s="17"/>
    </row>
    <row r="10064" spans="2:3" x14ac:dyDescent="0.25">
      <c r="B10064" s="16"/>
      <c r="C10064" s="17"/>
    </row>
    <row r="10065" spans="2:3" x14ac:dyDescent="0.25">
      <c r="B10065" s="16"/>
      <c r="C10065" s="17"/>
    </row>
    <row r="10066" spans="2:3" x14ac:dyDescent="0.25">
      <c r="B10066" s="16"/>
      <c r="C10066" s="17"/>
    </row>
    <row r="10067" spans="2:3" x14ac:dyDescent="0.25">
      <c r="B10067" s="16"/>
      <c r="C10067" s="17"/>
    </row>
    <row r="10068" spans="2:3" x14ac:dyDescent="0.25">
      <c r="B10068" s="16"/>
      <c r="C10068" s="17"/>
    </row>
    <row r="10069" spans="2:3" x14ac:dyDescent="0.25">
      <c r="B10069" s="16"/>
      <c r="C10069" s="17"/>
    </row>
    <row r="10070" spans="2:3" x14ac:dyDescent="0.25">
      <c r="B10070" s="16"/>
      <c r="C10070" s="17"/>
    </row>
    <row r="10071" spans="2:3" x14ac:dyDescent="0.25">
      <c r="B10071" s="16"/>
      <c r="C10071" s="17"/>
    </row>
    <row r="10072" spans="2:3" x14ac:dyDescent="0.25">
      <c r="B10072" s="16"/>
      <c r="C10072" s="17"/>
    </row>
    <row r="10073" spans="2:3" x14ac:dyDescent="0.25">
      <c r="B10073" s="16"/>
      <c r="C10073" s="17"/>
    </row>
    <row r="10074" spans="2:3" x14ac:dyDescent="0.25">
      <c r="B10074" s="16"/>
      <c r="C10074" s="17"/>
    </row>
    <row r="10075" spans="2:3" x14ac:dyDescent="0.25">
      <c r="B10075" s="16"/>
      <c r="C10075" s="17"/>
    </row>
    <row r="10076" spans="2:3" x14ac:dyDescent="0.25">
      <c r="B10076" s="16"/>
      <c r="C10076" s="17"/>
    </row>
    <row r="10077" spans="2:3" x14ac:dyDescent="0.25">
      <c r="B10077" s="16"/>
      <c r="C10077" s="17"/>
    </row>
    <row r="10078" spans="2:3" x14ac:dyDescent="0.25">
      <c r="B10078" s="16"/>
      <c r="C10078" s="17"/>
    </row>
    <row r="10079" spans="2:3" x14ac:dyDescent="0.25">
      <c r="B10079" s="16"/>
      <c r="C10079" s="17"/>
    </row>
    <row r="10080" spans="2:3" x14ac:dyDescent="0.25">
      <c r="B10080" s="16"/>
      <c r="C10080" s="17"/>
    </row>
    <row r="10081" spans="2:3" x14ac:dyDescent="0.25">
      <c r="B10081" s="16"/>
      <c r="C10081" s="17"/>
    </row>
    <row r="10082" spans="2:3" x14ac:dyDescent="0.25">
      <c r="B10082" s="16"/>
      <c r="C10082" s="17"/>
    </row>
    <row r="10083" spans="2:3" x14ac:dyDescent="0.25">
      <c r="B10083" s="16"/>
      <c r="C10083" s="17"/>
    </row>
    <row r="10084" spans="2:3" x14ac:dyDescent="0.25">
      <c r="B10084" s="16"/>
      <c r="C10084" s="17"/>
    </row>
    <row r="10085" spans="2:3" x14ac:dyDescent="0.25">
      <c r="B10085" s="16"/>
      <c r="C10085" s="17"/>
    </row>
    <row r="10086" spans="2:3" x14ac:dyDescent="0.25">
      <c r="B10086" s="16"/>
      <c r="C10086" s="17"/>
    </row>
    <row r="10087" spans="2:3" x14ac:dyDescent="0.25">
      <c r="B10087" s="16"/>
      <c r="C10087" s="17"/>
    </row>
    <row r="10088" spans="2:3" x14ac:dyDescent="0.25">
      <c r="B10088" s="16"/>
      <c r="C10088" s="17"/>
    </row>
    <row r="10089" spans="2:3" x14ac:dyDescent="0.25">
      <c r="B10089" s="16"/>
      <c r="C10089" s="17"/>
    </row>
    <row r="10090" spans="2:3" x14ac:dyDescent="0.25">
      <c r="B10090" s="16"/>
      <c r="C10090" s="17"/>
    </row>
    <row r="10091" spans="2:3" x14ac:dyDescent="0.25">
      <c r="B10091" s="16"/>
      <c r="C10091" s="17"/>
    </row>
    <row r="10092" spans="2:3" x14ac:dyDescent="0.25">
      <c r="B10092" s="16"/>
      <c r="C10092" s="17"/>
    </row>
    <row r="10093" spans="2:3" x14ac:dyDescent="0.25">
      <c r="B10093" s="16"/>
      <c r="C10093" s="17"/>
    </row>
    <row r="10094" spans="2:3" x14ac:dyDescent="0.25">
      <c r="B10094" s="16"/>
      <c r="C10094" s="17"/>
    </row>
    <row r="10095" spans="2:3" x14ac:dyDescent="0.25">
      <c r="B10095" s="16"/>
      <c r="C10095" s="17"/>
    </row>
    <row r="10096" spans="2:3" x14ac:dyDescent="0.25">
      <c r="B10096" s="16"/>
      <c r="C10096" s="17"/>
    </row>
    <row r="10097" spans="2:3" x14ac:dyDescent="0.25">
      <c r="B10097" s="16"/>
      <c r="C10097" s="17"/>
    </row>
    <row r="10098" spans="2:3" x14ac:dyDescent="0.25">
      <c r="B10098" s="16"/>
      <c r="C10098" s="17"/>
    </row>
    <row r="10099" spans="2:3" x14ac:dyDescent="0.25">
      <c r="B10099" s="16"/>
      <c r="C10099" s="17"/>
    </row>
    <row r="10100" spans="2:3" x14ac:dyDescent="0.25">
      <c r="B10100" s="16"/>
      <c r="C10100" s="17"/>
    </row>
    <row r="10101" spans="2:3" x14ac:dyDescent="0.25">
      <c r="B10101" s="16"/>
      <c r="C10101" s="17"/>
    </row>
    <row r="10102" spans="2:3" x14ac:dyDescent="0.25">
      <c r="B10102" s="16"/>
      <c r="C10102" s="17"/>
    </row>
    <row r="10103" spans="2:3" x14ac:dyDescent="0.25">
      <c r="B10103" s="16"/>
      <c r="C10103" s="17"/>
    </row>
    <row r="10104" spans="2:3" x14ac:dyDescent="0.25">
      <c r="B10104" s="16"/>
      <c r="C10104" s="17"/>
    </row>
    <row r="10105" spans="2:3" x14ac:dyDescent="0.25">
      <c r="B10105" s="16"/>
      <c r="C10105" s="17"/>
    </row>
    <row r="10106" spans="2:3" x14ac:dyDescent="0.25">
      <c r="B10106" s="16"/>
      <c r="C10106" s="17"/>
    </row>
    <row r="10107" spans="2:3" x14ac:dyDescent="0.25">
      <c r="B10107" s="16"/>
      <c r="C10107" s="17"/>
    </row>
    <row r="10108" spans="2:3" x14ac:dyDescent="0.25">
      <c r="B10108" s="16"/>
      <c r="C10108" s="17"/>
    </row>
    <row r="10109" spans="2:3" x14ac:dyDescent="0.25">
      <c r="B10109" s="16"/>
      <c r="C10109" s="17"/>
    </row>
    <row r="10110" spans="2:3" x14ac:dyDescent="0.25">
      <c r="B10110" s="16"/>
      <c r="C10110" s="17"/>
    </row>
    <row r="10111" spans="2:3" x14ac:dyDescent="0.25">
      <c r="B10111" s="16"/>
      <c r="C10111" s="17"/>
    </row>
    <row r="10112" spans="2:3" x14ac:dyDescent="0.25">
      <c r="B10112" s="16"/>
      <c r="C10112" s="17"/>
    </row>
    <row r="10113" spans="2:3" x14ac:dyDescent="0.25">
      <c r="B10113" s="16"/>
      <c r="C10113" s="17"/>
    </row>
    <row r="10114" spans="2:3" x14ac:dyDescent="0.25">
      <c r="B10114" s="16"/>
      <c r="C10114" s="17"/>
    </row>
    <row r="10115" spans="2:3" x14ac:dyDescent="0.25">
      <c r="B10115" s="16"/>
      <c r="C10115" s="17"/>
    </row>
    <row r="10116" spans="2:3" x14ac:dyDescent="0.25">
      <c r="B10116" s="16"/>
      <c r="C10116" s="17"/>
    </row>
    <row r="10117" spans="2:3" x14ac:dyDescent="0.25">
      <c r="B10117" s="16"/>
      <c r="C10117" s="17"/>
    </row>
    <row r="10118" spans="2:3" x14ac:dyDescent="0.25">
      <c r="B10118" s="16"/>
      <c r="C10118" s="17"/>
    </row>
    <row r="10119" spans="2:3" x14ac:dyDescent="0.25">
      <c r="B10119" s="16"/>
      <c r="C10119" s="17"/>
    </row>
    <row r="10120" spans="2:3" x14ac:dyDescent="0.25">
      <c r="B10120" s="16"/>
      <c r="C10120" s="17"/>
    </row>
    <row r="10121" spans="2:3" x14ac:dyDescent="0.25">
      <c r="B10121" s="16"/>
      <c r="C10121" s="17"/>
    </row>
    <row r="10122" spans="2:3" x14ac:dyDescent="0.25">
      <c r="B10122" s="16"/>
      <c r="C10122" s="17"/>
    </row>
    <row r="10123" spans="2:3" x14ac:dyDescent="0.25">
      <c r="B10123" s="16"/>
      <c r="C10123" s="17"/>
    </row>
    <row r="10124" spans="2:3" x14ac:dyDescent="0.25">
      <c r="B10124" s="16"/>
      <c r="C10124" s="17"/>
    </row>
    <row r="10125" spans="2:3" x14ac:dyDescent="0.25">
      <c r="B10125" s="16"/>
      <c r="C10125" s="17"/>
    </row>
    <row r="10126" spans="2:3" x14ac:dyDescent="0.25">
      <c r="B10126" s="16"/>
      <c r="C10126" s="17"/>
    </row>
    <row r="10127" spans="2:3" x14ac:dyDescent="0.25">
      <c r="B10127" s="16"/>
      <c r="C10127" s="17"/>
    </row>
    <row r="10128" spans="2:3" x14ac:dyDescent="0.25">
      <c r="B10128" s="16"/>
      <c r="C10128" s="17"/>
    </row>
    <row r="10129" spans="2:3" x14ac:dyDescent="0.25">
      <c r="B10129" s="16"/>
      <c r="C10129" s="17"/>
    </row>
    <row r="10130" spans="2:3" x14ac:dyDescent="0.25">
      <c r="B10130" s="16"/>
      <c r="C10130" s="17"/>
    </row>
    <row r="10131" spans="2:3" x14ac:dyDescent="0.25">
      <c r="B10131" s="16"/>
      <c r="C10131" s="17"/>
    </row>
    <row r="10132" spans="2:3" x14ac:dyDescent="0.25">
      <c r="B10132" s="16"/>
      <c r="C10132" s="17"/>
    </row>
    <row r="10133" spans="2:3" x14ac:dyDescent="0.25">
      <c r="B10133" s="16"/>
      <c r="C10133" s="17"/>
    </row>
    <row r="10134" spans="2:3" x14ac:dyDescent="0.25">
      <c r="B10134" s="16"/>
      <c r="C10134" s="17"/>
    </row>
    <row r="10135" spans="2:3" x14ac:dyDescent="0.25">
      <c r="B10135" s="16"/>
      <c r="C10135" s="17"/>
    </row>
    <row r="10136" spans="2:3" x14ac:dyDescent="0.25">
      <c r="B10136" s="16"/>
      <c r="C10136" s="17"/>
    </row>
    <row r="10137" spans="2:3" x14ac:dyDescent="0.25">
      <c r="B10137" s="16"/>
      <c r="C10137" s="17"/>
    </row>
    <row r="10138" spans="2:3" x14ac:dyDescent="0.25">
      <c r="B10138" s="16"/>
      <c r="C10138" s="17"/>
    </row>
    <row r="10139" spans="2:3" x14ac:dyDescent="0.25">
      <c r="B10139" s="16"/>
      <c r="C10139" s="17"/>
    </row>
    <row r="10140" spans="2:3" x14ac:dyDescent="0.25">
      <c r="B10140" s="16"/>
      <c r="C10140" s="17"/>
    </row>
    <row r="10141" spans="2:3" x14ac:dyDescent="0.25">
      <c r="B10141" s="16"/>
      <c r="C10141" s="17"/>
    </row>
    <row r="10142" spans="2:3" x14ac:dyDescent="0.25">
      <c r="B10142" s="16"/>
      <c r="C10142" s="17"/>
    </row>
    <row r="10143" spans="2:3" x14ac:dyDescent="0.25">
      <c r="B10143" s="16"/>
      <c r="C10143" s="17"/>
    </row>
    <row r="10144" spans="2:3" x14ac:dyDescent="0.25">
      <c r="B10144" s="16"/>
      <c r="C10144" s="17"/>
    </row>
    <row r="10145" spans="2:3" x14ac:dyDescent="0.25">
      <c r="B10145" s="16"/>
      <c r="C10145" s="17"/>
    </row>
    <row r="10146" spans="2:3" x14ac:dyDescent="0.25">
      <c r="B10146" s="16"/>
      <c r="C10146" s="17"/>
    </row>
    <row r="10147" spans="2:3" x14ac:dyDescent="0.25">
      <c r="B10147" s="16"/>
      <c r="C10147" s="17"/>
    </row>
    <row r="10148" spans="2:3" x14ac:dyDescent="0.25">
      <c r="B10148" s="16"/>
      <c r="C10148" s="17"/>
    </row>
    <row r="10149" spans="2:3" x14ac:dyDescent="0.25">
      <c r="B10149" s="16"/>
      <c r="C10149" s="17"/>
    </row>
    <row r="10150" spans="2:3" x14ac:dyDescent="0.25">
      <c r="B10150" s="16"/>
      <c r="C10150" s="17"/>
    </row>
    <row r="10151" spans="2:3" x14ac:dyDescent="0.25">
      <c r="B10151" s="16"/>
      <c r="C10151" s="17"/>
    </row>
    <row r="10152" spans="2:3" x14ac:dyDescent="0.25">
      <c r="B10152" s="16"/>
      <c r="C10152" s="17"/>
    </row>
    <row r="10153" spans="2:3" x14ac:dyDescent="0.25">
      <c r="B10153" s="16"/>
      <c r="C10153" s="17"/>
    </row>
    <row r="10154" spans="2:3" x14ac:dyDescent="0.25">
      <c r="B10154" s="16"/>
      <c r="C10154" s="17"/>
    </row>
    <row r="10155" spans="2:3" x14ac:dyDescent="0.25">
      <c r="B10155" s="16"/>
      <c r="C10155" s="17"/>
    </row>
    <row r="10156" spans="2:3" x14ac:dyDescent="0.25">
      <c r="B10156" s="16"/>
      <c r="C10156" s="17"/>
    </row>
    <row r="10157" spans="2:3" x14ac:dyDescent="0.25">
      <c r="B10157" s="16"/>
      <c r="C10157" s="17"/>
    </row>
    <row r="10158" spans="2:3" x14ac:dyDescent="0.25">
      <c r="B10158" s="16"/>
      <c r="C10158" s="17"/>
    </row>
    <row r="10159" spans="2:3" x14ac:dyDescent="0.25">
      <c r="B10159" s="16"/>
      <c r="C10159" s="17"/>
    </row>
    <row r="10160" spans="2:3" x14ac:dyDescent="0.25">
      <c r="B10160" s="16"/>
      <c r="C10160" s="17"/>
    </row>
    <row r="10161" spans="2:3" x14ac:dyDescent="0.25">
      <c r="B10161" s="16"/>
      <c r="C10161" s="17"/>
    </row>
    <row r="10162" spans="2:3" x14ac:dyDescent="0.25">
      <c r="B10162" s="16"/>
      <c r="C10162" s="17"/>
    </row>
    <row r="10163" spans="2:3" x14ac:dyDescent="0.25">
      <c r="B10163" s="16"/>
      <c r="C10163" s="17"/>
    </row>
    <row r="10164" spans="2:3" x14ac:dyDescent="0.25">
      <c r="B10164" s="16"/>
      <c r="C10164" s="17"/>
    </row>
    <row r="10165" spans="2:3" x14ac:dyDescent="0.25">
      <c r="B10165" s="16"/>
      <c r="C10165" s="17"/>
    </row>
    <row r="10166" spans="2:3" x14ac:dyDescent="0.25">
      <c r="B10166" s="16"/>
      <c r="C10166" s="17"/>
    </row>
    <row r="10167" spans="2:3" x14ac:dyDescent="0.25">
      <c r="B10167" s="16"/>
      <c r="C10167" s="17"/>
    </row>
    <row r="10168" spans="2:3" x14ac:dyDescent="0.25">
      <c r="B10168" s="16"/>
      <c r="C10168" s="17"/>
    </row>
    <row r="10169" spans="2:3" x14ac:dyDescent="0.25">
      <c r="B10169" s="16"/>
      <c r="C10169" s="17"/>
    </row>
    <row r="10170" spans="2:3" x14ac:dyDescent="0.25">
      <c r="B10170" s="16"/>
      <c r="C10170" s="17"/>
    </row>
    <row r="10171" spans="2:3" x14ac:dyDescent="0.25">
      <c r="B10171" s="16"/>
      <c r="C10171" s="17"/>
    </row>
    <row r="10172" spans="2:3" x14ac:dyDescent="0.25">
      <c r="B10172" s="16"/>
      <c r="C10172" s="17"/>
    </row>
    <row r="10173" spans="2:3" x14ac:dyDescent="0.25">
      <c r="B10173" s="16"/>
      <c r="C10173" s="17"/>
    </row>
    <row r="10174" spans="2:3" x14ac:dyDescent="0.25">
      <c r="B10174" s="16"/>
      <c r="C10174" s="17"/>
    </row>
    <row r="10175" spans="2:3" x14ac:dyDescent="0.25">
      <c r="B10175" s="16"/>
      <c r="C10175" s="17"/>
    </row>
    <row r="10176" spans="2:3" x14ac:dyDescent="0.25">
      <c r="B10176" s="16"/>
      <c r="C10176" s="17"/>
    </row>
    <row r="10177" spans="2:3" x14ac:dyDescent="0.25">
      <c r="B10177" s="16"/>
      <c r="C10177" s="17"/>
    </row>
    <row r="10178" spans="2:3" x14ac:dyDescent="0.25">
      <c r="B10178" s="16"/>
      <c r="C10178" s="17"/>
    </row>
    <row r="10179" spans="2:3" x14ac:dyDescent="0.25">
      <c r="B10179" s="16"/>
      <c r="C10179" s="17"/>
    </row>
    <row r="10180" spans="2:3" x14ac:dyDescent="0.25">
      <c r="B10180" s="16"/>
      <c r="C10180" s="17"/>
    </row>
    <row r="10181" spans="2:3" x14ac:dyDescent="0.25">
      <c r="B10181" s="16"/>
      <c r="C10181" s="17"/>
    </row>
    <row r="10182" spans="2:3" x14ac:dyDescent="0.25">
      <c r="B10182" s="16"/>
      <c r="C10182" s="17"/>
    </row>
    <row r="10183" spans="2:3" x14ac:dyDescent="0.25">
      <c r="B10183" s="16"/>
      <c r="C10183" s="17"/>
    </row>
    <row r="10184" spans="2:3" x14ac:dyDescent="0.25">
      <c r="B10184" s="16"/>
      <c r="C10184" s="17"/>
    </row>
    <row r="10185" spans="2:3" x14ac:dyDescent="0.25">
      <c r="B10185" s="16"/>
      <c r="C10185" s="17"/>
    </row>
    <row r="10186" spans="2:3" x14ac:dyDescent="0.25">
      <c r="B10186" s="16"/>
      <c r="C10186" s="17"/>
    </row>
    <row r="10187" spans="2:3" x14ac:dyDescent="0.25">
      <c r="B10187" s="16"/>
      <c r="C10187" s="17"/>
    </row>
    <row r="10188" spans="2:3" x14ac:dyDescent="0.25">
      <c r="B10188" s="16"/>
      <c r="C10188" s="17"/>
    </row>
    <row r="10189" spans="2:3" x14ac:dyDescent="0.25">
      <c r="B10189" s="16"/>
      <c r="C10189" s="17"/>
    </row>
    <row r="10190" spans="2:3" x14ac:dyDescent="0.25">
      <c r="B10190" s="16"/>
      <c r="C10190" s="17"/>
    </row>
    <row r="10191" spans="2:3" x14ac:dyDescent="0.25">
      <c r="B10191" s="16"/>
      <c r="C10191" s="17"/>
    </row>
    <row r="10192" spans="2:3" x14ac:dyDescent="0.25">
      <c r="B10192" s="16"/>
      <c r="C10192" s="17"/>
    </row>
    <row r="10193" spans="2:3" x14ac:dyDescent="0.25">
      <c r="B10193" s="16"/>
      <c r="C10193" s="17"/>
    </row>
    <row r="10194" spans="2:3" x14ac:dyDescent="0.25">
      <c r="B10194" s="16"/>
      <c r="C10194" s="17"/>
    </row>
    <row r="10195" spans="2:3" x14ac:dyDescent="0.25">
      <c r="B10195" s="16"/>
      <c r="C10195" s="17"/>
    </row>
    <row r="10196" spans="2:3" x14ac:dyDescent="0.25">
      <c r="B10196" s="16"/>
      <c r="C10196" s="17"/>
    </row>
    <row r="10197" spans="2:3" x14ac:dyDescent="0.25">
      <c r="B10197" s="16"/>
      <c r="C10197" s="17"/>
    </row>
    <row r="10198" spans="2:3" x14ac:dyDescent="0.25">
      <c r="B10198" s="16"/>
      <c r="C10198" s="17"/>
    </row>
    <row r="10199" spans="2:3" x14ac:dyDescent="0.25">
      <c r="B10199" s="16"/>
      <c r="C10199" s="17"/>
    </row>
    <row r="10200" spans="2:3" x14ac:dyDescent="0.25">
      <c r="B10200" s="16"/>
      <c r="C10200" s="17"/>
    </row>
    <row r="10201" spans="2:3" x14ac:dyDescent="0.25">
      <c r="B10201" s="16"/>
      <c r="C10201" s="17"/>
    </row>
    <row r="10202" spans="2:3" x14ac:dyDescent="0.25">
      <c r="B10202" s="16"/>
      <c r="C10202" s="17"/>
    </row>
    <row r="10203" spans="2:3" x14ac:dyDescent="0.25">
      <c r="B10203" s="16"/>
      <c r="C10203" s="17"/>
    </row>
    <row r="10204" spans="2:3" x14ac:dyDescent="0.25">
      <c r="B10204" s="16"/>
      <c r="C10204" s="17"/>
    </row>
    <row r="10205" spans="2:3" x14ac:dyDescent="0.25">
      <c r="B10205" s="16"/>
      <c r="C10205" s="17"/>
    </row>
    <row r="10206" spans="2:3" x14ac:dyDescent="0.25">
      <c r="B10206" s="16"/>
      <c r="C10206" s="17"/>
    </row>
    <row r="10207" spans="2:3" x14ac:dyDescent="0.25">
      <c r="B10207" s="16"/>
      <c r="C10207" s="17"/>
    </row>
    <row r="10208" spans="2:3" x14ac:dyDescent="0.25">
      <c r="B10208" s="16"/>
      <c r="C10208" s="17"/>
    </row>
    <row r="10209" spans="2:3" x14ac:dyDescent="0.25">
      <c r="B10209" s="16"/>
      <c r="C10209" s="17"/>
    </row>
    <row r="10210" spans="2:3" x14ac:dyDescent="0.25">
      <c r="B10210" s="16"/>
      <c r="C10210" s="17"/>
    </row>
    <row r="10211" spans="2:3" x14ac:dyDescent="0.25">
      <c r="B10211" s="16"/>
      <c r="C10211" s="17"/>
    </row>
    <row r="10212" spans="2:3" x14ac:dyDescent="0.25">
      <c r="B10212" s="16"/>
      <c r="C10212" s="17"/>
    </row>
    <row r="10213" spans="2:3" x14ac:dyDescent="0.25">
      <c r="B10213" s="16"/>
      <c r="C10213" s="17"/>
    </row>
    <row r="10214" spans="2:3" x14ac:dyDescent="0.25">
      <c r="B10214" s="16"/>
      <c r="C10214" s="17"/>
    </row>
    <row r="10215" spans="2:3" x14ac:dyDescent="0.25">
      <c r="B10215" s="16"/>
      <c r="C10215" s="17"/>
    </row>
    <row r="10216" spans="2:3" x14ac:dyDescent="0.25">
      <c r="B10216" s="16"/>
      <c r="C10216" s="17"/>
    </row>
    <row r="10217" spans="2:3" x14ac:dyDescent="0.25">
      <c r="B10217" s="16"/>
      <c r="C10217" s="17"/>
    </row>
    <row r="10218" spans="2:3" x14ac:dyDescent="0.25">
      <c r="B10218" s="16"/>
      <c r="C10218" s="17"/>
    </row>
    <row r="10219" spans="2:3" x14ac:dyDescent="0.25">
      <c r="B10219" s="16"/>
      <c r="C10219" s="17"/>
    </row>
    <row r="10220" spans="2:3" x14ac:dyDescent="0.25">
      <c r="B10220" s="16"/>
      <c r="C10220" s="17"/>
    </row>
    <row r="10221" spans="2:3" x14ac:dyDescent="0.25">
      <c r="B10221" s="16"/>
      <c r="C10221" s="17"/>
    </row>
    <row r="10222" spans="2:3" x14ac:dyDescent="0.25">
      <c r="B10222" s="16"/>
      <c r="C10222" s="17"/>
    </row>
    <row r="10223" spans="2:3" x14ac:dyDescent="0.25">
      <c r="B10223" s="16"/>
      <c r="C10223" s="17"/>
    </row>
    <row r="10224" spans="2:3" x14ac:dyDescent="0.25">
      <c r="B10224" s="16"/>
      <c r="C10224" s="17"/>
    </row>
    <row r="10225" spans="2:3" x14ac:dyDescent="0.25">
      <c r="B10225" s="16"/>
      <c r="C10225" s="17"/>
    </row>
    <row r="10226" spans="2:3" x14ac:dyDescent="0.25">
      <c r="B10226" s="16"/>
      <c r="C10226" s="17"/>
    </row>
    <row r="10227" spans="2:3" x14ac:dyDescent="0.25">
      <c r="B10227" s="16"/>
      <c r="C10227" s="17"/>
    </row>
    <row r="10228" spans="2:3" x14ac:dyDescent="0.25">
      <c r="B10228" s="16"/>
      <c r="C10228" s="17"/>
    </row>
    <row r="10229" spans="2:3" x14ac:dyDescent="0.25">
      <c r="B10229" s="16"/>
      <c r="C10229" s="17"/>
    </row>
    <row r="10230" spans="2:3" x14ac:dyDescent="0.25">
      <c r="B10230" s="16"/>
      <c r="C10230" s="17"/>
    </row>
    <row r="10231" spans="2:3" x14ac:dyDescent="0.25">
      <c r="B10231" s="16"/>
      <c r="C10231" s="17"/>
    </row>
    <row r="10232" spans="2:3" x14ac:dyDescent="0.25">
      <c r="B10232" s="16"/>
      <c r="C10232" s="17"/>
    </row>
    <row r="10233" spans="2:3" x14ac:dyDescent="0.25">
      <c r="B10233" s="16"/>
      <c r="C10233" s="17"/>
    </row>
    <row r="10234" spans="2:3" x14ac:dyDescent="0.25">
      <c r="B10234" s="16"/>
      <c r="C10234" s="17"/>
    </row>
    <row r="10235" spans="2:3" x14ac:dyDescent="0.25">
      <c r="B10235" s="16"/>
      <c r="C10235" s="17"/>
    </row>
    <row r="10236" spans="2:3" x14ac:dyDescent="0.25">
      <c r="B10236" s="16"/>
      <c r="C10236" s="17"/>
    </row>
    <row r="10237" spans="2:3" x14ac:dyDescent="0.25">
      <c r="B10237" s="16"/>
      <c r="C10237" s="17"/>
    </row>
    <row r="10238" spans="2:3" x14ac:dyDescent="0.25">
      <c r="B10238" s="16"/>
      <c r="C10238" s="17"/>
    </row>
    <row r="10239" spans="2:3" x14ac:dyDescent="0.25">
      <c r="B10239" s="16"/>
      <c r="C10239" s="17"/>
    </row>
    <row r="10240" spans="2:3" x14ac:dyDescent="0.25">
      <c r="B10240" s="16"/>
      <c r="C10240" s="17"/>
    </row>
    <row r="10241" spans="2:3" x14ac:dyDescent="0.25">
      <c r="B10241" s="16"/>
      <c r="C10241" s="17"/>
    </row>
    <row r="10242" spans="2:3" x14ac:dyDescent="0.25">
      <c r="B10242" s="16"/>
      <c r="C10242" s="17"/>
    </row>
    <row r="10243" spans="2:3" x14ac:dyDescent="0.25">
      <c r="B10243" s="16"/>
      <c r="C10243" s="17"/>
    </row>
    <row r="10244" spans="2:3" x14ac:dyDescent="0.25">
      <c r="B10244" s="16"/>
      <c r="C10244" s="17"/>
    </row>
    <row r="10245" spans="2:3" x14ac:dyDescent="0.25">
      <c r="B10245" s="16"/>
      <c r="C10245" s="17"/>
    </row>
    <row r="10246" spans="2:3" x14ac:dyDescent="0.25">
      <c r="B10246" s="16"/>
      <c r="C10246" s="17"/>
    </row>
    <row r="10247" spans="2:3" x14ac:dyDescent="0.25">
      <c r="B10247" s="16"/>
      <c r="C10247" s="17"/>
    </row>
    <row r="10248" spans="2:3" x14ac:dyDescent="0.25">
      <c r="B10248" s="16"/>
      <c r="C10248" s="17"/>
    </row>
    <row r="10249" spans="2:3" x14ac:dyDescent="0.25">
      <c r="B10249" s="16"/>
      <c r="C10249" s="17"/>
    </row>
    <row r="10250" spans="2:3" x14ac:dyDescent="0.25">
      <c r="B10250" s="16"/>
      <c r="C10250" s="17"/>
    </row>
    <row r="10251" spans="2:3" x14ac:dyDescent="0.25">
      <c r="B10251" s="16"/>
      <c r="C10251" s="17"/>
    </row>
    <row r="10252" spans="2:3" x14ac:dyDescent="0.25">
      <c r="B10252" s="16"/>
      <c r="C10252" s="17"/>
    </row>
    <row r="10253" spans="2:3" x14ac:dyDescent="0.25">
      <c r="B10253" s="16"/>
      <c r="C10253" s="17"/>
    </row>
    <row r="10254" spans="2:3" x14ac:dyDescent="0.25">
      <c r="B10254" s="16"/>
      <c r="C10254" s="17"/>
    </row>
    <row r="10255" spans="2:3" x14ac:dyDescent="0.25">
      <c r="B10255" s="16"/>
      <c r="C10255" s="17"/>
    </row>
    <row r="10256" spans="2:3" x14ac:dyDescent="0.25">
      <c r="B10256" s="16"/>
      <c r="C10256" s="17"/>
    </row>
    <row r="10257" spans="2:3" x14ac:dyDescent="0.25">
      <c r="B10257" s="16"/>
      <c r="C10257" s="17"/>
    </row>
    <row r="10258" spans="2:3" x14ac:dyDescent="0.25">
      <c r="B10258" s="16"/>
      <c r="C10258" s="17"/>
    </row>
    <row r="10259" spans="2:3" x14ac:dyDescent="0.25">
      <c r="B10259" s="16"/>
      <c r="C10259" s="17"/>
    </row>
    <row r="10260" spans="2:3" x14ac:dyDescent="0.25">
      <c r="B10260" s="16"/>
      <c r="C10260" s="17"/>
    </row>
    <row r="10261" spans="2:3" x14ac:dyDescent="0.25">
      <c r="B10261" s="16"/>
      <c r="C10261" s="17"/>
    </row>
    <row r="10262" spans="2:3" x14ac:dyDescent="0.25">
      <c r="B10262" s="16"/>
      <c r="C10262" s="17"/>
    </row>
    <row r="10263" spans="2:3" x14ac:dyDescent="0.25">
      <c r="B10263" s="16"/>
      <c r="C10263" s="17"/>
    </row>
    <row r="10264" spans="2:3" x14ac:dyDescent="0.25">
      <c r="B10264" s="16"/>
      <c r="C10264" s="17"/>
    </row>
    <row r="10265" spans="2:3" x14ac:dyDescent="0.25">
      <c r="B10265" s="16"/>
      <c r="C10265" s="17"/>
    </row>
    <row r="10266" spans="2:3" x14ac:dyDescent="0.25">
      <c r="B10266" s="16"/>
      <c r="C10266" s="17"/>
    </row>
    <row r="10267" spans="2:3" x14ac:dyDescent="0.25">
      <c r="B10267" s="16"/>
      <c r="C10267" s="17"/>
    </row>
    <row r="10268" spans="2:3" x14ac:dyDescent="0.25">
      <c r="B10268" s="16"/>
      <c r="C10268" s="17"/>
    </row>
    <row r="10269" spans="2:3" x14ac:dyDescent="0.25">
      <c r="B10269" s="16"/>
      <c r="C10269" s="17"/>
    </row>
    <row r="10270" spans="2:3" x14ac:dyDescent="0.25">
      <c r="B10270" s="16"/>
      <c r="C10270" s="17"/>
    </row>
    <row r="10271" spans="2:3" x14ac:dyDescent="0.25">
      <c r="B10271" s="16"/>
      <c r="C10271" s="17"/>
    </row>
    <row r="10272" spans="2:3" x14ac:dyDescent="0.25">
      <c r="B10272" s="16"/>
      <c r="C10272" s="17"/>
    </row>
    <row r="10273" spans="2:3" x14ac:dyDescent="0.25">
      <c r="B10273" s="16"/>
      <c r="C10273" s="17"/>
    </row>
    <row r="10274" spans="2:3" x14ac:dyDescent="0.25">
      <c r="B10274" s="16"/>
      <c r="C10274" s="17"/>
    </row>
    <row r="10275" spans="2:3" x14ac:dyDescent="0.25">
      <c r="B10275" s="16"/>
      <c r="C10275" s="17"/>
    </row>
    <row r="10276" spans="2:3" x14ac:dyDescent="0.25">
      <c r="B10276" s="16"/>
      <c r="C10276" s="17"/>
    </row>
    <row r="10277" spans="2:3" x14ac:dyDescent="0.25">
      <c r="B10277" s="16"/>
      <c r="C10277" s="17"/>
    </row>
    <row r="10278" spans="2:3" x14ac:dyDescent="0.25">
      <c r="B10278" s="16"/>
      <c r="C10278" s="17"/>
    </row>
    <row r="10279" spans="2:3" x14ac:dyDescent="0.25">
      <c r="B10279" s="16"/>
      <c r="C10279" s="17"/>
    </row>
    <row r="10280" spans="2:3" x14ac:dyDescent="0.25">
      <c r="B10280" s="16"/>
      <c r="C10280" s="17"/>
    </row>
    <row r="10281" spans="2:3" x14ac:dyDescent="0.25">
      <c r="B10281" s="16"/>
      <c r="C10281" s="17"/>
    </row>
    <row r="10282" spans="2:3" x14ac:dyDescent="0.25">
      <c r="B10282" s="16"/>
      <c r="C10282" s="17"/>
    </row>
    <row r="10283" spans="2:3" x14ac:dyDescent="0.25">
      <c r="B10283" s="16"/>
      <c r="C10283" s="17"/>
    </row>
    <row r="10284" spans="2:3" x14ac:dyDescent="0.25">
      <c r="B10284" s="16"/>
      <c r="C10284" s="17"/>
    </row>
    <row r="10285" spans="2:3" x14ac:dyDescent="0.25">
      <c r="B10285" s="16"/>
      <c r="C10285" s="17"/>
    </row>
    <row r="10286" spans="2:3" x14ac:dyDescent="0.25">
      <c r="B10286" s="16"/>
      <c r="C10286" s="17"/>
    </row>
    <row r="10287" spans="2:3" x14ac:dyDescent="0.25">
      <c r="B10287" s="16"/>
      <c r="C10287" s="17"/>
    </row>
    <row r="10288" spans="2:3" x14ac:dyDescent="0.25">
      <c r="B10288" s="16"/>
      <c r="C10288" s="17"/>
    </row>
    <row r="10289" spans="2:3" x14ac:dyDescent="0.25">
      <c r="B10289" s="16"/>
      <c r="C10289" s="17"/>
    </row>
    <row r="10290" spans="2:3" x14ac:dyDescent="0.25">
      <c r="B10290" s="16"/>
      <c r="C10290" s="17"/>
    </row>
    <row r="10291" spans="2:3" x14ac:dyDescent="0.25">
      <c r="B10291" s="16"/>
      <c r="C10291" s="17"/>
    </row>
    <row r="10292" spans="2:3" x14ac:dyDescent="0.25">
      <c r="B10292" s="16"/>
      <c r="C10292" s="17"/>
    </row>
    <row r="10293" spans="2:3" x14ac:dyDescent="0.25">
      <c r="B10293" s="16"/>
      <c r="C10293" s="17"/>
    </row>
    <row r="10294" spans="2:3" x14ac:dyDescent="0.25">
      <c r="B10294" s="16"/>
      <c r="C10294" s="17"/>
    </row>
    <row r="10295" spans="2:3" x14ac:dyDescent="0.25">
      <c r="B10295" s="16"/>
      <c r="C10295" s="17"/>
    </row>
    <row r="10296" spans="2:3" x14ac:dyDescent="0.25">
      <c r="B10296" s="16"/>
      <c r="C10296" s="17"/>
    </row>
    <row r="10297" spans="2:3" x14ac:dyDescent="0.25">
      <c r="B10297" s="16"/>
      <c r="C10297" s="17"/>
    </row>
    <row r="10298" spans="2:3" x14ac:dyDescent="0.25">
      <c r="B10298" s="16"/>
      <c r="C10298" s="17"/>
    </row>
    <row r="10299" spans="2:3" x14ac:dyDescent="0.25">
      <c r="B10299" s="16"/>
      <c r="C10299" s="17"/>
    </row>
    <row r="10300" spans="2:3" x14ac:dyDescent="0.25">
      <c r="B10300" s="16"/>
      <c r="C10300" s="17"/>
    </row>
    <row r="10301" spans="2:3" x14ac:dyDescent="0.25">
      <c r="B10301" s="16"/>
      <c r="C10301" s="17"/>
    </row>
    <row r="10302" spans="2:3" x14ac:dyDescent="0.25">
      <c r="B10302" s="16"/>
      <c r="C10302" s="17"/>
    </row>
    <row r="10303" spans="2:3" x14ac:dyDescent="0.25">
      <c r="B10303" s="16"/>
      <c r="C10303" s="17"/>
    </row>
    <row r="10304" spans="2:3" x14ac:dyDescent="0.25">
      <c r="B10304" s="16"/>
      <c r="C10304" s="17"/>
    </row>
    <row r="10305" spans="2:3" x14ac:dyDescent="0.25">
      <c r="B10305" s="16"/>
      <c r="C10305" s="17"/>
    </row>
    <row r="10306" spans="2:3" x14ac:dyDescent="0.25">
      <c r="B10306" s="16"/>
      <c r="C10306" s="17"/>
    </row>
    <row r="10307" spans="2:3" x14ac:dyDescent="0.25">
      <c r="B10307" s="16"/>
      <c r="C10307" s="17"/>
    </row>
    <row r="10308" spans="2:3" x14ac:dyDescent="0.25">
      <c r="B10308" s="16"/>
      <c r="C10308" s="17"/>
    </row>
    <row r="10309" spans="2:3" x14ac:dyDescent="0.25">
      <c r="B10309" s="16"/>
      <c r="C10309" s="17"/>
    </row>
    <row r="10310" spans="2:3" x14ac:dyDescent="0.25">
      <c r="B10310" s="16"/>
      <c r="C10310" s="17"/>
    </row>
    <row r="10311" spans="2:3" x14ac:dyDescent="0.25">
      <c r="B10311" s="16"/>
      <c r="C10311" s="17"/>
    </row>
    <row r="10312" spans="2:3" x14ac:dyDescent="0.25">
      <c r="B10312" s="16"/>
      <c r="C10312" s="17"/>
    </row>
    <row r="10313" spans="2:3" x14ac:dyDescent="0.25">
      <c r="B10313" s="16"/>
      <c r="C10313" s="17"/>
    </row>
    <row r="10314" spans="2:3" x14ac:dyDescent="0.25">
      <c r="B10314" s="16"/>
      <c r="C10314" s="17"/>
    </row>
    <row r="10315" spans="2:3" x14ac:dyDescent="0.25">
      <c r="B10315" s="16"/>
      <c r="C10315" s="17"/>
    </row>
    <row r="10316" spans="2:3" x14ac:dyDescent="0.25">
      <c r="B10316" s="16"/>
      <c r="C10316" s="17"/>
    </row>
    <row r="10317" spans="2:3" x14ac:dyDescent="0.25">
      <c r="B10317" s="16"/>
      <c r="C10317" s="17"/>
    </row>
    <row r="10318" spans="2:3" x14ac:dyDescent="0.25">
      <c r="B10318" s="16"/>
      <c r="C10318" s="17"/>
    </row>
    <row r="10319" spans="2:3" x14ac:dyDescent="0.25">
      <c r="B10319" s="16"/>
      <c r="C10319" s="17"/>
    </row>
    <row r="10320" spans="2:3" x14ac:dyDescent="0.25">
      <c r="B10320" s="16"/>
      <c r="C10320" s="17"/>
    </row>
    <row r="10321" spans="2:3" x14ac:dyDescent="0.25">
      <c r="B10321" s="16"/>
      <c r="C10321" s="17"/>
    </row>
    <row r="10322" spans="2:3" x14ac:dyDescent="0.25">
      <c r="B10322" s="16"/>
      <c r="C10322" s="17"/>
    </row>
    <row r="10323" spans="2:3" x14ac:dyDescent="0.25">
      <c r="B10323" s="16"/>
      <c r="C10323" s="17"/>
    </row>
    <row r="10324" spans="2:3" x14ac:dyDescent="0.25">
      <c r="B10324" s="16"/>
      <c r="C10324" s="17"/>
    </row>
    <row r="10325" spans="2:3" x14ac:dyDescent="0.25">
      <c r="B10325" s="16"/>
      <c r="C10325" s="17"/>
    </row>
    <row r="10326" spans="2:3" x14ac:dyDescent="0.25">
      <c r="B10326" s="16"/>
      <c r="C10326" s="17"/>
    </row>
    <row r="10327" spans="2:3" x14ac:dyDescent="0.25">
      <c r="B10327" s="16"/>
      <c r="C10327" s="17"/>
    </row>
    <row r="10328" spans="2:3" x14ac:dyDescent="0.25">
      <c r="B10328" s="16"/>
      <c r="C10328" s="17"/>
    </row>
    <row r="10329" spans="2:3" x14ac:dyDescent="0.25">
      <c r="B10329" s="16"/>
      <c r="C10329" s="17"/>
    </row>
    <row r="10330" spans="2:3" x14ac:dyDescent="0.25">
      <c r="B10330" s="16"/>
      <c r="C10330" s="17"/>
    </row>
    <row r="10331" spans="2:3" x14ac:dyDescent="0.25">
      <c r="B10331" s="16"/>
      <c r="C10331" s="17"/>
    </row>
    <row r="10332" spans="2:3" x14ac:dyDescent="0.25">
      <c r="B10332" s="16"/>
      <c r="C10332" s="17"/>
    </row>
    <row r="10333" spans="2:3" x14ac:dyDescent="0.25">
      <c r="B10333" s="16"/>
      <c r="C10333" s="17"/>
    </row>
    <row r="10334" spans="2:3" x14ac:dyDescent="0.25">
      <c r="B10334" s="16"/>
      <c r="C10334" s="17"/>
    </row>
    <row r="10335" spans="2:3" x14ac:dyDescent="0.25">
      <c r="B10335" s="16"/>
      <c r="C10335" s="17"/>
    </row>
    <row r="10336" spans="2:3" x14ac:dyDescent="0.25">
      <c r="B10336" s="16"/>
      <c r="C10336" s="17"/>
    </row>
    <row r="10337" spans="2:3" x14ac:dyDescent="0.25">
      <c r="B10337" s="16"/>
      <c r="C10337" s="17"/>
    </row>
    <row r="10338" spans="2:3" x14ac:dyDescent="0.25">
      <c r="B10338" s="16"/>
      <c r="C10338" s="17"/>
    </row>
    <row r="10339" spans="2:3" x14ac:dyDescent="0.25">
      <c r="B10339" s="16"/>
      <c r="C10339" s="17"/>
    </row>
    <row r="10340" spans="2:3" x14ac:dyDescent="0.25">
      <c r="B10340" s="16"/>
      <c r="C10340" s="17"/>
    </row>
    <row r="10341" spans="2:3" x14ac:dyDescent="0.25">
      <c r="B10341" s="16"/>
      <c r="C10341" s="17"/>
    </row>
    <row r="10342" spans="2:3" x14ac:dyDescent="0.25">
      <c r="B10342" s="16"/>
      <c r="C10342" s="17"/>
    </row>
    <row r="10343" spans="2:3" x14ac:dyDescent="0.25">
      <c r="B10343" s="16"/>
      <c r="C10343" s="17"/>
    </row>
    <row r="10344" spans="2:3" x14ac:dyDescent="0.25">
      <c r="B10344" s="16"/>
      <c r="C10344" s="17"/>
    </row>
    <row r="10345" spans="2:3" x14ac:dyDescent="0.25">
      <c r="B10345" s="16"/>
      <c r="C10345" s="17"/>
    </row>
    <row r="10346" spans="2:3" x14ac:dyDescent="0.25">
      <c r="B10346" s="16"/>
      <c r="C10346" s="17"/>
    </row>
    <row r="10347" spans="2:3" x14ac:dyDescent="0.25">
      <c r="B10347" s="16"/>
      <c r="C10347" s="17"/>
    </row>
    <row r="10348" spans="2:3" x14ac:dyDescent="0.25">
      <c r="B10348" s="16"/>
      <c r="C10348" s="17"/>
    </row>
    <row r="10349" spans="2:3" x14ac:dyDescent="0.25">
      <c r="B10349" s="16"/>
      <c r="C10349" s="17"/>
    </row>
    <row r="10350" spans="2:3" x14ac:dyDescent="0.25">
      <c r="B10350" s="16"/>
      <c r="C10350" s="17"/>
    </row>
    <row r="10351" spans="2:3" x14ac:dyDescent="0.25">
      <c r="B10351" s="16"/>
      <c r="C10351" s="17"/>
    </row>
    <row r="10352" spans="2:3" x14ac:dyDescent="0.25">
      <c r="B10352" s="16"/>
      <c r="C10352" s="17"/>
    </row>
    <row r="10353" spans="2:3" x14ac:dyDescent="0.25">
      <c r="B10353" s="16"/>
      <c r="C10353" s="17"/>
    </row>
    <row r="10354" spans="2:3" x14ac:dyDescent="0.25">
      <c r="B10354" s="16"/>
      <c r="C10354" s="17"/>
    </row>
    <row r="10355" spans="2:3" x14ac:dyDescent="0.25">
      <c r="B10355" s="16"/>
      <c r="C10355" s="17"/>
    </row>
    <row r="10356" spans="2:3" x14ac:dyDescent="0.25">
      <c r="B10356" s="16"/>
      <c r="C10356" s="17"/>
    </row>
    <row r="10357" spans="2:3" x14ac:dyDescent="0.25">
      <c r="B10357" s="16"/>
      <c r="C10357" s="17"/>
    </row>
    <row r="10358" spans="2:3" x14ac:dyDescent="0.25">
      <c r="B10358" s="16"/>
      <c r="C10358" s="17"/>
    </row>
    <row r="10359" spans="2:3" x14ac:dyDescent="0.25">
      <c r="B10359" s="16"/>
      <c r="C10359" s="17"/>
    </row>
    <row r="10360" spans="2:3" x14ac:dyDescent="0.25">
      <c r="B10360" s="16"/>
      <c r="C10360" s="17"/>
    </row>
    <row r="10361" spans="2:3" x14ac:dyDescent="0.25">
      <c r="B10361" s="16"/>
      <c r="C10361" s="17"/>
    </row>
    <row r="10362" spans="2:3" x14ac:dyDescent="0.25">
      <c r="B10362" s="16"/>
      <c r="C10362" s="17"/>
    </row>
    <row r="10363" spans="2:3" x14ac:dyDescent="0.25">
      <c r="B10363" s="16"/>
      <c r="C10363" s="17"/>
    </row>
    <row r="10364" spans="2:3" x14ac:dyDescent="0.25">
      <c r="B10364" s="16"/>
      <c r="C10364" s="17"/>
    </row>
    <row r="10365" spans="2:3" x14ac:dyDescent="0.25">
      <c r="B10365" s="16"/>
      <c r="C10365" s="17"/>
    </row>
    <row r="10366" spans="2:3" x14ac:dyDescent="0.25">
      <c r="B10366" s="16"/>
      <c r="C10366" s="17"/>
    </row>
    <row r="10367" spans="2:3" x14ac:dyDescent="0.25">
      <c r="B10367" s="16"/>
      <c r="C10367" s="17"/>
    </row>
    <row r="10368" spans="2:3" x14ac:dyDescent="0.25">
      <c r="B10368" s="16"/>
      <c r="C10368" s="17"/>
    </row>
    <row r="10369" spans="2:3" x14ac:dyDescent="0.25">
      <c r="B10369" s="16"/>
      <c r="C10369" s="17"/>
    </row>
    <row r="10370" spans="2:3" x14ac:dyDescent="0.25">
      <c r="B10370" s="16"/>
      <c r="C10370" s="17"/>
    </row>
    <row r="10371" spans="2:3" x14ac:dyDescent="0.25">
      <c r="B10371" s="16"/>
      <c r="C10371" s="17"/>
    </row>
    <row r="10372" spans="2:3" x14ac:dyDescent="0.25">
      <c r="B10372" s="16"/>
      <c r="C10372" s="17"/>
    </row>
    <row r="10373" spans="2:3" x14ac:dyDescent="0.25">
      <c r="B10373" s="16"/>
      <c r="C10373" s="17"/>
    </row>
    <row r="10374" spans="2:3" x14ac:dyDescent="0.25">
      <c r="B10374" s="16"/>
      <c r="C10374" s="17"/>
    </row>
    <row r="10375" spans="2:3" x14ac:dyDescent="0.25">
      <c r="B10375" s="16"/>
      <c r="C10375" s="17"/>
    </row>
    <row r="10376" spans="2:3" x14ac:dyDescent="0.25">
      <c r="B10376" s="16"/>
      <c r="C10376" s="17"/>
    </row>
    <row r="10377" spans="2:3" x14ac:dyDescent="0.25">
      <c r="B10377" s="16"/>
      <c r="C10377" s="17"/>
    </row>
    <row r="10378" spans="2:3" x14ac:dyDescent="0.25">
      <c r="B10378" s="16"/>
      <c r="C10378" s="17"/>
    </row>
    <row r="10379" spans="2:3" x14ac:dyDescent="0.25">
      <c r="B10379" s="16"/>
      <c r="C10379" s="17"/>
    </row>
    <row r="10380" spans="2:3" x14ac:dyDescent="0.25">
      <c r="B10380" s="16"/>
      <c r="C10380" s="17"/>
    </row>
    <row r="10381" spans="2:3" x14ac:dyDescent="0.25">
      <c r="B10381" s="16"/>
      <c r="C10381" s="17"/>
    </row>
    <row r="10382" spans="2:3" x14ac:dyDescent="0.25">
      <c r="B10382" s="16"/>
      <c r="C10382" s="17"/>
    </row>
    <row r="10383" spans="2:3" x14ac:dyDescent="0.25">
      <c r="B10383" s="16"/>
      <c r="C10383" s="17"/>
    </row>
    <row r="10384" spans="2:3" x14ac:dyDescent="0.25">
      <c r="B10384" s="16"/>
      <c r="C10384" s="17"/>
    </row>
    <row r="10385" spans="2:3" x14ac:dyDescent="0.25">
      <c r="B10385" s="16"/>
      <c r="C10385" s="17"/>
    </row>
    <row r="10386" spans="2:3" x14ac:dyDescent="0.25">
      <c r="B10386" s="16"/>
      <c r="C10386" s="17"/>
    </row>
    <row r="10387" spans="2:3" x14ac:dyDescent="0.25">
      <c r="B10387" s="16"/>
      <c r="C10387" s="17"/>
    </row>
    <row r="10388" spans="2:3" x14ac:dyDescent="0.25">
      <c r="B10388" s="16"/>
      <c r="C10388" s="17"/>
    </row>
    <row r="10389" spans="2:3" x14ac:dyDescent="0.25">
      <c r="B10389" s="16"/>
      <c r="C10389" s="17"/>
    </row>
    <row r="10390" spans="2:3" x14ac:dyDescent="0.25">
      <c r="B10390" s="16"/>
      <c r="C10390" s="17"/>
    </row>
    <row r="10391" spans="2:3" x14ac:dyDescent="0.25">
      <c r="B10391" s="16"/>
      <c r="C10391" s="17"/>
    </row>
    <row r="10392" spans="2:3" x14ac:dyDescent="0.25">
      <c r="B10392" s="16"/>
      <c r="C10392" s="17"/>
    </row>
    <row r="10393" spans="2:3" x14ac:dyDescent="0.25">
      <c r="B10393" s="16"/>
      <c r="C10393" s="17"/>
    </row>
    <row r="10394" spans="2:3" x14ac:dyDescent="0.25">
      <c r="B10394" s="16"/>
      <c r="C10394" s="17"/>
    </row>
    <row r="10395" spans="2:3" x14ac:dyDescent="0.25">
      <c r="B10395" s="16"/>
      <c r="C10395" s="17"/>
    </row>
    <row r="10396" spans="2:3" x14ac:dyDescent="0.25">
      <c r="B10396" s="16"/>
      <c r="C10396" s="17"/>
    </row>
    <row r="10397" spans="2:3" x14ac:dyDescent="0.25">
      <c r="B10397" s="16"/>
      <c r="C10397" s="17"/>
    </row>
    <row r="10398" spans="2:3" x14ac:dyDescent="0.25">
      <c r="B10398" s="16"/>
      <c r="C10398" s="17"/>
    </row>
    <row r="10399" spans="2:3" x14ac:dyDescent="0.25">
      <c r="B10399" s="16"/>
      <c r="C10399" s="17"/>
    </row>
    <row r="10400" spans="2:3" x14ac:dyDescent="0.25">
      <c r="B10400" s="16"/>
      <c r="C10400" s="17"/>
    </row>
    <row r="10401" spans="2:3" x14ac:dyDescent="0.25">
      <c r="B10401" s="16"/>
      <c r="C10401" s="17"/>
    </row>
    <row r="10402" spans="2:3" x14ac:dyDescent="0.25">
      <c r="B10402" s="16"/>
      <c r="C10402" s="17"/>
    </row>
    <row r="10403" spans="2:3" x14ac:dyDescent="0.25">
      <c r="B10403" s="16"/>
      <c r="C10403" s="17"/>
    </row>
    <row r="10404" spans="2:3" x14ac:dyDescent="0.25">
      <c r="B10404" s="16"/>
      <c r="C10404" s="17"/>
    </row>
    <row r="10405" spans="2:3" x14ac:dyDescent="0.25">
      <c r="B10405" s="16"/>
      <c r="C10405" s="17"/>
    </row>
    <row r="10406" spans="2:3" x14ac:dyDescent="0.25">
      <c r="B10406" s="16"/>
      <c r="C10406" s="17"/>
    </row>
    <row r="10407" spans="2:3" x14ac:dyDescent="0.25">
      <c r="B10407" s="16"/>
      <c r="C10407" s="17"/>
    </row>
    <row r="10408" spans="2:3" x14ac:dyDescent="0.25">
      <c r="B10408" s="16"/>
      <c r="C10408" s="17"/>
    </row>
    <row r="10409" spans="2:3" x14ac:dyDescent="0.25">
      <c r="B10409" s="16"/>
      <c r="C10409" s="17"/>
    </row>
    <row r="10410" spans="2:3" x14ac:dyDescent="0.25">
      <c r="B10410" s="16"/>
      <c r="C10410" s="17"/>
    </row>
    <row r="10411" spans="2:3" x14ac:dyDescent="0.25">
      <c r="B10411" s="16"/>
      <c r="C10411" s="17"/>
    </row>
    <row r="10412" spans="2:3" x14ac:dyDescent="0.25">
      <c r="B10412" s="16"/>
      <c r="C10412" s="17"/>
    </row>
    <row r="10413" spans="2:3" x14ac:dyDescent="0.25">
      <c r="B10413" s="16"/>
      <c r="C10413" s="17"/>
    </row>
    <row r="10414" spans="2:3" x14ac:dyDescent="0.25">
      <c r="B10414" s="16"/>
      <c r="C10414" s="17"/>
    </row>
    <row r="10415" spans="2:3" x14ac:dyDescent="0.25">
      <c r="B10415" s="16"/>
      <c r="C10415" s="17"/>
    </row>
    <row r="10416" spans="2:3" x14ac:dyDescent="0.25">
      <c r="B10416" s="16"/>
      <c r="C10416" s="17"/>
    </row>
    <row r="10417" spans="2:3" x14ac:dyDescent="0.25">
      <c r="B10417" s="16"/>
      <c r="C10417" s="17"/>
    </row>
    <row r="10418" spans="2:3" x14ac:dyDescent="0.25">
      <c r="B10418" s="16"/>
      <c r="C10418" s="17"/>
    </row>
    <row r="10419" spans="2:3" x14ac:dyDescent="0.25">
      <c r="B10419" s="16"/>
      <c r="C10419" s="17"/>
    </row>
    <row r="10420" spans="2:3" x14ac:dyDescent="0.25">
      <c r="B10420" s="16"/>
      <c r="C10420" s="17"/>
    </row>
    <row r="10421" spans="2:3" x14ac:dyDescent="0.25">
      <c r="B10421" s="16"/>
      <c r="C10421" s="17"/>
    </row>
    <row r="10422" spans="2:3" x14ac:dyDescent="0.25">
      <c r="B10422" s="16"/>
      <c r="C10422" s="17"/>
    </row>
    <row r="10423" spans="2:3" x14ac:dyDescent="0.25">
      <c r="B10423" s="16"/>
      <c r="C10423" s="17"/>
    </row>
    <row r="10424" spans="2:3" x14ac:dyDescent="0.25">
      <c r="B10424" s="16"/>
      <c r="C10424" s="17"/>
    </row>
    <row r="10425" spans="2:3" x14ac:dyDescent="0.25">
      <c r="B10425" s="16"/>
      <c r="C10425" s="17"/>
    </row>
    <row r="10426" spans="2:3" x14ac:dyDescent="0.25">
      <c r="B10426" s="16"/>
      <c r="C10426" s="17"/>
    </row>
    <row r="10427" spans="2:3" x14ac:dyDescent="0.25">
      <c r="B10427" s="16"/>
      <c r="C10427" s="17"/>
    </row>
    <row r="10428" spans="2:3" x14ac:dyDescent="0.25">
      <c r="B10428" s="16"/>
      <c r="C10428" s="17"/>
    </row>
    <row r="10429" spans="2:3" x14ac:dyDescent="0.25">
      <c r="B10429" s="16"/>
      <c r="C10429" s="17"/>
    </row>
    <row r="10430" spans="2:3" x14ac:dyDescent="0.25">
      <c r="B10430" s="16"/>
      <c r="C10430" s="17"/>
    </row>
    <row r="10431" spans="2:3" x14ac:dyDescent="0.25">
      <c r="B10431" s="16"/>
      <c r="C10431" s="17"/>
    </row>
    <row r="10432" spans="2:3" x14ac:dyDescent="0.25">
      <c r="B10432" s="16"/>
      <c r="C10432" s="17"/>
    </row>
    <row r="10433" spans="2:3" x14ac:dyDescent="0.25">
      <c r="B10433" s="16"/>
      <c r="C10433" s="17"/>
    </row>
    <row r="10434" spans="2:3" x14ac:dyDescent="0.25">
      <c r="B10434" s="16"/>
      <c r="C10434" s="17"/>
    </row>
    <row r="10435" spans="2:3" x14ac:dyDescent="0.25">
      <c r="B10435" s="16"/>
      <c r="C10435" s="17"/>
    </row>
    <row r="10436" spans="2:3" x14ac:dyDescent="0.25">
      <c r="B10436" s="16"/>
      <c r="C10436" s="17"/>
    </row>
    <row r="10437" spans="2:3" x14ac:dyDescent="0.25">
      <c r="B10437" s="16"/>
      <c r="C10437" s="17"/>
    </row>
    <row r="10438" spans="2:3" x14ac:dyDescent="0.25">
      <c r="B10438" s="16"/>
      <c r="C10438" s="17"/>
    </row>
    <row r="10439" spans="2:3" x14ac:dyDescent="0.25">
      <c r="B10439" s="16"/>
      <c r="C10439" s="17"/>
    </row>
    <row r="10440" spans="2:3" x14ac:dyDescent="0.25">
      <c r="B10440" s="16"/>
      <c r="C10440" s="17"/>
    </row>
    <row r="10441" spans="2:3" x14ac:dyDescent="0.25">
      <c r="B10441" s="16"/>
      <c r="C10441" s="17"/>
    </row>
    <row r="10442" spans="2:3" x14ac:dyDescent="0.25">
      <c r="B10442" s="16"/>
      <c r="C10442" s="17"/>
    </row>
    <row r="10443" spans="2:3" x14ac:dyDescent="0.25">
      <c r="B10443" s="16"/>
      <c r="C10443" s="17"/>
    </row>
    <row r="10444" spans="2:3" x14ac:dyDescent="0.25">
      <c r="B10444" s="16"/>
      <c r="C10444" s="17"/>
    </row>
    <row r="10445" spans="2:3" x14ac:dyDescent="0.25">
      <c r="B10445" s="16"/>
      <c r="C10445" s="17"/>
    </row>
    <row r="10446" spans="2:3" x14ac:dyDescent="0.25">
      <c r="B10446" s="16"/>
      <c r="C10446" s="17"/>
    </row>
    <row r="10447" spans="2:3" x14ac:dyDescent="0.25">
      <c r="B10447" s="16"/>
      <c r="C10447" s="17"/>
    </row>
    <row r="10448" spans="2:3" x14ac:dyDescent="0.25">
      <c r="B10448" s="16"/>
      <c r="C10448" s="17"/>
    </row>
    <row r="10449" spans="2:3" x14ac:dyDescent="0.25">
      <c r="B10449" s="16"/>
      <c r="C10449" s="17"/>
    </row>
    <row r="10450" spans="2:3" x14ac:dyDescent="0.25">
      <c r="B10450" s="16"/>
      <c r="C10450" s="17"/>
    </row>
    <row r="10451" spans="2:3" x14ac:dyDescent="0.25">
      <c r="B10451" s="16"/>
      <c r="C10451" s="17"/>
    </row>
    <row r="10452" spans="2:3" x14ac:dyDescent="0.25">
      <c r="B10452" s="16"/>
      <c r="C10452" s="17"/>
    </row>
    <row r="10453" spans="2:3" x14ac:dyDescent="0.25">
      <c r="B10453" s="16"/>
      <c r="C10453" s="17"/>
    </row>
    <row r="10454" spans="2:3" x14ac:dyDescent="0.25">
      <c r="B10454" s="16"/>
      <c r="C10454" s="17"/>
    </row>
    <row r="10455" spans="2:3" x14ac:dyDescent="0.25">
      <c r="B10455" s="16"/>
      <c r="C10455" s="17"/>
    </row>
    <row r="10456" spans="2:3" x14ac:dyDescent="0.25">
      <c r="B10456" s="16"/>
      <c r="C10456" s="17"/>
    </row>
    <row r="10457" spans="2:3" x14ac:dyDescent="0.25">
      <c r="B10457" s="16"/>
      <c r="C10457" s="17"/>
    </row>
    <row r="10458" spans="2:3" x14ac:dyDescent="0.25">
      <c r="B10458" s="16"/>
      <c r="C10458" s="17"/>
    </row>
    <row r="10459" spans="2:3" x14ac:dyDescent="0.25">
      <c r="B10459" s="16"/>
      <c r="C10459" s="17"/>
    </row>
    <row r="10460" spans="2:3" x14ac:dyDescent="0.25">
      <c r="B10460" s="16"/>
      <c r="C10460" s="17"/>
    </row>
    <row r="10461" spans="2:3" x14ac:dyDescent="0.25">
      <c r="B10461" s="16"/>
      <c r="C10461" s="17"/>
    </row>
    <row r="10462" spans="2:3" x14ac:dyDescent="0.25">
      <c r="B10462" s="16"/>
      <c r="C10462" s="17"/>
    </row>
    <row r="10463" spans="2:3" x14ac:dyDescent="0.25">
      <c r="B10463" s="16"/>
      <c r="C10463" s="17"/>
    </row>
    <row r="10464" spans="2:3" x14ac:dyDescent="0.25">
      <c r="B10464" s="16"/>
      <c r="C10464" s="17"/>
    </row>
    <row r="10465" spans="2:3" x14ac:dyDescent="0.25">
      <c r="B10465" s="16"/>
      <c r="C10465" s="17"/>
    </row>
    <row r="10466" spans="2:3" x14ac:dyDescent="0.25">
      <c r="B10466" s="16"/>
      <c r="C10466" s="17"/>
    </row>
    <row r="10467" spans="2:3" x14ac:dyDescent="0.25">
      <c r="B10467" s="16"/>
      <c r="C10467" s="17"/>
    </row>
    <row r="10468" spans="2:3" x14ac:dyDescent="0.25">
      <c r="B10468" s="16"/>
      <c r="C10468" s="17"/>
    </row>
    <row r="10469" spans="2:3" x14ac:dyDescent="0.25">
      <c r="B10469" s="16"/>
      <c r="C10469" s="17"/>
    </row>
    <row r="10470" spans="2:3" x14ac:dyDescent="0.25">
      <c r="B10470" s="16"/>
      <c r="C10470" s="17"/>
    </row>
    <row r="10471" spans="2:3" x14ac:dyDescent="0.25">
      <c r="B10471" s="16"/>
      <c r="C10471" s="17"/>
    </row>
    <row r="10472" spans="2:3" x14ac:dyDescent="0.25">
      <c r="B10472" s="16"/>
      <c r="C10472" s="17"/>
    </row>
    <row r="10473" spans="2:3" x14ac:dyDescent="0.25">
      <c r="B10473" s="16"/>
      <c r="C10473" s="17"/>
    </row>
    <row r="10474" spans="2:3" x14ac:dyDescent="0.25">
      <c r="B10474" s="16"/>
      <c r="C10474" s="17"/>
    </row>
    <row r="10475" spans="2:3" x14ac:dyDescent="0.25">
      <c r="B10475" s="16"/>
      <c r="C10475" s="17"/>
    </row>
    <row r="10476" spans="2:3" x14ac:dyDescent="0.25">
      <c r="B10476" s="16"/>
      <c r="C10476" s="17"/>
    </row>
    <row r="10477" spans="2:3" x14ac:dyDescent="0.25">
      <c r="B10477" s="16"/>
      <c r="C10477" s="17"/>
    </row>
    <row r="10478" spans="2:3" x14ac:dyDescent="0.25">
      <c r="B10478" s="16"/>
      <c r="C10478" s="17"/>
    </row>
    <row r="10479" spans="2:3" x14ac:dyDescent="0.25">
      <c r="B10479" s="16"/>
      <c r="C10479" s="17"/>
    </row>
    <row r="10480" spans="2:3" x14ac:dyDescent="0.25">
      <c r="B10480" s="16"/>
      <c r="C10480" s="17"/>
    </row>
    <row r="10481" spans="2:3" x14ac:dyDescent="0.25">
      <c r="B10481" s="16"/>
      <c r="C10481" s="17"/>
    </row>
    <row r="10482" spans="2:3" x14ac:dyDescent="0.25">
      <c r="B10482" s="16"/>
      <c r="C10482" s="17"/>
    </row>
    <row r="10483" spans="2:3" x14ac:dyDescent="0.25">
      <c r="B10483" s="16"/>
      <c r="C10483" s="17"/>
    </row>
    <row r="10484" spans="2:3" x14ac:dyDescent="0.25">
      <c r="B10484" s="16"/>
      <c r="C10484" s="17"/>
    </row>
    <row r="10485" spans="2:3" x14ac:dyDescent="0.25">
      <c r="B10485" s="16"/>
      <c r="C10485" s="17"/>
    </row>
    <row r="10486" spans="2:3" x14ac:dyDescent="0.25">
      <c r="B10486" s="16"/>
      <c r="C10486" s="17"/>
    </row>
    <row r="10487" spans="2:3" x14ac:dyDescent="0.25">
      <c r="B10487" s="16"/>
      <c r="C10487" s="17"/>
    </row>
    <row r="10488" spans="2:3" x14ac:dyDescent="0.25">
      <c r="B10488" s="16"/>
      <c r="C10488" s="17"/>
    </row>
    <row r="10489" spans="2:3" x14ac:dyDescent="0.25">
      <c r="B10489" s="16"/>
      <c r="C10489" s="17"/>
    </row>
    <row r="10490" spans="2:3" x14ac:dyDescent="0.25">
      <c r="B10490" s="16"/>
      <c r="C10490" s="17"/>
    </row>
    <row r="10491" spans="2:3" x14ac:dyDescent="0.25">
      <c r="B10491" s="16"/>
      <c r="C10491" s="17"/>
    </row>
    <row r="10492" spans="2:3" x14ac:dyDescent="0.25">
      <c r="B10492" s="16"/>
      <c r="C10492" s="17"/>
    </row>
    <row r="10493" spans="2:3" x14ac:dyDescent="0.25">
      <c r="B10493" s="16"/>
      <c r="C10493" s="17"/>
    </row>
    <row r="10494" spans="2:3" x14ac:dyDescent="0.25">
      <c r="B10494" s="16"/>
      <c r="C10494" s="17"/>
    </row>
    <row r="10495" spans="2:3" x14ac:dyDescent="0.25">
      <c r="B10495" s="16"/>
      <c r="C10495" s="17"/>
    </row>
    <row r="10496" spans="2:3" x14ac:dyDescent="0.25">
      <c r="B10496" s="16"/>
      <c r="C10496" s="17"/>
    </row>
    <row r="10497" spans="2:3" x14ac:dyDescent="0.25">
      <c r="B10497" s="16"/>
      <c r="C10497" s="17"/>
    </row>
    <row r="10498" spans="2:3" x14ac:dyDescent="0.25">
      <c r="B10498" s="16"/>
      <c r="C10498" s="17"/>
    </row>
    <row r="10499" spans="2:3" x14ac:dyDescent="0.25">
      <c r="B10499" s="16"/>
      <c r="C10499" s="17"/>
    </row>
    <row r="10500" spans="2:3" x14ac:dyDescent="0.25">
      <c r="B10500" s="16"/>
      <c r="C10500" s="17"/>
    </row>
    <row r="10501" spans="2:3" x14ac:dyDescent="0.25">
      <c r="B10501" s="16"/>
      <c r="C10501" s="17"/>
    </row>
    <row r="10502" spans="2:3" x14ac:dyDescent="0.25">
      <c r="B10502" s="16"/>
      <c r="C10502" s="17"/>
    </row>
    <row r="10503" spans="2:3" x14ac:dyDescent="0.25">
      <c r="B10503" s="16"/>
      <c r="C10503" s="17"/>
    </row>
    <row r="10504" spans="2:3" x14ac:dyDescent="0.25">
      <c r="B10504" s="16"/>
      <c r="C10504" s="17"/>
    </row>
    <row r="10505" spans="2:3" x14ac:dyDescent="0.25">
      <c r="B10505" s="16"/>
      <c r="C10505" s="17"/>
    </row>
    <row r="10506" spans="2:3" x14ac:dyDescent="0.25">
      <c r="B10506" s="16"/>
      <c r="C10506" s="17"/>
    </row>
    <row r="10507" spans="2:3" x14ac:dyDescent="0.25">
      <c r="B10507" s="16"/>
      <c r="C10507" s="17"/>
    </row>
    <row r="10508" spans="2:3" x14ac:dyDescent="0.25">
      <c r="B10508" s="16"/>
      <c r="C10508" s="17"/>
    </row>
    <row r="10509" spans="2:3" x14ac:dyDescent="0.25">
      <c r="B10509" s="16"/>
      <c r="C10509" s="17"/>
    </row>
    <row r="10510" spans="2:3" x14ac:dyDescent="0.25">
      <c r="B10510" s="16"/>
      <c r="C10510" s="17"/>
    </row>
    <row r="10511" spans="2:3" x14ac:dyDescent="0.25">
      <c r="B10511" s="16"/>
      <c r="C10511" s="17"/>
    </row>
    <row r="10512" spans="2:3" x14ac:dyDescent="0.25">
      <c r="B10512" s="16"/>
      <c r="C10512" s="17"/>
    </row>
    <row r="10513" spans="2:3" x14ac:dyDescent="0.25">
      <c r="B10513" s="16"/>
      <c r="C10513" s="17"/>
    </row>
    <row r="10514" spans="2:3" x14ac:dyDescent="0.25">
      <c r="B10514" s="16"/>
      <c r="C10514" s="17"/>
    </row>
    <row r="10515" spans="2:3" x14ac:dyDescent="0.25">
      <c r="B10515" s="16"/>
      <c r="C10515" s="17"/>
    </row>
    <row r="10516" spans="2:3" x14ac:dyDescent="0.25">
      <c r="B10516" s="16"/>
      <c r="C10516" s="17"/>
    </row>
    <row r="10517" spans="2:3" x14ac:dyDescent="0.25">
      <c r="B10517" s="16"/>
      <c r="C10517" s="17"/>
    </row>
    <row r="10518" spans="2:3" x14ac:dyDescent="0.25">
      <c r="B10518" s="16"/>
      <c r="C10518" s="17"/>
    </row>
    <row r="10519" spans="2:3" x14ac:dyDescent="0.25">
      <c r="B10519" s="16"/>
      <c r="C10519" s="17"/>
    </row>
    <row r="10520" spans="2:3" x14ac:dyDescent="0.25">
      <c r="B10520" s="16"/>
      <c r="C10520" s="17"/>
    </row>
    <row r="10521" spans="2:3" x14ac:dyDescent="0.25">
      <c r="B10521" s="16"/>
      <c r="C10521" s="17"/>
    </row>
    <row r="10522" spans="2:3" x14ac:dyDescent="0.25">
      <c r="B10522" s="16"/>
      <c r="C10522" s="17"/>
    </row>
    <row r="10523" spans="2:3" x14ac:dyDescent="0.25">
      <c r="B10523" s="16"/>
      <c r="C10523" s="17"/>
    </row>
    <row r="10524" spans="2:3" x14ac:dyDescent="0.25">
      <c r="B10524" s="16"/>
      <c r="C10524" s="17"/>
    </row>
    <row r="10525" spans="2:3" x14ac:dyDescent="0.25">
      <c r="B10525" s="16"/>
      <c r="C10525" s="17"/>
    </row>
    <row r="10526" spans="2:3" x14ac:dyDescent="0.25">
      <c r="B10526" s="16"/>
      <c r="C10526" s="17"/>
    </row>
    <row r="10527" spans="2:3" x14ac:dyDescent="0.25">
      <c r="B10527" s="16"/>
      <c r="C10527" s="17"/>
    </row>
    <row r="10528" spans="2:3" x14ac:dyDescent="0.25">
      <c r="B10528" s="16"/>
      <c r="C10528" s="17"/>
    </row>
    <row r="10529" spans="2:3" x14ac:dyDescent="0.25">
      <c r="B10529" s="16"/>
      <c r="C10529" s="17"/>
    </row>
    <row r="10530" spans="2:3" x14ac:dyDescent="0.25">
      <c r="B10530" s="16"/>
      <c r="C10530" s="17"/>
    </row>
    <row r="10531" spans="2:3" x14ac:dyDescent="0.25">
      <c r="B10531" s="16"/>
      <c r="C10531" s="17"/>
    </row>
    <row r="10532" spans="2:3" x14ac:dyDescent="0.25">
      <c r="B10532" s="16"/>
      <c r="C10532" s="17"/>
    </row>
    <row r="10533" spans="2:3" x14ac:dyDescent="0.25">
      <c r="B10533" s="16"/>
      <c r="C10533" s="17"/>
    </row>
    <row r="10534" spans="2:3" x14ac:dyDescent="0.25">
      <c r="B10534" s="16"/>
      <c r="C10534" s="17"/>
    </row>
    <row r="10535" spans="2:3" x14ac:dyDescent="0.25">
      <c r="B10535" s="16"/>
      <c r="C10535" s="17"/>
    </row>
    <row r="10536" spans="2:3" x14ac:dyDescent="0.25">
      <c r="B10536" s="16"/>
      <c r="C10536" s="17"/>
    </row>
    <row r="10537" spans="2:3" x14ac:dyDescent="0.25">
      <c r="B10537" s="16"/>
      <c r="C10537" s="17"/>
    </row>
    <row r="10538" spans="2:3" x14ac:dyDescent="0.25">
      <c r="B10538" s="16"/>
      <c r="C10538" s="17"/>
    </row>
    <row r="10539" spans="2:3" x14ac:dyDescent="0.25">
      <c r="B10539" s="16"/>
      <c r="C10539" s="17"/>
    </row>
    <row r="10540" spans="2:3" x14ac:dyDescent="0.25">
      <c r="B10540" s="16"/>
      <c r="C10540" s="17"/>
    </row>
    <row r="10541" spans="2:3" x14ac:dyDescent="0.25">
      <c r="B10541" s="16"/>
      <c r="C10541" s="17"/>
    </row>
    <row r="10542" spans="2:3" x14ac:dyDescent="0.25">
      <c r="B10542" s="16"/>
      <c r="C10542" s="17"/>
    </row>
    <row r="10543" spans="2:3" x14ac:dyDescent="0.25">
      <c r="B10543" s="16"/>
      <c r="C10543" s="17"/>
    </row>
    <row r="10544" spans="2:3" x14ac:dyDescent="0.25">
      <c r="B10544" s="16"/>
      <c r="C10544" s="17"/>
    </row>
    <row r="10545" spans="2:3" x14ac:dyDescent="0.25">
      <c r="B10545" s="16"/>
      <c r="C10545" s="17"/>
    </row>
    <row r="10546" spans="2:3" x14ac:dyDescent="0.25">
      <c r="B10546" s="16"/>
      <c r="C10546" s="17"/>
    </row>
    <row r="10547" spans="2:3" x14ac:dyDescent="0.25">
      <c r="B10547" s="16"/>
      <c r="C10547" s="17"/>
    </row>
    <row r="10548" spans="2:3" x14ac:dyDescent="0.25">
      <c r="B10548" s="16"/>
      <c r="C10548" s="17"/>
    </row>
    <row r="10549" spans="2:3" x14ac:dyDescent="0.25">
      <c r="B10549" s="16"/>
      <c r="C10549" s="17"/>
    </row>
    <row r="10550" spans="2:3" x14ac:dyDescent="0.25">
      <c r="B10550" s="16"/>
      <c r="C10550" s="17"/>
    </row>
    <row r="10551" spans="2:3" x14ac:dyDescent="0.25">
      <c r="B10551" s="16"/>
      <c r="C10551" s="17"/>
    </row>
    <row r="10552" spans="2:3" x14ac:dyDescent="0.25">
      <c r="B10552" s="16"/>
      <c r="C10552" s="17"/>
    </row>
    <row r="10553" spans="2:3" x14ac:dyDescent="0.25">
      <c r="B10553" s="16"/>
      <c r="C10553" s="17"/>
    </row>
    <row r="10554" spans="2:3" x14ac:dyDescent="0.25">
      <c r="B10554" s="16"/>
      <c r="C10554" s="17"/>
    </row>
    <row r="10555" spans="2:3" x14ac:dyDescent="0.25">
      <c r="B10555" s="16"/>
      <c r="C10555" s="17"/>
    </row>
    <row r="10556" spans="2:3" x14ac:dyDescent="0.25">
      <c r="B10556" s="16"/>
      <c r="C10556" s="17"/>
    </row>
    <row r="10557" spans="2:3" x14ac:dyDescent="0.25">
      <c r="B10557" s="16"/>
      <c r="C10557" s="17"/>
    </row>
    <row r="10558" spans="2:3" x14ac:dyDescent="0.25">
      <c r="B10558" s="16"/>
      <c r="C10558" s="17"/>
    </row>
    <row r="10559" spans="2:3" x14ac:dyDescent="0.25">
      <c r="B10559" s="16"/>
      <c r="C10559" s="17"/>
    </row>
    <row r="10560" spans="2:3" x14ac:dyDescent="0.25">
      <c r="B10560" s="16"/>
      <c r="C10560" s="17"/>
    </row>
    <row r="10561" spans="2:3" x14ac:dyDescent="0.25">
      <c r="B10561" s="16"/>
      <c r="C10561" s="17"/>
    </row>
    <row r="10562" spans="2:3" x14ac:dyDescent="0.25">
      <c r="B10562" s="16"/>
      <c r="C10562" s="17"/>
    </row>
    <row r="10563" spans="2:3" x14ac:dyDescent="0.25">
      <c r="B10563" s="16"/>
      <c r="C10563" s="17"/>
    </row>
    <row r="10564" spans="2:3" x14ac:dyDescent="0.25">
      <c r="B10564" s="16"/>
      <c r="C10564" s="17"/>
    </row>
    <row r="10565" spans="2:3" x14ac:dyDescent="0.25">
      <c r="B10565" s="16"/>
      <c r="C10565" s="17"/>
    </row>
    <row r="10566" spans="2:3" x14ac:dyDescent="0.25">
      <c r="B10566" s="16"/>
      <c r="C10566" s="17"/>
    </row>
    <row r="10567" spans="2:3" x14ac:dyDescent="0.25">
      <c r="B10567" s="16"/>
      <c r="C10567" s="17"/>
    </row>
    <row r="10568" spans="2:3" x14ac:dyDescent="0.25">
      <c r="B10568" s="16"/>
      <c r="C10568" s="17"/>
    </row>
    <row r="10569" spans="2:3" x14ac:dyDescent="0.25">
      <c r="B10569" s="16"/>
      <c r="C10569" s="17"/>
    </row>
    <row r="10570" spans="2:3" x14ac:dyDescent="0.25">
      <c r="B10570" s="16"/>
      <c r="C10570" s="17"/>
    </row>
    <row r="10571" spans="2:3" x14ac:dyDescent="0.25">
      <c r="B10571" s="16"/>
      <c r="C10571" s="17"/>
    </row>
    <row r="10572" spans="2:3" x14ac:dyDescent="0.25">
      <c r="B10572" s="16"/>
      <c r="C10572" s="17"/>
    </row>
    <row r="10573" spans="2:3" x14ac:dyDescent="0.25">
      <c r="B10573" s="16"/>
      <c r="C10573" s="17"/>
    </row>
    <row r="10574" spans="2:3" x14ac:dyDescent="0.25">
      <c r="B10574" s="16"/>
      <c r="C10574" s="17"/>
    </row>
    <row r="10575" spans="2:3" x14ac:dyDescent="0.25">
      <c r="B10575" s="16"/>
      <c r="C10575" s="17"/>
    </row>
    <row r="10576" spans="2:3" x14ac:dyDescent="0.25">
      <c r="B10576" s="16"/>
      <c r="C10576" s="17"/>
    </row>
    <row r="10577" spans="2:3" x14ac:dyDescent="0.25">
      <c r="B10577" s="16"/>
      <c r="C10577" s="17"/>
    </row>
    <row r="10578" spans="2:3" x14ac:dyDescent="0.25">
      <c r="B10578" s="16"/>
      <c r="C10578" s="17"/>
    </row>
    <row r="10579" spans="2:3" x14ac:dyDescent="0.25">
      <c r="B10579" s="16"/>
      <c r="C10579" s="17"/>
    </row>
    <row r="10580" spans="2:3" x14ac:dyDescent="0.25">
      <c r="B10580" s="16"/>
      <c r="C10580" s="17"/>
    </row>
    <row r="10581" spans="2:3" x14ac:dyDescent="0.25">
      <c r="B10581" s="16"/>
      <c r="C10581" s="17"/>
    </row>
    <row r="10582" spans="2:3" x14ac:dyDescent="0.25">
      <c r="B10582" s="16"/>
      <c r="C10582" s="17"/>
    </row>
    <row r="10583" spans="2:3" x14ac:dyDescent="0.25">
      <c r="B10583" s="16"/>
      <c r="C10583" s="17"/>
    </row>
    <row r="10584" spans="2:3" x14ac:dyDescent="0.25">
      <c r="B10584" s="16"/>
      <c r="C10584" s="17"/>
    </row>
    <row r="10585" spans="2:3" x14ac:dyDescent="0.25">
      <c r="B10585" s="16"/>
      <c r="C10585" s="17"/>
    </row>
    <row r="10586" spans="2:3" x14ac:dyDescent="0.25">
      <c r="B10586" s="16"/>
      <c r="C10586" s="17"/>
    </row>
    <row r="10587" spans="2:3" x14ac:dyDescent="0.25">
      <c r="B10587" s="16"/>
      <c r="C10587" s="17"/>
    </row>
    <row r="10588" spans="2:3" x14ac:dyDescent="0.25">
      <c r="B10588" s="16"/>
      <c r="C10588" s="17"/>
    </row>
    <row r="10589" spans="2:3" x14ac:dyDescent="0.25">
      <c r="B10589" s="16"/>
      <c r="C10589" s="17"/>
    </row>
    <row r="10590" spans="2:3" x14ac:dyDescent="0.25">
      <c r="B10590" s="16"/>
      <c r="C10590" s="17"/>
    </row>
    <row r="10591" spans="2:3" x14ac:dyDescent="0.25">
      <c r="B10591" s="16"/>
      <c r="C10591" s="17"/>
    </row>
    <row r="10592" spans="2:3" x14ac:dyDescent="0.25">
      <c r="B10592" s="16"/>
      <c r="C10592" s="17"/>
    </row>
    <row r="10593" spans="2:3" x14ac:dyDescent="0.25">
      <c r="B10593" s="16"/>
      <c r="C10593" s="17"/>
    </row>
    <row r="10594" spans="2:3" x14ac:dyDescent="0.25">
      <c r="B10594" s="16"/>
      <c r="C10594" s="17"/>
    </row>
    <row r="10595" spans="2:3" x14ac:dyDescent="0.25">
      <c r="B10595" s="16"/>
      <c r="C10595" s="17"/>
    </row>
    <row r="10596" spans="2:3" x14ac:dyDescent="0.25">
      <c r="B10596" s="16"/>
      <c r="C10596" s="17"/>
    </row>
    <row r="10597" spans="2:3" x14ac:dyDescent="0.25">
      <c r="B10597" s="16"/>
      <c r="C10597" s="17"/>
    </row>
    <row r="10598" spans="2:3" x14ac:dyDescent="0.25">
      <c r="B10598" s="16"/>
      <c r="C10598" s="17"/>
    </row>
    <row r="10599" spans="2:3" x14ac:dyDescent="0.25">
      <c r="B10599" s="16"/>
      <c r="C10599" s="17"/>
    </row>
    <row r="10600" spans="2:3" x14ac:dyDescent="0.25">
      <c r="B10600" s="16"/>
      <c r="C10600" s="17"/>
    </row>
    <row r="10601" spans="2:3" x14ac:dyDescent="0.25">
      <c r="B10601" s="16"/>
      <c r="C10601" s="17"/>
    </row>
    <row r="10602" spans="2:3" x14ac:dyDescent="0.25">
      <c r="B10602" s="16"/>
      <c r="C10602" s="17"/>
    </row>
    <row r="10603" spans="2:3" x14ac:dyDescent="0.25">
      <c r="B10603" s="16"/>
      <c r="C10603" s="17"/>
    </row>
    <row r="10604" spans="2:3" x14ac:dyDescent="0.25">
      <c r="B10604" s="16"/>
      <c r="C10604" s="17"/>
    </row>
    <row r="10605" spans="2:3" x14ac:dyDescent="0.25">
      <c r="B10605" s="16"/>
      <c r="C10605" s="17"/>
    </row>
    <row r="10606" spans="2:3" x14ac:dyDescent="0.25">
      <c r="B10606" s="16"/>
      <c r="C10606" s="17"/>
    </row>
    <row r="10607" spans="2:3" x14ac:dyDescent="0.25">
      <c r="B10607" s="16"/>
      <c r="C10607" s="17"/>
    </row>
    <row r="10608" spans="2:3" x14ac:dyDescent="0.25">
      <c r="B10608" s="16"/>
      <c r="C10608" s="17"/>
    </row>
    <row r="10609" spans="2:3" x14ac:dyDescent="0.25">
      <c r="B10609" s="16"/>
      <c r="C10609" s="17"/>
    </row>
    <row r="10610" spans="2:3" x14ac:dyDescent="0.25">
      <c r="B10610" s="16"/>
      <c r="C10610" s="17"/>
    </row>
    <row r="10611" spans="2:3" x14ac:dyDescent="0.25">
      <c r="B10611" s="16"/>
      <c r="C10611" s="17"/>
    </row>
    <row r="10612" spans="2:3" x14ac:dyDescent="0.25">
      <c r="B10612" s="16"/>
      <c r="C10612" s="17"/>
    </row>
    <row r="10613" spans="2:3" x14ac:dyDescent="0.25">
      <c r="B10613" s="16"/>
      <c r="C10613" s="17"/>
    </row>
    <row r="10614" spans="2:3" x14ac:dyDescent="0.25">
      <c r="B10614" s="16"/>
      <c r="C10614" s="17"/>
    </row>
    <row r="10615" spans="2:3" x14ac:dyDescent="0.25">
      <c r="B10615" s="16"/>
      <c r="C10615" s="17"/>
    </row>
    <row r="10616" spans="2:3" x14ac:dyDescent="0.25">
      <c r="B10616" s="16"/>
      <c r="C10616" s="17"/>
    </row>
    <row r="10617" spans="2:3" x14ac:dyDescent="0.25">
      <c r="B10617" s="16"/>
      <c r="C10617" s="17"/>
    </row>
    <row r="10618" spans="2:3" x14ac:dyDescent="0.25">
      <c r="B10618" s="16"/>
      <c r="C10618" s="17"/>
    </row>
    <row r="10619" spans="2:3" x14ac:dyDescent="0.25">
      <c r="B10619" s="16"/>
      <c r="C10619" s="17"/>
    </row>
    <row r="10620" spans="2:3" x14ac:dyDescent="0.25">
      <c r="B10620" s="16"/>
      <c r="C10620" s="17"/>
    </row>
    <row r="10621" spans="2:3" x14ac:dyDescent="0.25">
      <c r="B10621" s="16"/>
      <c r="C10621" s="17"/>
    </row>
    <row r="10622" spans="2:3" x14ac:dyDescent="0.25">
      <c r="B10622" s="16"/>
      <c r="C10622" s="17"/>
    </row>
    <row r="10623" spans="2:3" x14ac:dyDescent="0.25">
      <c r="B10623" s="16"/>
      <c r="C10623" s="17"/>
    </row>
    <row r="10624" spans="2:3" x14ac:dyDescent="0.25">
      <c r="B10624" s="16"/>
      <c r="C10624" s="17"/>
    </row>
    <row r="10625" spans="2:3" x14ac:dyDescent="0.25">
      <c r="B10625" s="16"/>
      <c r="C10625" s="17"/>
    </row>
    <row r="10626" spans="2:3" x14ac:dyDescent="0.25">
      <c r="B10626" s="16"/>
      <c r="C10626" s="17"/>
    </row>
    <row r="10627" spans="2:3" x14ac:dyDescent="0.25">
      <c r="B10627" s="16"/>
      <c r="C10627" s="17"/>
    </row>
    <row r="10628" spans="2:3" x14ac:dyDescent="0.25">
      <c r="B10628" s="16"/>
      <c r="C10628" s="17"/>
    </row>
    <row r="10629" spans="2:3" x14ac:dyDescent="0.25">
      <c r="B10629" s="16"/>
      <c r="C10629" s="17"/>
    </row>
    <row r="10630" spans="2:3" x14ac:dyDescent="0.25">
      <c r="B10630" s="16"/>
      <c r="C10630" s="17"/>
    </row>
    <row r="10631" spans="2:3" x14ac:dyDescent="0.25">
      <c r="B10631" s="16"/>
      <c r="C10631" s="17"/>
    </row>
    <row r="10632" spans="2:3" x14ac:dyDescent="0.25">
      <c r="B10632" s="16"/>
      <c r="C10632" s="17"/>
    </row>
    <row r="10633" spans="2:3" x14ac:dyDescent="0.25">
      <c r="B10633" s="16"/>
      <c r="C10633" s="17"/>
    </row>
    <row r="10634" spans="2:3" x14ac:dyDescent="0.25">
      <c r="B10634" s="16"/>
      <c r="C10634" s="17"/>
    </row>
    <row r="10635" spans="2:3" x14ac:dyDescent="0.25">
      <c r="B10635" s="16"/>
      <c r="C10635" s="17"/>
    </row>
    <row r="10636" spans="2:3" x14ac:dyDescent="0.25">
      <c r="B10636" s="16"/>
      <c r="C10636" s="17"/>
    </row>
    <row r="10637" spans="2:3" x14ac:dyDescent="0.25">
      <c r="B10637" s="16"/>
      <c r="C10637" s="17"/>
    </row>
    <row r="10638" spans="2:3" x14ac:dyDescent="0.25">
      <c r="B10638" s="16"/>
      <c r="C10638" s="17"/>
    </row>
    <row r="10639" spans="2:3" x14ac:dyDescent="0.25">
      <c r="B10639" s="16"/>
      <c r="C10639" s="17"/>
    </row>
    <row r="10640" spans="2:3" x14ac:dyDescent="0.25">
      <c r="B10640" s="16"/>
      <c r="C10640" s="17"/>
    </row>
    <row r="10641" spans="2:3" x14ac:dyDescent="0.25">
      <c r="B10641" s="16"/>
      <c r="C10641" s="17"/>
    </row>
    <row r="10642" spans="2:3" x14ac:dyDescent="0.25">
      <c r="B10642" s="16"/>
      <c r="C10642" s="17"/>
    </row>
    <row r="10643" spans="2:3" x14ac:dyDescent="0.25">
      <c r="B10643" s="16"/>
      <c r="C10643" s="17"/>
    </row>
    <row r="10644" spans="2:3" x14ac:dyDescent="0.25">
      <c r="B10644" s="16"/>
      <c r="C10644" s="17"/>
    </row>
    <row r="10645" spans="2:3" x14ac:dyDescent="0.25">
      <c r="B10645" s="16"/>
      <c r="C10645" s="17"/>
    </row>
    <row r="10646" spans="2:3" x14ac:dyDescent="0.25">
      <c r="B10646" s="16"/>
      <c r="C10646" s="17"/>
    </row>
    <row r="10647" spans="2:3" x14ac:dyDescent="0.25">
      <c r="B10647" s="16"/>
      <c r="C10647" s="17"/>
    </row>
    <row r="10648" spans="2:3" x14ac:dyDescent="0.25">
      <c r="B10648" s="16"/>
      <c r="C10648" s="17"/>
    </row>
    <row r="10649" spans="2:3" x14ac:dyDescent="0.25">
      <c r="B10649" s="16"/>
      <c r="C10649" s="17"/>
    </row>
    <row r="10650" spans="2:3" x14ac:dyDescent="0.25">
      <c r="B10650" s="16"/>
      <c r="C10650" s="17"/>
    </row>
    <row r="10651" spans="2:3" x14ac:dyDescent="0.25">
      <c r="B10651" s="16"/>
      <c r="C10651" s="17"/>
    </row>
    <row r="10652" spans="2:3" x14ac:dyDescent="0.25">
      <c r="B10652" s="16"/>
      <c r="C10652" s="17"/>
    </row>
    <row r="10653" spans="2:3" x14ac:dyDescent="0.25">
      <c r="B10653" s="16"/>
      <c r="C10653" s="17"/>
    </row>
    <row r="10654" spans="2:3" x14ac:dyDescent="0.25">
      <c r="B10654" s="16"/>
      <c r="C10654" s="17"/>
    </row>
    <row r="10655" spans="2:3" x14ac:dyDescent="0.25">
      <c r="B10655" s="16"/>
      <c r="C10655" s="17"/>
    </row>
    <row r="10656" spans="2:3" x14ac:dyDescent="0.25">
      <c r="B10656" s="16"/>
      <c r="C10656" s="17"/>
    </row>
    <row r="10657" spans="2:3" x14ac:dyDescent="0.25">
      <c r="B10657" s="16"/>
      <c r="C10657" s="17"/>
    </row>
    <row r="10658" spans="2:3" x14ac:dyDescent="0.25">
      <c r="B10658" s="16"/>
      <c r="C10658" s="17"/>
    </row>
    <row r="10659" spans="2:3" x14ac:dyDescent="0.25">
      <c r="B10659" s="16"/>
      <c r="C10659" s="17"/>
    </row>
    <row r="10660" spans="2:3" x14ac:dyDescent="0.25">
      <c r="B10660" s="16"/>
      <c r="C10660" s="17"/>
    </row>
    <row r="10661" spans="2:3" x14ac:dyDescent="0.25">
      <c r="B10661" s="16"/>
      <c r="C10661" s="17"/>
    </row>
    <row r="10662" spans="2:3" x14ac:dyDescent="0.25">
      <c r="B10662" s="16"/>
      <c r="C10662" s="17"/>
    </row>
    <row r="10663" spans="2:3" x14ac:dyDescent="0.25">
      <c r="B10663" s="16"/>
      <c r="C10663" s="17"/>
    </row>
    <row r="10664" spans="2:3" x14ac:dyDescent="0.25">
      <c r="B10664" s="16"/>
      <c r="C10664" s="17"/>
    </row>
    <row r="10665" spans="2:3" x14ac:dyDescent="0.25">
      <c r="B10665" s="16"/>
      <c r="C10665" s="17"/>
    </row>
    <row r="10666" spans="2:3" x14ac:dyDescent="0.25">
      <c r="B10666" s="16"/>
      <c r="C10666" s="17"/>
    </row>
    <row r="10667" spans="2:3" x14ac:dyDescent="0.25">
      <c r="B10667" s="16"/>
      <c r="C10667" s="17"/>
    </row>
    <row r="10668" spans="2:3" x14ac:dyDescent="0.25">
      <c r="B10668" s="16"/>
      <c r="C10668" s="17"/>
    </row>
    <row r="10669" spans="2:3" x14ac:dyDescent="0.25">
      <c r="B10669" s="16"/>
      <c r="C10669" s="17"/>
    </row>
    <row r="10670" spans="2:3" x14ac:dyDescent="0.25">
      <c r="B10670" s="16"/>
      <c r="C10670" s="17"/>
    </row>
    <row r="10671" spans="2:3" x14ac:dyDescent="0.25">
      <c r="B10671" s="16"/>
      <c r="C10671" s="17"/>
    </row>
    <row r="10672" spans="2:3" x14ac:dyDescent="0.25">
      <c r="B10672" s="16"/>
      <c r="C10672" s="17"/>
    </row>
    <row r="10673" spans="2:3" x14ac:dyDescent="0.25">
      <c r="B10673" s="16"/>
      <c r="C10673" s="17"/>
    </row>
    <row r="10674" spans="2:3" x14ac:dyDescent="0.25">
      <c r="B10674" s="16"/>
      <c r="C10674" s="17"/>
    </row>
    <row r="10675" spans="2:3" x14ac:dyDescent="0.25">
      <c r="B10675" s="16"/>
      <c r="C10675" s="17"/>
    </row>
    <row r="10676" spans="2:3" x14ac:dyDescent="0.25">
      <c r="B10676" s="16"/>
      <c r="C10676" s="17"/>
    </row>
    <row r="10677" spans="2:3" x14ac:dyDescent="0.25">
      <c r="B10677" s="16"/>
      <c r="C10677" s="17"/>
    </row>
    <row r="10678" spans="2:3" x14ac:dyDescent="0.25">
      <c r="B10678" s="16"/>
      <c r="C10678" s="17"/>
    </row>
    <row r="10679" spans="2:3" x14ac:dyDescent="0.25">
      <c r="B10679" s="16"/>
      <c r="C10679" s="17"/>
    </row>
    <row r="10680" spans="2:3" x14ac:dyDescent="0.25">
      <c r="B10680" s="16"/>
      <c r="C10680" s="17"/>
    </row>
    <row r="10681" spans="2:3" x14ac:dyDescent="0.25">
      <c r="B10681" s="16"/>
      <c r="C10681" s="17"/>
    </row>
    <row r="10682" spans="2:3" x14ac:dyDescent="0.25">
      <c r="B10682" s="16"/>
      <c r="C10682" s="17"/>
    </row>
    <row r="10683" spans="2:3" x14ac:dyDescent="0.25">
      <c r="B10683" s="16"/>
      <c r="C10683" s="17"/>
    </row>
    <row r="10684" spans="2:3" x14ac:dyDescent="0.25">
      <c r="B10684" s="16"/>
      <c r="C10684" s="17"/>
    </row>
    <row r="10685" spans="2:3" x14ac:dyDescent="0.25">
      <c r="B10685" s="16"/>
      <c r="C10685" s="17"/>
    </row>
    <row r="10686" spans="2:3" x14ac:dyDescent="0.25">
      <c r="B10686" s="16"/>
      <c r="C10686" s="17"/>
    </row>
    <row r="10687" spans="2:3" x14ac:dyDescent="0.25">
      <c r="B10687" s="16"/>
      <c r="C10687" s="17"/>
    </row>
    <row r="10688" spans="2:3" x14ac:dyDescent="0.25">
      <c r="B10688" s="16"/>
      <c r="C10688" s="17"/>
    </row>
    <row r="10689" spans="2:3" x14ac:dyDescent="0.25">
      <c r="B10689" s="16"/>
      <c r="C10689" s="17"/>
    </row>
    <row r="10690" spans="2:3" x14ac:dyDescent="0.25">
      <c r="B10690" s="16"/>
      <c r="C10690" s="17"/>
    </row>
    <row r="10691" spans="2:3" x14ac:dyDescent="0.25">
      <c r="B10691" s="16"/>
      <c r="C10691" s="17"/>
    </row>
    <row r="10692" spans="2:3" x14ac:dyDescent="0.25">
      <c r="B10692" s="16"/>
      <c r="C10692" s="17"/>
    </row>
    <row r="10693" spans="2:3" x14ac:dyDescent="0.25">
      <c r="B10693" s="16"/>
      <c r="C10693" s="17"/>
    </row>
    <row r="10694" spans="2:3" x14ac:dyDescent="0.25">
      <c r="B10694" s="16"/>
      <c r="C10694" s="17"/>
    </row>
    <row r="10695" spans="2:3" x14ac:dyDescent="0.25">
      <c r="B10695" s="16"/>
      <c r="C10695" s="17"/>
    </row>
    <row r="10696" spans="2:3" x14ac:dyDescent="0.25">
      <c r="B10696" s="16"/>
      <c r="C10696" s="17"/>
    </row>
    <row r="10697" spans="2:3" x14ac:dyDescent="0.25">
      <c r="B10697" s="16"/>
      <c r="C10697" s="17"/>
    </row>
    <row r="10698" spans="2:3" x14ac:dyDescent="0.25">
      <c r="B10698" s="16"/>
      <c r="C10698" s="17"/>
    </row>
    <row r="10699" spans="2:3" x14ac:dyDescent="0.25">
      <c r="B10699" s="16"/>
      <c r="C10699" s="17"/>
    </row>
    <row r="10700" spans="2:3" x14ac:dyDescent="0.25">
      <c r="B10700" s="16"/>
      <c r="C10700" s="17"/>
    </row>
    <row r="10701" spans="2:3" x14ac:dyDescent="0.25">
      <c r="B10701" s="16"/>
      <c r="C10701" s="17"/>
    </row>
    <row r="10702" spans="2:3" x14ac:dyDescent="0.25">
      <c r="B10702" s="16"/>
      <c r="C10702" s="17"/>
    </row>
    <row r="10703" spans="2:3" x14ac:dyDescent="0.25">
      <c r="B10703" s="16"/>
      <c r="C10703" s="17"/>
    </row>
    <row r="10704" spans="2:3" x14ac:dyDescent="0.25">
      <c r="B10704" s="16"/>
      <c r="C10704" s="17"/>
    </row>
    <row r="10705" spans="2:3" x14ac:dyDescent="0.25">
      <c r="B10705" s="16"/>
      <c r="C10705" s="17"/>
    </row>
    <row r="10706" spans="2:3" x14ac:dyDescent="0.25">
      <c r="B10706" s="16"/>
      <c r="C10706" s="17"/>
    </row>
    <row r="10707" spans="2:3" x14ac:dyDescent="0.25">
      <c r="B10707" s="16"/>
      <c r="C10707" s="17"/>
    </row>
    <row r="10708" spans="2:3" x14ac:dyDescent="0.25">
      <c r="B10708" s="16"/>
      <c r="C10708" s="17"/>
    </row>
    <row r="10709" spans="2:3" x14ac:dyDescent="0.25">
      <c r="B10709" s="16"/>
      <c r="C10709" s="17"/>
    </row>
    <row r="10710" spans="2:3" x14ac:dyDescent="0.25">
      <c r="B10710" s="16"/>
      <c r="C10710" s="17"/>
    </row>
    <row r="10711" spans="2:3" x14ac:dyDescent="0.25">
      <c r="B10711" s="16"/>
      <c r="C10711" s="17"/>
    </row>
    <row r="10712" spans="2:3" x14ac:dyDescent="0.25">
      <c r="B10712" s="16"/>
      <c r="C10712" s="17"/>
    </row>
    <row r="10713" spans="2:3" x14ac:dyDescent="0.25">
      <c r="B10713" s="16"/>
      <c r="C10713" s="17"/>
    </row>
    <row r="10714" spans="2:3" x14ac:dyDescent="0.25">
      <c r="B10714" s="16"/>
      <c r="C10714" s="17"/>
    </row>
    <row r="10715" spans="2:3" x14ac:dyDescent="0.25">
      <c r="B10715" s="16"/>
      <c r="C10715" s="17"/>
    </row>
    <row r="10716" spans="2:3" x14ac:dyDescent="0.25">
      <c r="B10716" s="16"/>
      <c r="C10716" s="17"/>
    </row>
    <row r="10717" spans="2:3" x14ac:dyDescent="0.25">
      <c r="B10717" s="16"/>
      <c r="C10717" s="17"/>
    </row>
    <row r="10718" spans="2:3" x14ac:dyDescent="0.25">
      <c r="B10718" s="16"/>
      <c r="C10718" s="17"/>
    </row>
    <row r="10719" spans="2:3" x14ac:dyDescent="0.25">
      <c r="B10719" s="16"/>
      <c r="C10719" s="17"/>
    </row>
    <row r="10720" spans="2:3" x14ac:dyDescent="0.25">
      <c r="B10720" s="16"/>
      <c r="C10720" s="17"/>
    </row>
    <row r="10721" spans="2:3" x14ac:dyDescent="0.25">
      <c r="B10721" s="16"/>
      <c r="C10721" s="17"/>
    </row>
    <row r="10722" spans="2:3" x14ac:dyDescent="0.25">
      <c r="B10722" s="16"/>
      <c r="C10722" s="17"/>
    </row>
    <row r="10723" spans="2:3" x14ac:dyDescent="0.25">
      <c r="B10723" s="16"/>
      <c r="C10723" s="17"/>
    </row>
    <row r="10724" spans="2:3" x14ac:dyDescent="0.25">
      <c r="B10724" s="16"/>
      <c r="C10724" s="17"/>
    </row>
    <row r="10725" spans="2:3" x14ac:dyDescent="0.25">
      <c r="B10725" s="16"/>
      <c r="C10725" s="17"/>
    </row>
    <row r="10726" spans="2:3" x14ac:dyDescent="0.25">
      <c r="B10726" s="16"/>
      <c r="C10726" s="17"/>
    </row>
    <row r="10727" spans="2:3" x14ac:dyDescent="0.25">
      <c r="B10727" s="16"/>
      <c r="C10727" s="17"/>
    </row>
    <row r="10728" spans="2:3" x14ac:dyDescent="0.25">
      <c r="B10728" s="16"/>
      <c r="C10728" s="17"/>
    </row>
    <row r="10729" spans="2:3" x14ac:dyDescent="0.25">
      <c r="B10729" s="16"/>
      <c r="C10729" s="17"/>
    </row>
    <row r="10730" spans="2:3" x14ac:dyDescent="0.25">
      <c r="B10730" s="16"/>
      <c r="C10730" s="17"/>
    </row>
    <row r="10731" spans="2:3" x14ac:dyDescent="0.25">
      <c r="B10731" s="16"/>
      <c r="C10731" s="17"/>
    </row>
    <row r="10732" spans="2:3" x14ac:dyDescent="0.25">
      <c r="B10732" s="16"/>
      <c r="C10732" s="17"/>
    </row>
    <row r="10733" spans="2:3" x14ac:dyDescent="0.25">
      <c r="B10733" s="16"/>
      <c r="C10733" s="17"/>
    </row>
    <row r="10734" spans="2:3" x14ac:dyDescent="0.25">
      <c r="B10734" s="16"/>
      <c r="C10734" s="17"/>
    </row>
    <row r="10735" spans="2:3" x14ac:dyDescent="0.25">
      <c r="B10735" s="16"/>
      <c r="C10735" s="17"/>
    </row>
    <row r="10736" spans="2:3" x14ac:dyDescent="0.25">
      <c r="B10736" s="16"/>
      <c r="C10736" s="17"/>
    </row>
    <row r="10737" spans="2:3" x14ac:dyDescent="0.25">
      <c r="B10737" s="16"/>
      <c r="C10737" s="17"/>
    </row>
    <row r="10738" spans="2:3" x14ac:dyDescent="0.25">
      <c r="B10738" s="16"/>
      <c r="C10738" s="17"/>
    </row>
    <row r="10739" spans="2:3" x14ac:dyDescent="0.25">
      <c r="B10739" s="16"/>
      <c r="C10739" s="17"/>
    </row>
    <row r="10740" spans="2:3" x14ac:dyDescent="0.25">
      <c r="B10740" s="16"/>
      <c r="C10740" s="17"/>
    </row>
    <row r="10741" spans="2:3" x14ac:dyDescent="0.25">
      <c r="B10741" s="16"/>
      <c r="C10741" s="17"/>
    </row>
    <row r="10742" spans="2:3" x14ac:dyDescent="0.25">
      <c r="B10742" s="16"/>
      <c r="C10742" s="17"/>
    </row>
    <row r="10743" spans="2:3" x14ac:dyDescent="0.25">
      <c r="B10743" s="16"/>
      <c r="C10743" s="17"/>
    </row>
    <row r="10744" spans="2:3" x14ac:dyDescent="0.25">
      <c r="B10744" s="16"/>
      <c r="C10744" s="17"/>
    </row>
    <row r="10745" spans="2:3" x14ac:dyDescent="0.25">
      <c r="B10745" s="16"/>
      <c r="C10745" s="17"/>
    </row>
    <row r="10746" spans="2:3" x14ac:dyDescent="0.25">
      <c r="B10746" s="16"/>
      <c r="C10746" s="17"/>
    </row>
    <row r="10747" spans="2:3" x14ac:dyDescent="0.25">
      <c r="B10747" s="16"/>
      <c r="C10747" s="17"/>
    </row>
    <row r="10748" spans="2:3" x14ac:dyDescent="0.25">
      <c r="B10748" s="16"/>
      <c r="C10748" s="17"/>
    </row>
    <row r="10749" spans="2:3" x14ac:dyDescent="0.25">
      <c r="B10749" s="16"/>
      <c r="C10749" s="17"/>
    </row>
    <row r="10750" spans="2:3" x14ac:dyDescent="0.25">
      <c r="B10750" s="16"/>
      <c r="C10750" s="17"/>
    </row>
    <row r="10751" spans="2:3" x14ac:dyDescent="0.25">
      <c r="B10751" s="16"/>
      <c r="C10751" s="17"/>
    </row>
    <row r="10752" spans="2:3" x14ac:dyDescent="0.25">
      <c r="B10752" s="16"/>
      <c r="C10752" s="17"/>
    </row>
    <row r="10753" spans="2:3" x14ac:dyDescent="0.25">
      <c r="B10753" s="16"/>
      <c r="C10753" s="17"/>
    </row>
    <row r="10754" spans="2:3" x14ac:dyDescent="0.25">
      <c r="B10754" s="16"/>
      <c r="C10754" s="17"/>
    </row>
    <row r="10755" spans="2:3" x14ac:dyDescent="0.25">
      <c r="B10755" s="16"/>
      <c r="C10755" s="17"/>
    </row>
    <row r="10756" spans="2:3" x14ac:dyDescent="0.25">
      <c r="B10756" s="16"/>
      <c r="C10756" s="17"/>
    </row>
    <row r="10757" spans="2:3" x14ac:dyDescent="0.25">
      <c r="B10757" s="16"/>
      <c r="C10757" s="17"/>
    </row>
    <row r="10758" spans="2:3" x14ac:dyDescent="0.25">
      <c r="B10758" s="16"/>
      <c r="C10758" s="17"/>
    </row>
    <row r="10759" spans="2:3" x14ac:dyDescent="0.25">
      <c r="B10759" s="16"/>
      <c r="C10759" s="17"/>
    </row>
    <row r="10760" spans="2:3" x14ac:dyDescent="0.25">
      <c r="B10760" s="16"/>
      <c r="C10760" s="17"/>
    </row>
    <row r="10761" spans="2:3" x14ac:dyDescent="0.25">
      <c r="B10761" s="16"/>
      <c r="C10761" s="17"/>
    </row>
    <row r="10762" spans="2:3" x14ac:dyDescent="0.25">
      <c r="B10762" s="16"/>
      <c r="C10762" s="17"/>
    </row>
    <row r="10763" spans="2:3" x14ac:dyDescent="0.25">
      <c r="B10763" s="16"/>
      <c r="C10763" s="17"/>
    </row>
    <row r="10764" spans="2:3" x14ac:dyDescent="0.25">
      <c r="B10764" s="16"/>
      <c r="C10764" s="17"/>
    </row>
    <row r="10765" spans="2:3" x14ac:dyDescent="0.25">
      <c r="B10765" s="16"/>
      <c r="C10765" s="17"/>
    </row>
    <row r="10766" spans="2:3" x14ac:dyDescent="0.25">
      <c r="B10766" s="16"/>
      <c r="C10766" s="17"/>
    </row>
    <row r="10767" spans="2:3" x14ac:dyDescent="0.25">
      <c r="B10767" s="16"/>
      <c r="C10767" s="17"/>
    </row>
    <row r="10768" spans="2:3" x14ac:dyDescent="0.25">
      <c r="B10768" s="16"/>
      <c r="C10768" s="17"/>
    </row>
    <row r="10769" spans="2:3" x14ac:dyDescent="0.25">
      <c r="B10769" s="16"/>
      <c r="C10769" s="17"/>
    </row>
    <row r="10770" spans="2:3" x14ac:dyDescent="0.25">
      <c r="B10770" s="16"/>
      <c r="C10770" s="17"/>
    </row>
    <row r="10771" spans="2:3" x14ac:dyDescent="0.25">
      <c r="B10771" s="16"/>
      <c r="C10771" s="17"/>
    </row>
    <row r="10772" spans="2:3" x14ac:dyDescent="0.25">
      <c r="B10772" s="16"/>
      <c r="C10772" s="17"/>
    </row>
    <row r="10773" spans="2:3" x14ac:dyDescent="0.25">
      <c r="B10773" s="16"/>
      <c r="C10773" s="17"/>
    </row>
    <row r="10774" spans="2:3" x14ac:dyDescent="0.25">
      <c r="B10774" s="16"/>
      <c r="C10774" s="17"/>
    </row>
    <row r="10775" spans="2:3" x14ac:dyDescent="0.25">
      <c r="B10775" s="16"/>
      <c r="C10775" s="17"/>
    </row>
    <row r="10776" spans="2:3" x14ac:dyDescent="0.25">
      <c r="B10776" s="16"/>
      <c r="C10776" s="17"/>
    </row>
    <row r="10777" spans="2:3" x14ac:dyDescent="0.25">
      <c r="B10777" s="16"/>
      <c r="C10777" s="17"/>
    </row>
    <row r="10778" spans="2:3" x14ac:dyDescent="0.25">
      <c r="B10778" s="16"/>
      <c r="C10778" s="17"/>
    </row>
    <row r="10779" spans="2:3" x14ac:dyDescent="0.25">
      <c r="B10779" s="16"/>
      <c r="C10779" s="17"/>
    </row>
    <row r="10780" spans="2:3" x14ac:dyDescent="0.25">
      <c r="B10780" s="16"/>
      <c r="C10780" s="17"/>
    </row>
    <row r="10781" spans="2:3" x14ac:dyDescent="0.25">
      <c r="B10781" s="16"/>
      <c r="C10781" s="17"/>
    </row>
    <row r="10782" spans="2:3" x14ac:dyDescent="0.25">
      <c r="B10782" s="16"/>
      <c r="C10782" s="17"/>
    </row>
    <row r="10783" spans="2:3" x14ac:dyDescent="0.25">
      <c r="B10783" s="16"/>
      <c r="C10783" s="17"/>
    </row>
    <row r="10784" spans="2:3" x14ac:dyDescent="0.25">
      <c r="B10784" s="16"/>
      <c r="C10784" s="17"/>
    </row>
    <row r="10785" spans="2:3" x14ac:dyDescent="0.25">
      <c r="B10785" s="16"/>
      <c r="C10785" s="17"/>
    </row>
    <row r="10786" spans="2:3" x14ac:dyDescent="0.25">
      <c r="B10786" s="16"/>
      <c r="C10786" s="17"/>
    </row>
    <row r="10787" spans="2:3" x14ac:dyDescent="0.25">
      <c r="B10787" s="16"/>
      <c r="C10787" s="17"/>
    </row>
    <row r="10788" spans="2:3" x14ac:dyDescent="0.25">
      <c r="B10788" s="16"/>
      <c r="C10788" s="17"/>
    </row>
    <row r="10789" spans="2:3" x14ac:dyDescent="0.25">
      <c r="B10789" s="16"/>
      <c r="C10789" s="17"/>
    </row>
    <row r="10790" spans="2:3" x14ac:dyDescent="0.25">
      <c r="B10790" s="16"/>
      <c r="C10790" s="17"/>
    </row>
    <row r="10791" spans="2:3" x14ac:dyDescent="0.25">
      <c r="B10791" s="16"/>
      <c r="C10791" s="17"/>
    </row>
    <row r="10792" spans="2:3" x14ac:dyDescent="0.25">
      <c r="B10792" s="16"/>
      <c r="C10792" s="17"/>
    </row>
    <row r="10793" spans="2:3" x14ac:dyDescent="0.25">
      <c r="B10793" s="16"/>
      <c r="C10793" s="17"/>
    </row>
    <row r="10794" spans="2:3" x14ac:dyDescent="0.25">
      <c r="B10794" s="16"/>
      <c r="C10794" s="17"/>
    </row>
    <row r="10795" spans="2:3" x14ac:dyDescent="0.25">
      <c r="B10795" s="16"/>
      <c r="C10795" s="17"/>
    </row>
    <row r="10796" spans="2:3" x14ac:dyDescent="0.25">
      <c r="B10796" s="16"/>
      <c r="C10796" s="17"/>
    </row>
    <row r="10797" spans="2:3" x14ac:dyDescent="0.25">
      <c r="B10797" s="16"/>
      <c r="C10797" s="17"/>
    </row>
    <row r="10798" spans="2:3" x14ac:dyDescent="0.25">
      <c r="B10798" s="16"/>
      <c r="C10798" s="17"/>
    </row>
    <row r="10799" spans="2:3" x14ac:dyDescent="0.25">
      <c r="B10799" s="16"/>
      <c r="C10799" s="17"/>
    </row>
    <row r="10800" spans="2:3" x14ac:dyDescent="0.25">
      <c r="B10800" s="16"/>
      <c r="C10800" s="17"/>
    </row>
    <row r="10801" spans="2:3" x14ac:dyDescent="0.25">
      <c r="B10801" s="16"/>
      <c r="C10801" s="17"/>
    </row>
    <row r="10802" spans="2:3" x14ac:dyDescent="0.25">
      <c r="B10802" s="16"/>
      <c r="C10802" s="17"/>
    </row>
    <row r="10803" spans="2:3" x14ac:dyDescent="0.25">
      <c r="B10803" s="16"/>
      <c r="C10803" s="17"/>
    </row>
    <row r="10804" spans="2:3" x14ac:dyDescent="0.25">
      <c r="B10804" s="16"/>
      <c r="C10804" s="17"/>
    </row>
    <row r="10805" spans="2:3" x14ac:dyDescent="0.25">
      <c r="B10805" s="16"/>
      <c r="C10805" s="17"/>
    </row>
    <row r="10806" spans="2:3" x14ac:dyDescent="0.25">
      <c r="B10806" s="16"/>
      <c r="C10806" s="17"/>
    </row>
    <row r="10807" spans="2:3" x14ac:dyDescent="0.25">
      <c r="B10807" s="16"/>
      <c r="C10807" s="17"/>
    </row>
    <row r="10808" spans="2:3" x14ac:dyDescent="0.25">
      <c r="B10808" s="16"/>
      <c r="C10808" s="17"/>
    </row>
    <row r="10809" spans="2:3" x14ac:dyDescent="0.25">
      <c r="B10809" s="16"/>
      <c r="C10809" s="17"/>
    </row>
    <row r="10810" spans="2:3" x14ac:dyDescent="0.25">
      <c r="B10810" s="16"/>
      <c r="C10810" s="17"/>
    </row>
    <row r="10811" spans="2:3" x14ac:dyDescent="0.25">
      <c r="B10811" s="16"/>
      <c r="C10811" s="17"/>
    </row>
    <row r="10812" spans="2:3" x14ac:dyDescent="0.25">
      <c r="B10812" s="16"/>
      <c r="C10812" s="17"/>
    </row>
    <row r="10813" spans="2:3" x14ac:dyDescent="0.25">
      <c r="B10813" s="16"/>
      <c r="C10813" s="17"/>
    </row>
    <row r="10814" spans="2:3" x14ac:dyDescent="0.25">
      <c r="B10814" s="16"/>
      <c r="C10814" s="17"/>
    </row>
    <row r="10815" spans="2:3" x14ac:dyDescent="0.25">
      <c r="B10815" s="16"/>
      <c r="C10815" s="17"/>
    </row>
    <row r="10816" spans="2:3" x14ac:dyDescent="0.25">
      <c r="B10816" s="16"/>
      <c r="C10816" s="17"/>
    </row>
    <row r="10817" spans="2:3" x14ac:dyDescent="0.25">
      <c r="B10817" s="16"/>
      <c r="C10817" s="17"/>
    </row>
    <row r="10818" spans="2:3" x14ac:dyDescent="0.25">
      <c r="B10818" s="16"/>
      <c r="C10818" s="17"/>
    </row>
    <row r="10819" spans="2:3" x14ac:dyDescent="0.25">
      <c r="B10819" s="16"/>
      <c r="C10819" s="17"/>
    </row>
    <row r="10820" spans="2:3" x14ac:dyDescent="0.25">
      <c r="B10820" s="16"/>
      <c r="C10820" s="17"/>
    </row>
    <row r="10821" spans="2:3" x14ac:dyDescent="0.25">
      <c r="B10821" s="16"/>
      <c r="C10821" s="17"/>
    </row>
    <row r="10822" spans="2:3" x14ac:dyDescent="0.25">
      <c r="B10822" s="16"/>
      <c r="C10822" s="17"/>
    </row>
    <row r="10823" spans="2:3" x14ac:dyDescent="0.25">
      <c r="B10823" s="16"/>
      <c r="C10823" s="17"/>
    </row>
    <row r="10824" spans="2:3" x14ac:dyDescent="0.25">
      <c r="B10824" s="16"/>
      <c r="C10824" s="17"/>
    </row>
    <row r="10825" spans="2:3" x14ac:dyDescent="0.25">
      <c r="B10825" s="16"/>
      <c r="C10825" s="17"/>
    </row>
    <row r="10826" spans="2:3" x14ac:dyDescent="0.25">
      <c r="B10826" s="16"/>
      <c r="C10826" s="17"/>
    </row>
    <row r="10827" spans="2:3" x14ac:dyDescent="0.25">
      <c r="B10827" s="16"/>
      <c r="C10827" s="17"/>
    </row>
    <row r="10828" spans="2:3" x14ac:dyDescent="0.25">
      <c r="B10828" s="16"/>
      <c r="C10828" s="17"/>
    </row>
    <row r="10829" spans="2:3" x14ac:dyDescent="0.25">
      <c r="B10829" s="16"/>
      <c r="C10829" s="17"/>
    </row>
    <row r="10830" spans="2:3" x14ac:dyDescent="0.25">
      <c r="B10830" s="16"/>
      <c r="C10830" s="17"/>
    </row>
    <row r="10831" spans="2:3" x14ac:dyDescent="0.25">
      <c r="B10831" s="16"/>
      <c r="C10831" s="17"/>
    </row>
    <row r="10832" spans="2:3" x14ac:dyDescent="0.25">
      <c r="B10832" s="16"/>
      <c r="C10832" s="17"/>
    </row>
    <row r="10833" spans="2:3" x14ac:dyDescent="0.25">
      <c r="B10833" s="16"/>
      <c r="C10833" s="17"/>
    </row>
    <row r="10834" spans="2:3" x14ac:dyDescent="0.25">
      <c r="B10834" s="16"/>
      <c r="C10834" s="17"/>
    </row>
    <row r="10835" spans="2:3" x14ac:dyDescent="0.25">
      <c r="B10835" s="16"/>
      <c r="C10835" s="17"/>
    </row>
    <row r="10836" spans="2:3" x14ac:dyDescent="0.25">
      <c r="B10836" s="16"/>
      <c r="C10836" s="17"/>
    </row>
    <row r="10837" spans="2:3" x14ac:dyDescent="0.25">
      <c r="B10837" s="16"/>
      <c r="C10837" s="17"/>
    </row>
    <row r="10838" spans="2:3" x14ac:dyDescent="0.25">
      <c r="B10838" s="16"/>
      <c r="C10838" s="17"/>
    </row>
    <row r="10839" spans="2:3" x14ac:dyDescent="0.25">
      <c r="B10839" s="16"/>
      <c r="C10839" s="17"/>
    </row>
    <row r="10840" spans="2:3" x14ac:dyDescent="0.25">
      <c r="B10840" s="16"/>
      <c r="C10840" s="17"/>
    </row>
    <row r="10841" spans="2:3" x14ac:dyDescent="0.25">
      <c r="B10841" s="16"/>
      <c r="C10841" s="17"/>
    </row>
    <row r="10842" spans="2:3" x14ac:dyDescent="0.25">
      <c r="B10842" s="16"/>
      <c r="C10842" s="17"/>
    </row>
    <row r="10843" spans="2:3" x14ac:dyDescent="0.25">
      <c r="B10843" s="16"/>
      <c r="C10843" s="17"/>
    </row>
    <row r="10844" spans="2:3" x14ac:dyDescent="0.25">
      <c r="B10844" s="16"/>
      <c r="C10844" s="17"/>
    </row>
    <row r="10845" spans="2:3" x14ac:dyDescent="0.25">
      <c r="B10845" s="16"/>
      <c r="C10845" s="17"/>
    </row>
    <row r="10846" spans="2:3" x14ac:dyDescent="0.25">
      <c r="B10846" s="16"/>
      <c r="C10846" s="17"/>
    </row>
    <row r="10847" spans="2:3" x14ac:dyDescent="0.25">
      <c r="B10847" s="16"/>
      <c r="C10847" s="17"/>
    </row>
    <row r="10848" spans="2:3" x14ac:dyDescent="0.25">
      <c r="B10848" s="16"/>
      <c r="C10848" s="17"/>
    </row>
    <row r="10849" spans="2:3" x14ac:dyDescent="0.25">
      <c r="B10849" s="16"/>
      <c r="C10849" s="17"/>
    </row>
    <row r="10850" spans="2:3" x14ac:dyDescent="0.25">
      <c r="B10850" s="16"/>
      <c r="C10850" s="17"/>
    </row>
    <row r="10851" spans="2:3" x14ac:dyDescent="0.25">
      <c r="B10851" s="16"/>
      <c r="C10851" s="17"/>
    </row>
    <row r="10852" spans="2:3" x14ac:dyDescent="0.25">
      <c r="B10852" s="16"/>
      <c r="C10852" s="17"/>
    </row>
    <row r="10853" spans="2:3" x14ac:dyDescent="0.25">
      <c r="B10853" s="16"/>
      <c r="C10853" s="17"/>
    </row>
    <row r="10854" spans="2:3" x14ac:dyDescent="0.25">
      <c r="B10854" s="16"/>
      <c r="C10854" s="17"/>
    </row>
    <row r="10855" spans="2:3" x14ac:dyDescent="0.25">
      <c r="B10855" s="16"/>
      <c r="C10855" s="17"/>
    </row>
    <row r="10856" spans="2:3" x14ac:dyDescent="0.25">
      <c r="B10856" s="16"/>
      <c r="C10856" s="17"/>
    </row>
    <row r="10857" spans="2:3" x14ac:dyDescent="0.25">
      <c r="B10857" s="16"/>
      <c r="C10857" s="17"/>
    </row>
    <row r="10858" spans="2:3" x14ac:dyDescent="0.25">
      <c r="B10858" s="16"/>
      <c r="C10858" s="17"/>
    </row>
    <row r="10859" spans="2:3" x14ac:dyDescent="0.25">
      <c r="B10859" s="16"/>
      <c r="C10859" s="17"/>
    </row>
    <row r="10860" spans="2:3" x14ac:dyDescent="0.25">
      <c r="B10860" s="16"/>
      <c r="C10860" s="17"/>
    </row>
    <row r="10861" spans="2:3" x14ac:dyDescent="0.25">
      <c r="B10861" s="16"/>
      <c r="C10861" s="17"/>
    </row>
    <row r="10862" spans="2:3" x14ac:dyDescent="0.25">
      <c r="B10862" s="16"/>
      <c r="C10862" s="17"/>
    </row>
    <row r="10863" spans="2:3" x14ac:dyDescent="0.25">
      <c r="B10863" s="16"/>
      <c r="C10863" s="17"/>
    </row>
    <row r="10864" spans="2:3" x14ac:dyDescent="0.25">
      <c r="B10864" s="16"/>
      <c r="C10864" s="17"/>
    </row>
    <row r="10865" spans="2:3" x14ac:dyDescent="0.25">
      <c r="B10865" s="16"/>
      <c r="C10865" s="17"/>
    </row>
    <row r="10866" spans="2:3" x14ac:dyDescent="0.25">
      <c r="B10866" s="16"/>
      <c r="C10866" s="17"/>
    </row>
    <row r="10867" spans="2:3" x14ac:dyDescent="0.25">
      <c r="B10867" s="16"/>
      <c r="C10867" s="17"/>
    </row>
    <row r="10868" spans="2:3" x14ac:dyDescent="0.25">
      <c r="B10868" s="16"/>
      <c r="C10868" s="17"/>
    </row>
    <row r="10869" spans="2:3" x14ac:dyDescent="0.25">
      <c r="B10869" s="16"/>
      <c r="C10869" s="17"/>
    </row>
    <row r="10870" spans="2:3" x14ac:dyDescent="0.25">
      <c r="B10870" s="16"/>
      <c r="C10870" s="17"/>
    </row>
    <row r="10871" spans="2:3" x14ac:dyDescent="0.25">
      <c r="B10871" s="16"/>
      <c r="C10871" s="17"/>
    </row>
    <row r="10872" spans="2:3" x14ac:dyDescent="0.25">
      <c r="B10872" s="16"/>
      <c r="C10872" s="17"/>
    </row>
    <row r="10873" spans="2:3" x14ac:dyDescent="0.25">
      <c r="B10873" s="16"/>
      <c r="C10873" s="17"/>
    </row>
    <row r="10874" spans="2:3" x14ac:dyDescent="0.25">
      <c r="B10874" s="16"/>
      <c r="C10874" s="17"/>
    </row>
    <row r="10875" spans="2:3" x14ac:dyDescent="0.25">
      <c r="B10875" s="16"/>
      <c r="C10875" s="17"/>
    </row>
    <row r="10876" spans="2:3" x14ac:dyDescent="0.25">
      <c r="B10876" s="16"/>
      <c r="C10876" s="17"/>
    </row>
    <row r="10877" spans="2:3" x14ac:dyDescent="0.25">
      <c r="B10877" s="16"/>
      <c r="C10877" s="17"/>
    </row>
    <row r="10878" spans="2:3" x14ac:dyDescent="0.25">
      <c r="B10878" s="16"/>
      <c r="C10878" s="17"/>
    </row>
    <row r="10879" spans="2:3" x14ac:dyDescent="0.25">
      <c r="B10879" s="16"/>
      <c r="C10879" s="17"/>
    </row>
    <row r="10880" spans="2:3" x14ac:dyDescent="0.25">
      <c r="B10880" s="16"/>
      <c r="C10880" s="17"/>
    </row>
    <row r="10881" spans="2:3" x14ac:dyDescent="0.25">
      <c r="B10881" s="16"/>
      <c r="C10881" s="17"/>
    </row>
    <row r="10882" spans="2:3" x14ac:dyDescent="0.25">
      <c r="B10882" s="16"/>
      <c r="C10882" s="17"/>
    </row>
    <row r="10883" spans="2:3" x14ac:dyDescent="0.25">
      <c r="B10883" s="16"/>
      <c r="C10883" s="17"/>
    </row>
    <row r="10884" spans="2:3" x14ac:dyDescent="0.25">
      <c r="B10884" s="16"/>
      <c r="C10884" s="17"/>
    </row>
    <row r="10885" spans="2:3" x14ac:dyDescent="0.25">
      <c r="B10885" s="16"/>
      <c r="C10885" s="17"/>
    </row>
    <row r="10886" spans="2:3" x14ac:dyDescent="0.25">
      <c r="B10886" s="16"/>
      <c r="C10886" s="17"/>
    </row>
    <row r="10887" spans="2:3" x14ac:dyDescent="0.25">
      <c r="B10887" s="16"/>
      <c r="C10887" s="17"/>
    </row>
    <row r="10888" spans="2:3" x14ac:dyDescent="0.25">
      <c r="B10888" s="16"/>
      <c r="C10888" s="17"/>
    </row>
    <row r="10889" spans="2:3" x14ac:dyDescent="0.25">
      <c r="B10889" s="16"/>
      <c r="C10889" s="17"/>
    </row>
    <row r="10890" spans="2:3" x14ac:dyDescent="0.25">
      <c r="B10890" s="16"/>
      <c r="C10890" s="17"/>
    </row>
    <row r="10891" spans="2:3" x14ac:dyDescent="0.25">
      <c r="B10891" s="16"/>
      <c r="C10891" s="17"/>
    </row>
    <row r="10892" spans="2:3" x14ac:dyDescent="0.25">
      <c r="B10892" s="16"/>
      <c r="C10892" s="17"/>
    </row>
    <row r="10893" spans="2:3" x14ac:dyDescent="0.25">
      <c r="B10893" s="16"/>
      <c r="C10893" s="17"/>
    </row>
    <row r="10894" spans="2:3" x14ac:dyDescent="0.25">
      <c r="B10894" s="16"/>
      <c r="C10894" s="17"/>
    </row>
    <row r="10895" spans="2:3" x14ac:dyDescent="0.25">
      <c r="B10895" s="16"/>
      <c r="C10895" s="17"/>
    </row>
    <row r="10896" spans="2:3" x14ac:dyDescent="0.25">
      <c r="B10896" s="16"/>
      <c r="C10896" s="17"/>
    </row>
    <row r="10897" spans="2:3" x14ac:dyDescent="0.25">
      <c r="B10897" s="16"/>
      <c r="C10897" s="17"/>
    </row>
    <row r="10898" spans="2:3" x14ac:dyDescent="0.25">
      <c r="B10898" s="16"/>
      <c r="C10898" s="17"/>
    </row>
    <row r="10899" spans="2:3" x14ac:dyDescent="0.25">
      <c r="B10899" s="16"/>
      <c r="C10899" s="17"/>
    </row>
    <row r="10900" spans="2:3" x14ac:dyDescent="0.25">
      <c r="B10900" s="16"/>
      <c r="C10900" s="17"/>
    </row>
    <row r="10901" spans="2:3" x14ac:dyDescent="0.25">
      <c r="B10901" s="16"/>
      <c r="C10901" s="17"/>
    </row>
    <row r="10902" spans="2:3" x14ac:dyDescent="0.25">
      <c r="B10902" s="16"/>
      <c r="C10902" s="17"/>
    </row>
    <row r="10903" spans="2:3" x14ac:dyDescent="0.25">
      <c r="B10903" s="16"/>
      <c r="C10903" s="17"/>
    </row>
    <row r="10904" spans="2:3" x14ac:dyDescent="0.25">
      <c r="B10904" s="16"/>
      <c r="C10904" s="17"/>
    </row>
    <row r="10905" spans="2:3" x14ac:dyDescent="0.25">
      <c r="B10905" s="16"/>
      <c r="C10905" s="17"/>
    </row>
    <row r="10906" spans="2:3" x14ac:dyDescent="0.25">
      <c r="B10906" s="16"/>
      <c r="C10906" s="17"/>
    </row>
    <row r="10907" spans="2:3" x14ac:dyDescent="0.25">
      <c r="B10907" s="16"/>
      <c r="C10907" s="17"/>
    </row>
    <row r="10908" spans="2:3" x14ac:dyDescent="0.25">
      <c r="B10908" s="16"/>
      <c r="C10908" s="17"/>
    </row>
    <row r="10909" spans="2:3" x14ac:dyDescent="0.25">
      <c r="B10909" s="16"/>
      <c r="C10909" s="17"/>
    </row>
    <row r="10910" spans="2:3" x14ac:dyDescent="0.25">
      <c r="B10910" s="16"/>
      <c r="C10910" s="17"/>
    </row>
    <row r="10911" spans="2:3" x14ac:dyDescent="0.25">
      <c r="B10911" s="16"/>
      <c r="C10911" s="17"/>
    </row>
    <row r="10912" spans="2:3" x14ac:dyDescent="0.25">
      <c r="B10912" s="16"/>
      <c r="C10912" s="17"/>
    </row>
    <row r="10913" spans="2:3" x14ac:dyDescent="0.25">
      <c r="B10913" s="16"/>
      <c r="C10913" s="17"/>
    </row>
    <row r="10914" spans="2:3" x14ac:dyDescent="0.25">
      <c r="B10914" s="16"/>
      <c r="C10914" s="17"/>
    </row>
    <row r="10915" spans="2:3" x14ac:dyDescent="0.25">
      <c r="B10915" s="16"/>
      <c r="C10915" s="17"/>
    </row>
    <row r="10916" spans="2:3" x14ac:dyDescent="0.25">
      <c r="B10916" s="16"/>
      <c r="C10916" s="17"/>
    </row>
    <row r="10917" spans="2:3" x14ac:dyDescent="0.25">
      <c r="B10917" s="16"/>
      <c r="C10917" s="17"/>
    </row>
    <row r="10918" spans="2:3" x14ac:dyDescent="0.25">
      <c r="B10918" s="16"/>
      <c r="C10918" s="17"/>
    </row>
    <row r="10919" spans="2:3" x14ac:dyDescent="0.25">
      <c r="B10919" s="16"/>
      <c r="C10919" s="17"/>
    </row>
    <row r="10920" spans="2:3" x14ac:dyDescent="0.25">
      <c r="B10920" s="16"/>
      <c r="C10920" s="17"/>
    </row>
    <row r="10921" spans="2:3" x14ac:dyDescent="0.25">
      <c r="B10921" s="16"/>
      <c r="C10921" s="17"/>
    </row>
    <row r="10922" spans="2:3" x14ac:dyDescent="0.25">
      <c r="B10922" s="16"/>
      <c r="C10922" s="17"/>
    </row>
    <row r="10923" spans="2:3" x14ac:dyDescent="0.25">
      <c r="B10923" s="16"/>
      <c r="C10923" s="17"/>
    </row>
    <row r="10924" spans="2:3" x14ac:dyDescent="0.25">
      <c r="B10924" s="16"/>
      <c r="C10924" s="17"/>
    </row>
    <row r="10925" spans="2:3" x14ac:dyDescent="0.25">
      <c r="B10925" s="16"/>
      <c r="C10925" s="17"/>
    </row>
    <row r="10926" spans="2:3" x14ac:dyDescent="0.25">
      <c r="B10926" s="16"/>
      <c r="C10926" s="17"/>
    </row>
    <row r="10927" spans="2:3" x14ac:dyDescent="0.25">
      <c r="B10927" s="16"/>
      <c r="C10927" s="17"/>
    </row>
    <row r="10928" spans="2:3" x14ac:dyDescent="0.25">
      <c r="B10928" s="16"/>
      <c r="C10928" s="17"/>
    </row>
    <row r="10929" spans="2:3" x14ac:dyDescent="0.25">
      <c r="B10929" s="16"/>
      <c r="C10929" s="17"/>
    </row>
    <row r="10930" spans="2:3" x14ac:dyDescent="0.25">
      <c r="B10930" s="16"/>
      <c r="C10930" s="17"/>
    </row>
    <row r="10931" spans="2:3" x14ac:dyDescent="0.25">
      <c r="B10931" s="16"/>
      <c r="C10931" s="17"/>
    </row>
    <row r="10932" spans="2:3" x14ac:dyDescent="0.25">
      <c r="B10932" s="16"/>
      <c r="C10932" s="17"/>
    </row>
    <row r="10933" spans="2:3" x14ac:dyDescent="0.25">
      <c r="B10933" s="16"/>
      <c r="C10933" s="17"/>
    </row>
    <row r="10934" spans="2:3" x14ac:dyDescent="0.25">
      <c r="B10934" s="16"/>
      <c r="C10934" s="17"/>
    </row>
    <row r="10935" spans="2:3" x14ac:dyDescent="0.25">
      <c r="B10935" s="16"/>
      <c r="C10935" s="17"/>
    </row>
    <row r="10936" spans="2:3" x14ac:dyDescent="0.25">
      <c r="B10936" s="16"/>
      <c r="C10936" s="17"/>
    </row>
    <row r="10937" spans="2:3" x14ac:dyDescent="0.25">
      <c r="B10937" s="16"/>
      <c r="C10937" s="17"/>
    </row>
    <row r="10938" spans="2:3" x14ac:dyDescent="0.25">
      <c r="B10938" s="16"/>
      <c r="C10938" s="17"/>
    </row>
    <row r="10939" spans="2:3" x14ac:dyDescent="0.25">
      <c r="B10939" s="16"/>
      <c r="C10939" s="17"/>
    </row>
    <row r="10940" spans="2:3" x14ac:dyDescent="0.25">
      <c r="B10940" s="16"/>
      <c r="C10940" s="17"/>
    </row>
    <row r="10941" spans="2:3" x14ac:dyDescent="0.25">
      <c r="B10941" s="16"/>
      <c r="C10941" s="17"/>
    </row>
    <row r="10942" spans="2:3" x14ac:dyDescent="0.25">
      <c r="B10942" s="16"/>
      <c r="C10942" s="17"/>
    </row>
    <row r="10943" spans="2:3" x14ac:dyDescent="0.25">
      <c r="B10943" s="16"/>
      <c r="C10943" s="17"/>
    </row>
    <row r="10944" spans="2:3" x14ac:dyDescent="0.25">
      <c r="B10944" s="16"/>
      <c r="C10944" s="17"/>
    </row>
    <row r="10945" spans="2:3" x14ac:dyDescent="0.25">
      <c r="B10945" s="16"/>
      <c r="C10945" s="17"/>
    </row>
    <row r="10946" spans="2:3" x14ac:dyDescent="0.25">
      <c r="B10946" s="16"/>
      <c r="C10946" s="17"/>
    </row>
    <row r="10947" spans="2:3" x14ac:dyDescent="0.25">
      <c r="B10947" s="16"/>
      <c r="C10947" s="17"/>
    </row>
    <row r="10948" spans="2:3" x14ac:dyDescent="0.25">
      <c r="B10948" s="16"/>
      <c r="C10948" s="17"/>
    </row>
    <row r="10949" spans="2:3" x14ac:dyDescent="0.25">
      <c r="B10949" s="16"/>
      <c r="C10949" s="17"/>
    </row>
    <row r="10950" spans="2:3" x14ac:dyDescent="0.25">
      <c r="B10950" s="16"/>
      <c r="C10950" s="17"/>
    </row>
    <row r="10951" spans="2:3" x14ac:dyDescent="0.25">
      <c r="B10951" s="16"/>
      <c r="C10951" s="17"/>
    </row>
    <row r="10952" spans="2:3" x14ac:dyDescent="0.25">
      <c r="B10952" s="16"/>
      <c r="C10952" s="17"/>
    </row>
    <row r="10953" spans="2:3" x14ac:dyDescent="0.25">
      <c r="B10953" s="16"/>
      <c r="C10953" s="17"/>
    </row>
    <row r="10954" spans="2:3" x14ac:dyDescent="0.25">
      <c r="B10954" s="16"/>
      <c r="C10954" s="17"/>
    </row>
    <row r="10955" spans="2:3" x14ac:dyDescent="0.25">
      <c r="B10955" s="16"/>
      <c r="C10955" s="17"/>
    </row>
    <row r="10956" spans="2:3" x14ac:dyDescent="0.25">
      <c r="B10956" s="16"/>
      <c r="C10956" s="17"/>
    </row>
    <row r="10957" spans="2:3" x14ac:dyDescent="0.25">
      <c r="B10957" s="16"/>
      <c r="C10957" s="17"/>
    </row>
    <row r="10958" spans="2:3" x14ac:dyDescent="0.25">
      <c r="B10958" s="16"/>
      <c r="C10958" s="17"/>
    </row>
    <row r="10959" spans="2:3" x14ac:dyDescent="0.25">
      <c r="B10959" s="16"/>
      <c r="C10959" s="17"/>
    </row>
    <row r="10960" spans="2:3" x14ac:dyDescent="0.25">
      <c r="B10960" s="16"/>
      <c r="C10960" s="17"/>
    </row>
    <row r="10961" spans="2:3" x14ac:dyDescent="0.25">
      <c r="B10961" s="16"/>
      <c r="C10961" s="17"/>
    </row>
    <row r="10962" spans="2:3" x14ac:dyDescent="0.25">
      <c r="B10962" s="16"/>
      <c r="C10962" s="17"/>
    </row>
    <row r="10963" spans="2:3" x14ac:dyDescent="0.25">
      <c r="B10963" s="16"/>
      <c r="C10963" s="17"/>
    </row>
    <row r="10964" spans="2:3" x14ac:dyDescent="0.25">
      <c r="B10964" s="16"/>
      <c r="C10964" s="17"/>
    </row>
    <row r="10965" spans="2:3" x14ac:dyDescent="0.25">
      <c r="B10965" s="16"/>
      <c r="C10965" s="17"/>
    </row>
    <row r="10966" spans="2:3" x14ac:dyDescent="0.25">
      <c r="B10966" s="16"/>
      <c r="C10966" s="17"/>
    </row>
    <row r="10967" spans="2:3" x14ac:dyDescent="0.25">
      <c r="B10967" s="16"/>
      <c r="C10967" s="17"/>
    </row>
    <row r="10968" spans="2:3" x14ac:dyDescent="0.25">
      <c r="B10968" s="16"/>
      <c r="C10968" s="17"/>
    </row>
    <row r="10969" spans="2:3" x14ac:dyDescent="0.25">
      <c r="B10969" s="16"/>
      <c r="C10969" s="17"/>
    </row>
    <row r="10970" spans="2:3" x14ac:dyDescent="0.25">
      <c r="B10970" s="16"/>
      <c r="C10970" s="17"/>
    </row>
    <row r="10971" spans="2:3" x14ac:dyDescent="0.25">
      <c r="B10971" s="16"/>
      <c r="C10971" s="17"/>
    </row>
    <row r="10972" spans="2:3" x14ac:dyDescent="0.25">
      <c r="B10972" s="16"/>
      <c r="C10972" s="17"/>
    </row>
    <row r="10973" spans="2:3" x14ac:dyDescent="0.25">
      <c r="B10973" s="16"/>
      <c r="C10973" s="17"/>
    </row>
    <row r="10974" spans="2:3" x14ac:dyDescent="0.25">
      <c r="B10974" s="16"/>
      <c r="C10974" s="17"/>
    </row>
    <row r="10975" spans="2:3" x14ac:dyDescent="0.25">
      <c r="B10975" s="16"/>
      <c r="C10975" s="17"/>
    </row>
    <row r="10976" spans="2:3" x14ac:dyDescent="0.25">
      <c r="B10976" s="16"/>
      <c r="C10976" s="17"/>
    </row>
    <row r="10977" spans="2:3" x14ac:dyDescent="0.25">
      <c r="B10977" s="16"/>
      <c r="C10977" s="17"/>
    </row>
    <row r="10978" spans="2:3" x14ac:dyDescent="0.25">
      <c r="B10978" s="16"/>
      <c r="C10978" s="17"/>
    </row>
    <row r="10979" spans="2:3" x14ac:dyDescent="0.25">
      <c r="B10979" s="16"/>
      <c r="C10979" s="17"/>
    </row>
    <row r="10980" spans="2:3" x14ac:dyDescent="0.25">
      <c r="B10980" s="16"/>
      <c r="C10980" s="17"/>
    </row>
    <row r="10981" spans="2:3" x14ac:dyDescent="0.25">
      <c r="B10981" s="16"/>
      <c r="C10981" s="17"/>
    </row>
    <row r="10982" spans="2:3" x14ac:dyDescent="0.25">
      <c r="B10982" s="16"/>
      <c r="C10982" s="17"/>
    </row>
    <row r="10983" spans="2:3" x14ac:dyDescent="0.25">
      <c r="B10983" s="16"/>
      <c r="C10983" s="17"/>
    </row>
    <row r="10984" spans="2:3" x14ac:dyDescent="0.25">
      <c r="B10984" s="16"/>
      <c r="C10984" s="17"/>
    </row>
    <row r="10985" spans="2:3" x14ac:dyDescent="0.25">
      <c r="B10985" s="16"/>
      <c r="C10985" s="17"/>
    </row>
    <row r="10986" spans="2:3" x14ac:dyDescent="0.25">
      <c r="B10986" s="16"/>
      <c r="C10986" s="17"/>
    </row>
    <row r="10987" spans="2:3" x14ac:dyDescent="0.25">
      <c r="B10987" s="16"/>
      <c r="C10987" s="17"/>
    </row>
    <row r="10988" spans="2:3" x14ac:dyDescent="0.25">
      <c r="B10988" s="16"/>
      <c r="C10988" s="17"/>
    </row>
    <row r="10989" spans="2:3" x14ac:dyDescent="0.25">
      <c r="B10989" s="16"/>
      <c r="C10989" s="17"/>
    </row>
    <row r="10990" spans="2:3" x14ac:dyDescent="0.25">
      <c r="B10990" s="16"/>
      <c r="C10990" s="17"/>
    </row>
    <row r="10991" spans="2:3" x14ac:dyDescent="0.25">
      <c r="B10991" s="16"/>
      <c r="C10991" s="17"/>
    </row>
    <row r="10992" spans="2:3" x14ac:dyDescent="0.25">
      <c r="B10992" s="16"/>
      <c r="C10992" s="17"/>
    </row>
    <row r="10993" spans="2:3" x14ac:dyDescent="0.25">
      <c r="B10993" s="16"/>
      <c r="C10993" s="17"/>
    </row>
    <row r="10994" spans="2:3" x14ac:dyDescent="0.25">
      <c r="B10994" s="16"/>
      <c r="C10994" s="17"/>
    </row>
    <row r="10995" spans="2:3" x14ac:dyDescent="0.25">
      <c r="B10995" s="16"/>
      <c r="C10995" s="17"/>
    </row>
    <row r="10996" spans="2:3" x14ac:dyDescent="0.25">
      <c r="B10996" s="16"/>
      <c r="C10996" s="17"/>
    </row>
    <row r="10997" spans="2:3" x14ac:dyDescent="0.25">
      <c r="B10997" s="16"/>
      <c r="C10997" s="17"/>
    </row>
    <row r="10998" spans="2:3" x14ac:dyDescent="0.25">
      <c r="B10998" s="16"/>
      <c r="C10998" s="17"/>
    </row>
    <row r="10999" spans="2:3" x14ac:dyDescent="0.25">
      <c r="B10999" s="16"/>
      <c r="C10999" s="17"/>
    </row>
    <row r="11000" spans="2:3" x14ac:dyDescent="0.25">
      <c r="B11000" s="16"/>
      <c r="C11000" s="17"/>
    </row>
    <row r="11001" spans="2:3" x14ac:dyDescent="0.25">
      <c r="B11001" s="16"/>
      <c r="C11001" s="17"/>
    </row>
    <row r="11002" spans="2:3" x14ac:dyDescent="0.25">
      <c r="B11002" s="16"/>
      <c r="C11002" s="17"/>
    </row>
    <row r="11003" spans="2:3" x14ac:dyDescent="0.25">
      <c r="B11003" s="16"/>
      <c r="C11003" s="17"/>
    </row>
    <row r="11004" spans="2:3" x14ac:dyDescent="0.25">
      <c r="B11004" s="16"/>
      <c r="C11004" s="17"/>
    </row>
    <row r="11005" spans="2:3" x14ac:dyDescent="0.25">
      <c r="B11005" s="16"/>
      <c r="C11005" s="17"/>
    </row>
    <row r="11006" spans="2:3" x14ac:dyDescent="0.25">
      <c r="B11006" s="16"/>
      <c r="C11006" s="17"/>
    </row>
    <row r="11007" spans="2:3" x14ac:dyDescent="0.25">
      <c r="B11007" s="16"/>
      <c r="C11007" s="17"/>
    </row>
    <row r="11008" spans="2:3" x14ac:dyDescent="0.25">
      <c r="B11008" s="16"/>
      <c r="C11008" s="17"/>
    </row>
    <row r="11009" spans="2:3" x14ac:dyDescent="0.25">
      <c r="B11009" s="16"/>
      <c r="C11009" s="17"/>
    </row>
    <row r="11010" spans="2:3" x14ac:dyDescent="0.25">
      <c r="B11010" s="16"/>
      <c r="C11010" s="17"/>
    </row>
    <row r="11011" spans="2:3" x14ac:dyDescent="0.25">
      <c r="B11011" s="16"/>
      <c r="C11011" s="17"/>
    </row>
    <row r="11012" spans="2:3" x14ac:dyDescent="0.25">
      <c r="B11012" s="16"/>
      <c r="C11012" s="17"/>
    </row>
    <row r="11013" spans="2:3" x14ac:dyDescent="0.25">
      <c r="B11013" s="16"/>
      <c r="C11013" s="17"/>
    </row>
    <row r="11014" spans="2:3" x14ac:dyDescent="0.25">
      <c r="B11014" s="16"/>
      <c r="C11014" s="17"/>
    </row>
    <row r="11015" spans="2:3" x14ac:dyDescent="0.25">
      <c r="B11015" s="16"/>
      <c r="C11015" s="17"/>
    </row>
    <row r="11016" spans="2:3" x14ac:dyDescent="0.25">
      <c r="B11016" s="16"/>
      <c r="C11016" s="17"/>
    </row>
    <row r="11017" spans="2:3" x14ac:dyDescent="0.25">
      <c r="B11017" s="16"/>
      <c r="C11017" s="17"/>
    </row>
    <row r="11018" spans="2:3" x14ac:dyDescent="0.25">
      <c r="B11018" s="16"/>
      <c r="C11018" s="17"/>
    </row>
    <row r="11019" spans="2:3" x14ac:dyDescent="0.25">
      <c r="B11019" s="16"/>
      <c r="C11019" s="17"/>
    </row>
    <row r="11020" spans="2:3" x14ac:dyDescent="0.25">
      <c r="B11020" s="16"/>
      <c r="C11020" s="17"/>
    </row>
    <row r="11021" spans="2:3" x14ac:dyDescent="0.25">
      <c r="B11021" s="16"/>
      <c r="C11021" s="17"/>
    </row>
    <row r="11022" spans="2:3" x14ac:dyDescent="0.25">
      <c r="B11022" s="16"/>
      <c r="C11022" s="17"/>
    </row>
    <row r="11023" spans="2:3" x14ac:dyDescent="0.25">
      <c r="B11023" s="16"/>
      <c r="C11023" s="17"/>
    </row>
    <row r="11024" spans="2:3" x14ac:dyDescent="0.25">
      <c r="B11024" s="16"/>
      <c r="C11024" s="17"/>
    </row>
    <row r="11025" spans="2:3" x14ac:dyDescent="0.25">
      <c r="B11025" s="16"/>
      <c r="C11025" s="17"/>
    </row>
    <row r="11026" spans="2:3" x14ac:dyDescent="0.25">
      <c r="B11026" s="16"/>
      <c r="C11026" s="17"/>
    </row>
    <row r="11027" spans="2:3" x14ac:dyDescent="0.25">
      <c r="B11027" s="16"/>
      <c r="C11027" s="17"/>
    </row>
    <row r="11028" spans="2:3" x14ac:dyDescent="0.25">
      <c r="B11028" s="16"/>
      <c r="C11028" s="17"/>
    </row>
    <row r="11029" spans="2:3" x14ac:dyDescent="0.25">
      <c r="B11029" s="16"/>
      <c r="C11029" s="17"/>
    </row>
    <row r="11030" spans="2:3" x14ac:dyDescent="0.25">
      <c r="B11030" s="16"/>
      <c r="C11030" s="17"/>
    </row>
    <row r="11031" spans="2:3" x14ac:dyDescent="0.25">
      <c r="B11031" s="16"/>
      <c r="C11031" s="17"/>
    </row>
    <row r="11032" spans="2:3" x14ac:dyDescent="0.25">
      <c r="B11032" s="16"/>
      <c r="C11032" s="17"/>
    </row>
    <row r="11033" spans="2:3" x14ac:dyDescent="0.25">
      <c r="B11033" s="16"/>
      <c r="C11033" s="17"/>
    </row>
    <row r="11034" spans="2:3" x14ac:dyDescent="0.25">
      <c r="B11034" s="16"/>
      <c r="C11034" s="17"/>
    </row>
    <row r="11035" spans="2:3" x14ac:dyDescent="0.25">
      <c r="B11035" s="16"/>
      <c r="C11035" s="17"/>
    </row>
    <row r="11036" spans="2:3" x14ac:dyDescent="0.25">
      <c r="B11036" s="16"/>
      <c r="C11036" s="17"/>
    </row>
    <row r="11037" spans="2:3" x14ac:dyDescent="0.25">
      <c r="B11037" s="16"/>
      <c r="C11037" s="17"/>
    </row>
    <row r="11038" spans="2:3" x14ac:dyDescent="0.25">
      <c r="B11038" s="16"/>
      <c r="C11038" s="17"/>
    </row>
    <row r="11039" spans="2:3" x14ac:dyDescent="0.25">
      <c r="B11039" s="16"/>
      <c r="C11039" s="17"/>
    </row>
    <row r="11040" spans="2:3" x14ac:dyDescent="0.25">
      <c r="B11040" s="16"/>
      <c r="C11040" s="17"/>
    </row>
    <row r="11041" spans="2:3" x14ac:dyDescent="0.25">
      <c r="B11041" s="16"/>
      <c r="C11041" s="17"/>
    </row>
    <row r="11042" spans="2:3" x14ac:dyDescent="0.25">
      <c r="B11042" s="16"/>
      <c r="C11042" s="17"/>
    </row>
    <row r="11043" spans="2:3" x14ac:dyDescent="0.25">
      <c r="B11043" s="16"/>
      <c r="C11043" s="17"/>
    </row>
    <row r="11044" spans="2:3" x14ac:dyDescent="0.25">
      <c r="B11044" s="16"/>
      <c r="C11044" s="17"/>
    </row>
    <row r="11045" spans="2:3" x14ac:dyDescent="0.25">
      <c r="B11045" s="16"/>
      <c r="C11045" s="17"/>
    </row>
    <row r="11046" spans="2:3" x14ac:dyDescent="0.25">
      <c r="B11046" s="16"/>
      <c r="C11046" s="17"/>
    </row>
    <row r="11047" spans="2:3" x14ac:dyDescent="0.25">
      <c r="B11047" s="16"/>
      <c r="C11047" s="17"/>
    </row>
    <row r="11048" spans="2:3" x14ac:dyDescent="0.25">
      <c r="B11048" s="16"/>
      <c r="C11048" s="17"/>
    </row>
    <row r="11049" spans="2:3" x14ac:dyDescent="0.25">
      <c r="B11049" s="16"/>
      <c r="C11049" s="17"/>
    </row>
    <row r="11050" spans="2:3" x14ac:dyDescent="0.25">
      <c r="B11050" s="16"/>
      <c r="C11050" s="17"/>
    </row>
    <row r="11051" spans="2:3" x14ac:dyDescent="0.25">
      <c r="B11051" s="16"/>
      <c r="C11051" s="17"/>
    </row>
    <row r="11052" spans="2:3" x14ac:dyDescent="0.25">
      <c r="B11052" s="16"/>
      <c r="C11052" s="17"/>
    </row>
    <row r="11053" spans="2:3" x14ac:dyDescent="0.25">
      <c r="B11053" s="16"/>
      <c r="C11053" s="17"/>
    </row>
    <row r="11054" spans="2:3" x14ac:dyDescent="0.25">
      <c r="B11054" s="16"/>
      <c r="C11054" s="17"/>
    </row>
    <row r="11055" spans="2:3" x14ac:dyDescent="0.25">
      <c r="B11055" s="16"/>
      <c r="C11055" s="17"/>
    </row>
    <row r="11056" spans="2:3" x14ac:dyDescent="0.25">
      <c r="B11056" s="16"/>
      <c r="C11056" s="17"/>
    </row>
    <row r="11057" spans="2:3" x14ac:dyDescent="0.25">
      <c r="B11057" s="16"/>
      <c r="C11057" s="17"/>
    </row>
    <row r="11058" spans="2:3" x14ac:dyDescent="0.25">
      <c r="B11058" s="16"/>
      <c r="C11058" s="17"/>
    </row>
    <row r="11059" spans="2:3" x14ac:dyDescent="0.25">
      <c r="B11059" s="16"/>
      <c r="C11059" s="17"/>
    </row>
    <row r="11060" spans="2:3" x14ac:dyDescent="0.25">
      <c r="B11060" s="16"/>
      <c r="C11060" s="17"/>
    </row>
    <row r="11061" spans="2:3" x14ac:dyDescent="0.25">
      <c r="B11061" s="16"/>
      <c r="C11061" s="17"/>
    </row>
    <row r="11062" spans="2:3" x14ac:dyDescent="0.25">
      <c r="B11062" s="16"/>
      <c r="C11062" s="17"/>
    </row>
    <row r="11063" spans="2:3" x14ac:dyDescent="0.25">
      <c r="B11063" s="16"/>
      <c r="C11063" s="17"/>
    </row>
    <row r="11064" spans="2:3" x14ac:dyDescent="0.25">
      <c r="B11064" s="16"/>
      <c r="C11064" s="17"/>
    </row>
    <row r="11065" spans="2:3" x14ac:dyDescent="0.25">
      <c r="B11065" s="16"/>
      <c r="C11065" s="17"/>
    </row>
    <row r="11066" spans="2:3" x14ac:dyDescent="0.25">
      <c r="B11066" s="16"/>
      <c r="C11066" s="17"/>
    </row>
    <row r="11067" spans="2:3" x14ac:dyDescent="0.25">
      <c r="B11067" s="16"/>
      <c r="C11067" s="17"/>
    </row>
    <row r="11068" spans="2:3" x14ac:dyDescent="0.25">
      <c r="B11068" s="16"/>
      <c r="C11068" s="17"/>
    </row>
    <row r="11069" spans="2:3" x14ac:dyDescent="0.25">
      <c r="B11069" s="16"/>
      <c r="C11069" s="17"/>
    </row>
    <row r="11070" spans="2:3" x14ac:dyDescent="0.25">
      <c r="B11070" s="16"/>
      <c r="C11070" s="17"/>
    </row>
    <row r="11071" spans="2:3" x14ac:dyDescent="0.25">
      <c r="B11071" s="16"/>
      <c r="C11071" s="17"/>
    </row>
    <row r="11072" spans="2:3" x14ac:dyDescent="0.25">
      <c r="B11072" s="16"/>
      <c r="C11072" s="17"/>
    </row>
    <row r="11073" spans="2:3" x14ac:dyDescent="0.25">
      <c r="B11073" s="16"/>
      <c r="C11073" s="17"/>
    </row>
    <row r="11074" spans="2:3" x14ac:dyDescent="0.25">
      <c r="B11074" s="16"/>
      <c r="C11074" s="17"/>
    </row>
    <row r="11075" spans="2:3" x14ac:dyDescent="0.25">
      <c r="B11075" s="16"/>
      <c r="C11075" s="17"/>
    </row>
    <row r="11076" spans="2:3" x14ac:dyDescent="0.25">
      <c r="B11076" s="16"/>
      <c r="C11076" s="17"/>
    </row>
    <row r="11077" spans="2:3" x14ac:dyDescent="0.25">
      <c r="B11077" s="16"/>
      <c r="C11077" s="17"/>
    </row>
    <row r="11078" spans="2:3" x14ac:dyDescent="0.25">
      <c r="B11078" s="16"/>
      <c r="C11078" s="17"/>
    </row>
    <row r="11079" spans="2:3" x14ac:dyDescent="0.25">
      <c r="B11079" s="16"/>
      <c r="C11079" s="17"/>
    </row>
    <row r="11080" spans="2:3" x14ac:dyDescent="0.25">
      <c r="B11080" s="16"/>
      <c r="C11080" s="17"/>
    </row>
    <row r="11081" spans="2:3" x14ac:dyDescent="0.25">
      <c r="B11081" s="16"/>
      <c r="C11081" s="17"/>
    </row>
    <row r="11082" spans="2:3" x14ac:dyDescent="0.25">
      <c r="B11082" s="16"/>
      <c r="C11082" s="17"/>
    </row>
    <row r="11083" spans="2:3" x14ac:dyDescent="0.25">
      <c r="B11083" s="16"/>
      <c r="C11083" s="17"/>
    </row>
    <row r="11084" spans="2:3" x14ac:dyDescent="0.25">
      <c r="B11084" s="16"/>
      <c r="C11084" s="17"/>
    </row>
    <row r="11085" spans="2:3" x14ac:dyDescent="0.25">
      <c r="B11085" s="16"/>
      <c r="C11085" s="17"/>
    </row>
    <row r="11086" spans="2:3" x14ac:dyDescent="0.25">
      <c r="B11086" s="16"/>
      <c r="C11086" s="17"/>
    </row>
    <row r="11087" spans="2:3" x14ac:dyDescent="0.25">
      <c r="B11087" s="16"/>
      <c r="C11087" s="17"/>
    </row>
    <row r="11088" spans="2:3" x14ac:dyDescent="0.25">
      <c r="B11088" s="16"/>
      <c r="C11088" s="17"/>
    </row>
    <row r="11089" spans="2:3" x14ac:dyDescent="0.25">
      <c r="B11089" s="16"/>
      <c r="C11089" s="17"/>
    </row>
    <row r="11090" spans="2:3" x14ac:dyDescent="0.25">
      <c r="B11090" s="16"/>
      <c r="C11090" s="17"/>
    </row>
    <row r="11091" spans="2:3" x14ac:dyDescent="0.25">
      <c r="B11091" s="16"/>
      <c r="C11091" s="17"/>
    </row>
    <row r="11092" spans="2:3" x14ac:dyDescent="0.25">
      <c r="B11092" s="16"/>
      <c r="C11092" s="17"/>
    </row>
    <row r="11093" spans="2:3" x14ac:dyDescent="0.25">
      <c r="B11093" s="16"/>
      <c r="C11093" s="17"/>
    </row>
    <row r="11094" spans="2:3" x14ac:dyDescent="0.25">
      <c r="B11094" s="16"/>
      <c r="C11094" s="17"/>
    </row>
    <row r="11095" spans="2:3" x14ac:dyDescent="0.25">
      <c r="B11095" s="16"/>
      <c r="C11095" s="17"/>
    </row>
    <row r="11096" spans="2:3" x14ac:dyDescent="0.25">
      <c r="B11096" s="16"/>
      <c r="C11096" s="17"/>
    </row>
    <row r="11097" spans="2:3" x14ac:dyDescent="0.25">
      <c r="B11097" s="16"/>
      <c r="C11097" s="17"/>
    </row>
    <row r="11098" spans="2:3" x14ac:dyDescent="0.25">
      <c r="B11098" s="16"/>
      <c r="C11098" s="17"/>
    </row>
    <row r="11099" spans="2:3" x14ac:dyDescent="0.25">
      <c r="B11099" s="16"/>
      <c r="C11099" s="17"/>
    </row>
    <row r="11100" spans="2:3" x14ac:dyDescent="0.25">
      <c r="B11100" s="16"/>
      <c r="C11100" s="17"/>
    </row>
    <row r="11101" spans="2:3" x14ac:dyDescent="0.25">
      <c r="B11101" s="16"/>
      <c r="C11101" s="17"/>
    </row>
    <row r="11102" spans="2:3" x14ac:dyDescent="0.25">
      <c r="B11102" s="16"/>
      <c r="C11102" s="17"/>
    </row>
    <row r="11103" spans="2:3" x14ac:dyDescent="0.25">
      <c r="B11103" s="16"/>
      <c r="C11103" s="17"/>
    </row>
    <row r="11104" spans="2:3" x14ac:dyDescent="0.25">
      <c r="B11104" s="16"/>
      <c r="C11104" s="17"/>
    </row>
    <row r="11105" spans="2:3" x14ac:dyDescent="0.25">
      <c r="B11105" s="16"/>
      <c r="C11105" s="17"/>
    </row>
    <row r="11106" spans="2:3" x14ac:dyDescent="0.25">
      <c r="B11106" s="16"/>
      <c r="C11106" s="17"/>
    </row>
    <row r="11107" spans="2:3" x14ac:dyDescent="0.25">
      <c r="B11107" s="16"/>
      <c r="C11107" s="17"/>
    </row>
    <row r="11108" spans="2:3" x14ac:dyDescent="0.25">
      <c r="B11108" s="16"/>
      <c r="C11108" s="17"/>
    </row>
    <row r="11109" spans="2:3" x14ac:dyDescent="0.25">
      <c r="B11109" s="16"/>
      <c r="C11109" s="17"/>
    </row>
    <row r="11110" spans="2:3" x14ac:dyDescent="0.25">
      <c r="B11110" s="16"/>
      <c r="C11110" s="17"/>
    </row>
    <row r="11111" spans="2:3" x14ac:dyDescent="0.25">
      <c r="B11111" s="16"/>
      <c r="C11111" s="17"/>
    </row>
    <row r="11112" spans="2:3" x14ac:dyDescent="0.25">
      <c r="B11112" s="16"/>
      <c r="C11112" s="17"/>
    </row>
    <row r="11113" spans="2:3" x14ac:dyDescent="0.25">
      <c r="B11113" s="16"/>
      <c r="C11113" s="17"/>
    </row>
    <row r="11114" spans="2:3" x14ac:dyDescent="0.25">
      <c r="B11114" s="16"/>
      <c r="C11114" s="17"/>
    </row>
    <row r="11115" spans="2:3" x14ac:dyDescent="0.25">
      <c r="B11115" s="16"/>
      <c r="C11115" s="17"/>
    </row>
    <row r="11116" spans="2:3" x14ac:dyDescent="0.25">
      <c r="B11116" s="16"/>
      <c r="C11116" s="17"/>
    </row>
    <row r="11117" spans="2:3" x14ac:dyDescent="0.25">
      <c r="B11117" s="16"/>
      <c r="C11117" s="17"/>
    </row>
    <row r="11118" spans="2:3" x14ac:dyDescent="0.25">
      <c r="B11118" s="16"/>
      <c r="C11118" s="17"/>
    </row>
    <row r="11119" spans="2:3" x14ac:dyDescent="0.25">
      <c r="B11119" s="16"/>
      <c r="C11119" s="17"/>
    </row>
    <row r="11120" spans="2:3" x14ac:dyDescent="0.25">
      <c r="B11120" s="16"/>
      <c r="C11120" s="17"/>
    </row>
    <row r="11121" spans="2:3" x14ac:dyDescent="0.25">
      <c r="B11121" s="16"/>
      <c r="C11121" s="17"/>
    </row>
    <row r="11122" spans="2:3" x14ac:dyDescent="0.25">
      <c r="B11122" s="16"/>
      <c r="C11122" s="17"/>
    </row>
    <row r="11123" spans="2:3" x14ac:dyDescent="0.25">
      <c r="B11123" s="16"/>
      <c r="C11123" s="17"/>
    </row>
    <row r="11124" spans="2:3" x14ac:dyDescent="0.25">
      <c r="B11124" s="16"/>
      <c r="C11124" s="17"/>
    </row>
    <row r="11125" spans="2:3" x14ac:dyDescent="0.25">
      <c r="B11125" s="16"/>
      <c r="C11125" s="17"/>
    </row>
    <row r="11126" spans="2:3" x14ac:dyDescent="0.25">
      <c r="B11126" s="16"/>
      <c r="C11126" s="17"/>
    </row>
    <row r="11127" spans="2:3" x14ac:dyDescent="0.25">
      <c r="B11127" s="16"/>
      <c r="C11127" s="17"/>
    </row>
    <row r="11128" spans="2:3" x14ac:dyDescent="0.25">
      <c r="B11128" s="16"/>
      <c r="C11128" s="17"/>
    </row>
    <row r="11129" spans="2:3" x14ac:dyDescent="0.25">
      <c r="B11129" s="16"/>
      <c r="C11129" s="17"/>
    </row>
    <row r="11130" spans="2:3" x14ac:dyDescent="0.25">
      <c r="B11130" s="16"/>
      <c r="C11130" s="17"/>
    </row>
    <row r="11131" spans="2:3" x14ac:dyDescent="0.25">
      <c r="B11131" s="16"/>
      <c r="C11131" s="17"/>
    </row>
    <row r="11132" spans="2:3" x14ac:dyDescent="0.25">
      <c r="B11132" s="16"/>
      <c r="C11132" s="17"/>
    </row>
    <row r="11133" spans="2:3" x14ac:dyDescent="0.25">
      <c r="B11133" s="16"/>
      <c r="C11133" s="17"/>
    </row>
    <row r="11134" spans="2:3" x14ac:dyDescent="0.25">
      <c r="B11134" s="16"/>
      <c r="C11134" s="17"/>
    </row>
    <row r="11135" spans="2:3" x14ac:dyDescent="0.25">
      <c r="B11135" s="16"/>
      <c r="C11135" s="17"/>
    </row>
    <row r="11136" spans="2:3" x14ac:dyDescent="0.25">
      <c r="B11136" s="16"/>
      <c r="C11136" s="17"/>
    </row>
    <row r="11137" spans="2:3" x14ac:dyDescent="0.25">
      <c r="B11137" s="16"/>
      <c r="C11137" s="17"/>
    </row>
    <row r="11138" spans="2:3" x14ac:dyDescent="0.25">
      <c r="B11138" s="16"/>
      <c r="C11138" s="17"/>
    </row>
    <row r="11139" spans="2:3" x14ac:dyDescent="0.25">
      <c r="B11139" s="16"/>
      <c r="C11139" s="17"/>
    </row>
    <row r="11140" spans="2:3" x14ac:dyDescent="0.25">
      <c r="B11140" s="16"/>
      <c r="C11140" s="17"/>
    </row>
    <row r="11141" spans="2:3" x14ac:dyDescent="0.25">
      <c r="B11141" s="16"/>
      <c r="C11141" s="17"/>
    </row>
    <row r="11142" spans="2:3" x14ac:dyDescent="0.25">
      <c r="B11142" s="16"/>
      <c r="C11142" s="17"/>
    </row>
    <row r="11143" spans="2:3" x14ac:dyDescent="0.25">
      <c r="B11143" s="16"/>
      <c r="C11143" s="17"/>
    </row>
    <row r="11144" spans="2:3" x14ac:dyDescent="0.25">
      <c r="B11144" s="16"/>
      <c r="C11144" s="17"/>
    </row>
    <row r="11145" spans="2:3" x14ac:dyDescent="0.25">
      <c r="B11145" s="16"/>
      <c r="C11145" s="17"/>
    </row>
    <row r="11146" spans="2:3" x14ac:dyDescent="0.25">
      <c r="B11146" s="16"/>
      <c r="C11146" s="17"/>
    </row>
    <row r="11147" spans="2:3" x14ac:dyDescent="0.25">
      <c r="B11147" s="16"/>
      <c r="C11147" s="17"/>
    </row>
    <row r="11148" spans="2:3" x14ac:dyDescent="0.25">
      <c r="B11148" s="16"/>
      <c r="C11148" s="17"/>
    </row>
    <row r="11149" spans="2:3" x14ac:dyDescent="0.25">
      <c r="B11149" s="16"/>
      <c r="C11149" s="17"/>
    </row>
    <row r="11150" spans="2:3" x14ac:dyDescent="0.25">
      <c r="B11150" s="16"/>
      <c r="C11150" s="17"/>
    </row>
    <row r="11151" spans="2:3" x14ac:dyDescent="0.25">
      <c r="B11151" s="16"/>
      <c r="C11151" s="17"/>
    </row>
    <row r="11152" spans="2:3" x14ac:dyDescent="0.25">
      <c r="B11152" s="16"/>
      <c r="C11152" s="17"/>
    </row>
    <row r="11153" spans="2:3" x14ac:dyDescent="0.25">
      <c r="B11153" s="16"/>
      <c r="C11153" s="17"/>
    </row>
    <row r="11154" spans="2:3" x14ac:dyDescent="0.25">
      <c r="B11154" s="16"/>
      <c r="C11154" s="17"/>
    </row>
    <row r="11155" spans="2:3" x14ac:dyDescent="0.25">
      <c r="B11155" s="16"/>
      <c r="C11155" s="17"/>
    </row>
    <row r="11156" spans="2:3" x14ac:dyDescent="0.25">
      <c r="B11156" s="16"/>
      <c r="C11156" s="17"/>
    </row>
    <row r="11157" spans="2:3" x14ac:dyDescent="0.25">
      <c r="B11157" s="16"/>
      <c r="C11157" s="17"/>
    </row>
    <row r="11158" spans="2:3" x14ac:dyDescent="0.25">
      <c r="B11158" s="16"/>
      <c r="C11158" s="17"/>
    </row>
    <row r="11159" spans="2:3" x14ac:dyDescent="0.25">
      <c r="B11159" s="16"/>
      <c r="C11159" s="17"/>
    </row>
    <row r="11160" spans="2:3" x14ac:dyDescent="0.25">
      <c r="B11160" s="16"/>
      <c r="C11160" s="17"/>
    </row>
    <row r="11161" spans="2:3" x14ac:dyDescent="0.25">
      <c r="B11161" s="16"/>
      <c r="C11161" s="17"/>
    </row>
    <row r="11162" spans="2:3" x14ac:dyDescent="0.25">
      <c r="B11162" s="16"/>
      <c r="C11162" s="17"/>
    </row>
    <row r="11163" spans="2:3" x14ac:dyDescent="0.25">
      <c r="B11163" s="16"/>
      <c r="C11163" s="17"/>
    </row>
    <row r="11164" spans="2:3" x14ac:dyDescent="0.25">
      <c r="B11164" s="16"/>
      <c r="C11164" s="17"/>
    </row>
    <row r="11165" spans="2:3" x14ac:dyDescent="0.25">
      <c r="B11165" s="16"/>
      <c r="C11165" s="17"/>
    </row>
    <row r="11166" spans="2:3" x14ac:dyDescent="0.25">
      <c r="B11166" s="16"/>
      <c r="C11166" s="17"/>
    </row>
    <row r="11167" spans="2:3" x14ac:dyDescent="0.25">
      <c r="B11167" s="16"/>
      <c r="C11167" s="17"/>
    </row>
    <row r="11168" spans="2:3" x14ac:dyDescent="0.25">
      <c r="B11168" s="16"/>
      <c r="C11168" s="17"/>
    </row>
    <row r="11169" spans="2:3" x14ac:dyDescent="0.25">
      <c r="B11169" s="16"/>
      <c r="C11169" s="17"/>
    </row>
    <row r="11170" spans="2:3" x14ac:dyDescent="0.25">
      <c r="B11170" s="16"/>
      <c r="C11170" s="17"/>
    </row>
    <row r="11171" spans="2:3" x14ac:dyDescent="0.25">
      <c r="B11171" s="16"/>
      <c r="C11171" s="17"/>
    </row>
    <row r="11172" spans="2:3" x14ac:dyDescent="0.25">
      <c r="B11172" s="16"/>
      <c r="C11172" s="17"/>
    </row>
    <row r="11173" spans="2:3" x14ac:dyDescent="0.25">
      <c r="B11173" s="16"/>
      <c r="C11173" s="17"/>
    </row>
    <row r="11174" spans="2:3" x14ac:dyDescent="0.25">
      <c r="B11174" s="16"/>
      <c r="C11174" s="17"/>
    </row>
    <row r="11175" spans="2:3" x14ac:dyDescent="0.25">
      <c r="B11175" s="16"/>
      <c r="C11175" s="17"/>
    </row>
    <row r="11176" spans="2:3" x14ac:dyDescent="0.25">
      <c r="B11176" s="16"/>
      <c r="C11176" s="17"/>
    </row>
    <row r="11177" spans="2:3" x14ac:dyDescent="0.25">
      <c r="B11177" s="16"/>
      <c r="C11177" s="17"/>
    </row>
    <row r="11178" spans="2:3" x14ac:dyDescent="0.25">
      <c r="B11178" s="16"/>
      <c r="C11178" s="17"/>
    </row>
    <row r="11179" spans="2:3" x14ac:dyDescent="0.25">
      <c r="B11179" s="16"/>
      <c r="C11179" s="17"/>
    </row>
    <row r="11180" spans="2:3" x14ac:dyDescent="0.25">
      <c r="B11180" s="16"/>
      <c r="C11180" s="17"/>
    </row>
    <row r="11181" spans="2:3" x14ac:dyDescent="0.25">
      <c r="B11181" s="16"/>
      <c r="C11181" s="17"/>
    </row>
    <row r="11182" spans="2:3" x14ac:dyDescent="0.25">
      <c r="B11182" s="16"/>
      <c r="C11182" s="17"/>
    </row>
    <row r="11183" spans="2:3" x14ac:dyDescent="0.25">
      <c r="B11183" s="16"/>
      <c r="C11183" s="17"/>
    </row>
    <row r="11184" spans="2:3" x14ac:dyDescent="0.25">
      <c r="B11184" s="16"/>
      <c r="C11184" s="17"/>
    </row>
    <row r="11185" spans="2:3" x14ac:dyDescent="0.25">
      <c r="B11185" s="16"/>
      <c r="C11185" s="17"/>
    </row>
    <row r="11186" spans="2:3" x14ac:dyDescent="0.25">
      <c r="B11186" s="16"/>
      <c r="C11186" s="17"/>
    </row>
    <row r="11187" spans="2:3" x14ac:dyDescent="0.25">
      <c r="B11187" s="16"/>
      <c r="C11187" s="17"/>
    </row>
    <row r="11188" spans="2:3" x14ac:dyDescent="0.25">
      <c r="B11188" s="16"/>
      <c r="C11188" s="17"/>
    </row>
    <row r="11189" spans="2:3" x14ac:dyDescent="0.25">
      <c r="B11189" s="16"/>
      <c r="C11189" s="17"/>
    </row>
    <row r="11190" spans="2:3" x14ac:dyDescent="0.25">
      <c r="B11190" s="16"/>
      <c r="C11190" s="17"/>
    </row>
    <row r="11191" spans="2:3" x14ac:dyDescent="0.25">
      <c r="B11191" s="16"/>
      <c r="C11191" s="17"/>
    </row>
    <row r="11192" spans="2:3" x14ac:dyDescent="0.25">
      <c r="B11192" s="16"/>
      <c r="C11192" s="17"/>
    </row>
    <row r="11193" spans="2:3" x14ac:dyDescent="0.25">
      <c r="B11193" s="16"/>
      <c r="C11193" s="17"/>
    </row>
    <row r="11194" spans="2:3" x14ac:dyDescent="0.25">
      <c r="B11194" s="16"/>
      <c r="C11194" s="17"/>
    </row>
    <row r="11195" spans="2:3" x14ac:dyDescent="0.25">
      <c r="B11195" s="16"/>
      <c r="C11195" s="17"/>
    </row>
    <row r="11196" spans="2:3" x14ac:dyDescent="0.25">
      <c r="B11196" s="16"/>
      <c r="C11196" s="17"/>
    </row>
    <row r="11197" spans="2:3" x14ac:dyDescent="0.25">
      <c r="B11197" s="16"/>
      <c r="C11197" s="17"/>
    </row>
    <row r="11198" spans="2:3" x14ac:dyDescent="0.25">
      <c r="B11198" s="16"/>
      <c r="C11198" s="17"/>
    </row>
    <row r="11199" spans="2:3" x14ac:dyDescent="0.25">
      <c r="B11199" s="16"/>
      <c r="C11199" s="17"/>
    </row>
    <row r="11200" spans="2:3" x14ac:dyDescent="0.25">
      <c r="B11200" s="16"/>
      <c r="C11200" s="17"/>
    </row>
    <row r="11201" spans="2:3" x14ac:dyDescent="0.25">
      <c r="B11201" s="16"/>
      <c r="C11201" s="17"/>
    </row>
    <row r="11202" spans="2:3" x14ac:dyDescent="0.25">
      <c r="B11202" s="16"/>
      <c r="C11202" s="17"/>
    </row>
    <row r="11203" spans="2:3" x14ac:dyDescent="0.25">
      <c r="B11203" s="16"/>
      <c r="C11203" s="17"/>
    </row>
    <row r="11204" spans="2:3" x14ac:dyDescent="0.25">
      <c r="B11204" s="16"/>
      <c r="C11204" s="17"/>
    </row>
    <row r="11205" spans="2:3" x14ac:dyDescent="0.25">
      <c r="B11205" s="16"/>
      <c r="C11205" s="17"/>
    </row>
    <row r="11206" spans="2:3" x14ac:dyDescent="0.25">
      <c r="B11206" s="16"/>
      <c r="C11206" s="17"/>
    </row>
    <row r="11207" spans="2:3" x14ac:dyDescent="0.25">
      <c r="B11207" s="16"/>
      <c r="C11207" s="17"/>
    </row>
    <row r="11208" spans="2:3" x14ac:dyDescent="0.25">
      <c r="B11208" s="16"/>
      <c r="C11208" s="17"/>
    </row>
    <row r="11209" spans="2:3" x14ac:dyDescent="0.25">
      <c r="B11209" s="16"/>
      <c r="C11209" s="17"/>
    </row>
    <row r="11210" spans="2:3" x14ac:dyDescent="0.25">
      <c r="B11210" s="16"/>
      <c r="C11210" s="17"/>
    </row>
    <row r="11211" spans="2:3" x14ac:dyDescent="0.25">
      <c r="B11211" s="16"/>
      <c r="C11211" s="17"/>
    </row>
    <row r="11212" spans="2:3" x14ac:dyDescent="0.25">
      <c r="B11212" s="16"/>
      <c r="C11212" s="17"/>
    </row>
    <row r="11213" spans="2:3" x14ac:dyDescent="0.25">
      <c r="B11213" s="16"/>
      <c r="C11213" s="17"/>
    </row>
    <row r="11214" spans="2:3" x14ac:dyDescent="0.25">
      <c r="B11214" s="16"/>
      <c r="C11214" s="17"/>
    </row>
    <row r="11215" spans="2:3" x14ac:dyDescent="0.25">
      <c r="B11215" s="16"/>
      <c r="C11215" s="17"/>
    </row>
    <row r="11216" spans="2:3" x14ac:dyDescent="0.25">
      <c r="B11216" s="16"/>
      <c r="C11216" s="17"/>
    </row>
    <row r="11217" spans="2:3" x14ac:dyDescent="0.25">
      <c r="B11217" s="16"/>
      <c r="C11217" s="17"/>
    </row>
    <row r="11218" spans="2:3" x14ac:dyDescent="0.25">
      <c r="B11218" s="16"/>
      <c r="C11218" s="17"/>
    </row>
    <row r="11219" spans="2:3" x14ac:dyDescent="0.25">
      <c r="B11219" s="16"/>
      <c r="C11219" s="17"/>
    </row>
    <row r="11220" spans="2:3" x14ac:dyDescent="0.25">
      <c r="B11220" s="16"/>
      <c r="C11220" s="17"/>
    </row>
    <row r="11221" spans="2:3" x14ac:dyDescent="0.25">
      <c r="B11221" s="16"/>
      <c r="C11221" s="17"/>
    </row>
    <row r="11222" spans="2:3" x14ac:dyDescent="0.25">
      <c r="B11222" s="16"/>
      <c r="C11222" s="17"/>
    </row>
    <row r="11223" spans="2:3" x14ac:dyDescent="0.25">
      <c r="B11223" s="16"/>
      <c r="C11223" s="17"/>
    </row>
    <row r="11224" spans="2:3" x14ac:dyDescent="0.25">
      <c r="B11224" s="16"/>
      <c r="C11224" s="17"/>
    </row>
    <row r="11225" spans="2:3" x14ac:dyDescent="0.25">
      <c r="B11225" s="16"/>
      <c r="C11225" s="17"/>
    </row>
    <row r="11226" spans="2:3" x14ac:dyDescent="0.25">
      <c r="B11226" s="16"/>
      <c r="C11226" s="17"/>
    </row>
    <row r="11227" spans="2:3" x14ac:dyDescent="0.25">
      <c r="B11227" s="16"/>
      <c r="C11227" s="17"/>
    </row>
    <row r="11228" spans="2:3" x14ac:dyDescent="0.25">
      <c r="B11228" s="16"/>
      <c r="C11228" s="17"/>
    </row>
    <row r="11229" spans="2:3" x14ac:dyDescent="0.25">
      <c r="B11229" s="16"/>
      <c r="C11229" s="17"/>
    </row>
    <row r="11230" spans="2:3" x14ac:dyDescent="0.25">
      <c r="B11230" s="16"/>
      <c r="C11230" s="17"/>
    </row>
    <row r="11231" spans="2:3" x14ac:dyDescent="0.25">
      <c r="B11231" s="16"/>
      <c r="C11231" s="17"/>
    </row>
    <row r="11232" spans="2:3" x14ac:dyDescent="0.25">
      <c r="B11232" s="16"/>
      <c r="C11232" s="17"/>
    </row>
    <row r="11233" spans="2:3" x14ac:dyDescent="0.25">
      <c r="B11233" s="16"/>
      <c r="C11233" s="17"/>
    </row>
    <row r="11234" spans="2:3" x14ac:dyDescent="0.25">
      <c r="B11234" s="16"/>
      <c r="C11234" s="17"/>
    </row>
    <row r="11235" spans="2:3" x14ac:dyDescent="0.25">
      <c r="B11235" s="16"/>
      <c r="C11235" s="17"/>
    </row>
    <row r="11236" spans="2:3" x14ac:dyDescent="0.25">
      <c r="B11236" s="16"/>
      <c r="C11236" s="17"/>
    </row>
    <row r="11237" spans="2:3" x14ac:dyDescent="0.25">
      <c r="B11237" s="16"/>
      <c r="C11237" s="17"/>
    </row>
    <row r="11238" spans="2:3" x14ac:dyDescent="0.25">
      <c r="B11238" s="16"/>
      <c r="C11238" s="17"/>
    </row>
    <row r="11239" spans="2:3" x14ac:dyDescent="0.25">
      <c r="B11239" s="16"/>
      <c r="C11239" s="17"/>
    </row>
    <row r="11240" spans="2:3" x14ac:dyDescent="0.25">
      <c r="B11240" s="16"/>
      <c r="C11240" s="17"/>
    </row>
    <row r="11241" spans="2:3" x14ac:dyDescent="0.25">
      <c r="B11241" s="16"/>
      <c r="C11241" s="17"/>
    </row>
    <row r="11242" spans="2:3" x14ac:dyDescent="0.25">
      <c r="B11242" s="16"/>
      <c r="C11242" s="17"/>
    </row>
    <row r="11243" spans="2:3" x14ac:dyDescent="0.25">
      <c r="B11243" s="16"/>
      <c r="C11243" s="17"/>
    </row>
    <row r="11244" spans="2:3" x14ac:dyDescent="0.25">
      <c r="B11244" s="16"/>
      <c r="C11244" s="17"/>
    </row>
    <row r="11245" spans="2:3" x14ac:dyDescent="0.25">
      <c r="B11245" s="16"/>
      <c r="C11245" s="17"/>
    </row>
    <row r="11246" spans="2:3" x14ac:dyDescent="0.25">
      <c r="B11246" s="16"/>
      <c r="C11246" s="17"/>
    </row>
    <row r="11247" spans="2:3" x14ac:dyDescent="0.25">
      <c r="B11247" s="16"/>
      <c r="C11247" s="17"/>
    </row>
    <row r="11248" spans="2:3" x14ac:dyDescent="0.25">
      <c r="B11248" s="16"/>
      <c r="C11248" s="17"/>
    </row>
    <row r="11249" spans="2:3" x14ac:dyDescent="0.25">
      <c r="B11249" s="16"/>
      <c r="C11249" s="17"/>
    </row>
    <row r="11250" spans="2:3" x14ac:dyDescent="0.25">
      <c r="B11250" s="16"/>
      <c r="C11250" s="17"/>
    </row>
    <row r="11251" spans="2:3" x14ac:dyDescent="0.25">
      <c r="B11251" s="16"/>
      <c r="C11251" s="17"/>
    </row>
    <row r="11252" spans="2:3" x14ac:dyDescent="0.25">
      <c r="B11252" s="16"/>
      <c r="C11252" s="17"/>
    </row>
    <row r="11253" spans="2:3" x14ac:dyDescent="0.25">
      <c r="B11253" s="16"/>
      <c r="C11253" s="17"/>
    </row>
    <row r="11254" spans="2:3" x14ac:dyDescent="0.25">
      <c r="B11254" s="16"/>
      <c r="C11254" s="17"/>
    </row>
    <row r="11255" spans="2:3" x14ac:dyDescent="0.25">
      <c r="B11255" s="16"/>
      <c r="C11255" s="17"/>
    </row>
    <row r="11256" spans="2:3" x14ac:dyDescent="0.25">
      <c r="B11256" s="16"/>
      <c r="C11256" s="17"/>
    </row>
    <row r="11257" spans="2:3" x14ac:dyDescent="0.25">
      <c r="B11257" s="16"/>
      <c r="C11257" s="17"/>
    </row>
    <row r="11258" spans="2:3" x14ac:dyDescent="0.25">
      <c r="B11258" s="16"/>
      <c r="C11258" s="17"/>
    </row>
    <row r="11259" spans="2:3" x14ac:dyDescent="0.25">
      <c r="B11259" s="16"/>
      <c r="C11259" s="17"/>
    </row>
    <row r="11260" spans="2:3" x14ac:dyDescent="0.25">
      <c r="B11260" s="16"/>
      <c r="C11260" s="17"/>
    </row>
    <row r="11261" spans="2:3" x14ac:dyDescent="0.25">
      <c r="B11261" s="16"/>
      <c r="C11261" s="17"/>
    </row>
    <row r="11262" spans="2:3" x14ac:dyDescent="0.25">
      <c r="B11262" s="16"/>
      <c r="C11262" s="17"/>
    </row>
    <row r="11263" spans="2:3" x14ac:dyDescent="0.25">
      <c r="B11263" s="16"/>
      <c r="C11263" s="17"/>
    </row>
    <row r="11264" spans="2:3" x14ac:dyDescent="0.25">
      <c r="B11264" s="16"/>
      <c r="C11264" s="17"/>
    </row>
    <row r="11265" spans="2:3" x14ac:dyDescent="0.25">
      <c r="B11265" s="16"/>
      <c r="C11265" s="17"/>
    </row>
    <row r="11266" spans="2:3" x14ac:dyDescent="0.25">
      <c r="B11266" s="16"/>
      <c r="C11266" s="17"/>
    </row>
    <row r="11267" spans="2:3" x14ac:dyDescent="0.25">
      <c r="B11267" s="16"/>
      <c r="C11267" s="17"/>
    </row>
    <row r="11268" spans="2:3" x14ac:dyDescent="0.25">
      <c r="B11268" s="16"/>
      <c r="C11268" s="17"/>
    </row>
    <row r="11269" spans="2:3" x14ac:dyDescent="0.25">
      <c r="B11269" s="16"/>
      <c r="C11269" s="17"/>
    </row>
    <row r="11270" spans="2:3" x14ac:dyDescent="0.25">
      <c r="B11270" s="16"/>
      <c r="C11270" s="17"/>
    </row>
    <row r="11271" spans="2:3" x14ac:dyDescent="0.25">
      <c r="B11271" s="16"/>
      <c r="C11271" s="17"/>
    </row>
    <row r="11272" spans="2:3" x14ac:dyDescent="0.25">
      <c r="B11272" s="16"/>
      <c r="C11272" s="17"/>
    </row>
    <row r="11273" spans="2:3" x14ac:dyDescent="0.25">
      <c r="B11273" s="16"/>
      <c r="C11273" s="17"/>
    </row>
    <row r="11274" spans="2:3" x14ac:dyDescent="0.25">
      <c r="B11274" s="16"/>
      <c r="C11274" s="17"/>
    </row>
    <row r="11275" spans="2:3" x14ac:dyDescent="0.25">
      <c r="B11275" s="16"/>
      <c r="C11275" s="17"/>
    </row>
    <row r="11276" spans="2:3" x14ac:dyDescent="0.25">
      <c r="B11276" s="16"/>
      <c r="C11276" s="17"/>
    </row>
    <row r="11277" spans="2:3" x14ac:dyDescent="0.25">
      <c r="B11277" s="16"/>
      <c r="C11277" s="17"/>
    </row>
    <row r="11278" spans="2:3" x14ac:dyDescent="0.25">
      <c r="B11278" s="16"/>
      <c r="C11278" s="17"/>
    </row>
    <row r="11279" spans="2:3" x14ac:dyDescent="0.25">
      <c r="B11279" s="16"/>
      <c r="C11279" s="17"/>
    </row>
    <row r="11280" spans="2:3" x14ac:dyDescent="0.25">
      <c r="B11280" s="16"/>
      <c r="C11280" s="17"/>
    </row>
    <row r="11281" spans="2:3" x14ac:dyDescent="0.25">
      <c r="B11281" s="16"/>
      <c r="C11281" s="17"/>
    </row>
    <row r="11282" spans="2:3" x14ac:dyDescent="0.25">
      <c r="B11282" s="16"/>
      <c r="C11282" s="17"/>
    </row>
    <row r="11283" spans="2:3" x14ac:dyDescent="0.25">
      <c r="B11283" s="16"/>
      <c r="C11283" s="17"/>
    </row>
    <row r="11284" spans="2:3" x14ac:dyDescent="0.25">
      <c r="B11284" s="16"/>
      <c r="C11284" s="17"/>
    </row>
    <row r="11285" spans="2:3" x14ac:dyDescent="0.25">
      <c r="B11285" s="16"/>
      <c r="C11285" s="17"/>
    </row>
    <row r="11286" spans="2:3" x14ac:dyDescent="0.25">
      <c r="B11286" s="16"/>
      <c r="C11286" s="17"/>
    </row>
    <row r="11287" spans="2:3" x14ac:dyDescent="0.25">
      <c r="B11287" s="16"/>
      <c r="C11287" s="17"/>
    </row>
    <row r="11288" spans="2:3" x14ac:dyDescent="0.25">
      <c r="B11288" s="16"/>
      <c r="C11288" s="17"/>
    </row>
    <row r="11289" spans="2:3" x14ac:dyDescent="0.25">
      <c r="B11289" s="16"/>
      <c r="C11289" s="17"/>
    </row>
    <row r="11290" spans="2:3" x14ac:dyDescent="0.25">
      <c r="B11290" s="16"/>
      <c r="C11290" s="17"/>
    </row>
    <row r="11291" spans="2:3" x14ac:dyDescent="0.25">
      <c r="B11291" s="16"/>
      <c r="C11291" s="17"/>
    </row>
    <row r="11292" spans="2:3" x14ac:dyDescent="0.25">
      <c r="B11292" s="16"/>
      <c r="C11292" s="17"/>
    </row>
    <row r="11293" spans="2:3" x14ac:dyDescent="0.25">
      <c r="B11293" s="16"/>
      <c r="C11293" s="17"/>
    </row>
    <row r="11294" spans="2:3" x14ac:dyDescent="0.25">
      <c r="B11294" s="16"/>
      <c r="C11294" s="17"/>
    </row>
    <row r="11295" spans="2:3" x14ac:dyDescent="0.25">
      <c r="B11295" s="16"/>
      <c r="C11295" s="17"/>
    </row>
    <row r="11296" spans="2:3" x14ac:dyDescent="0.25">
      <c r="B11296" s="16"/>
      <c r="C11296" s="17"/>
    </row>
    <row r="11297" spans="2:3" x14ac:dyDescent="0.25">
      <c r="B11297" s="16"/>
      <c r="C11297" s="17"/>
    </row>
    <row r="11298" spans="2:3" x14ac:dyDescent="0.25">
      <c r="B11298" s="16"/>
      <c r="C11298" s="17"/>
    </row>
    <row r="11299" spans="2:3" x14ac:dyDescent="0.25">
      <c r="B11299" s="16"/>
      <c r="C11299" s="17"/>
    </row>
    <row r="11300" spans="2:3" x14ac:dyDescent="0.25">
      <c r="B11300" s="16"/>
      <c r="C11300" s="17"/>
    </row>
    <row r="11301" spans="2:3" x14ac:dyDescent="0.25">
      <c r="B11301" s="16"/>
      <c r="C11301" s="17"/>
    </row>
    <row r="11302" spans="2:3" x14ac:dyDescent="0.25">
      <c r="B11302" s="16"/>
      <c r="C11302" s="17"/>
    </row>
    <row r="11303" spans="2:3" x14ac:dyDescent="0.25">
      <c r="B11303" s="16"/>
      <c r="C11303" s="17"/>
    </row>
    <row r="11304" spans="2:3" x14ac:dyDescent="0.25">
      <c r="B11304" s="16"/>
      <c r="C11304" s="17"/>
    </row>
    <row r="11305" spans="2:3" x14ac:dyDescent="0.25">
      <c r="B11305" s="16"/>
      <c r="C11305" s="17"/>
    </row>
    <row r="11306" spans="2:3" x14ac:dyDescent="0.25">
      <c r="B11306" s="16"/>
      <c r="C11306" s="17"/>
    </row>
    <row r="11307" spans="2:3" x14ac:dyDescent="0.25">
      <c r="B11307" s="16"/>
      <c r="C11307" s="17"/>
    </row>
    <row r="11308" spans="2:3" x14ac:dyDescent="0.25">
      <c r="B11308" s="16"/>
      <c r="C11308" s="17"/>
    </row>
    <row r="11309" spans="2:3" x14ac:dyDescent="0.25">
      <c r="B11309" s="16"/>
      <c r="C11309" s="17"/>
    </row>
    <row r="11310" spans="2:3" x14ac:dyDescent="0.25">
      <c r="B11310" s="16"/>
      <c r="C11310" s="17"/>
    </row>
    <row r="11311" spans="2:3" x14ac:dyDescent="0.25">
      <c r="B11311" s="16"/>
      <c r="C11311" s="17"/>
    </row>
    <row r="11312" spans="2:3" x14ac:dyDescent="0.25">
      <c r="B11312" s="16"/>
      <c r="C11312" s="17"/>
    </row>
    <row r="11313" spans="2:3" x14ac:dyDescent="0.25">
      <c r="B11313" s="16"/>
      <c r="C11313" s="17"/>
    </row>
    <row r="11314" spans="2:3" x14ac:dyDescent="0.25">
      <c r="B11314" s="16"/>
      <c r="C11314" s="17"/>
    </row>
    <row r="11315" spans="2:3" x14ac:dyDescent="0.25">
      <c r="B11315" s="16"/>
      <c r="C11315" s="17"/>
    </row>
    <row r="11316" spans="2:3" x14ac:dyDescent="0.25">
      <c r="B11316" s="16"/>
      <c r="C11316" s="17"/>
    </row>
    <row r="11317" spans="2:3" x14ac:dyDescent="0.25">
      <c r="B11317" s="16"/>
      <c r="C11317" s="17"/>
    </row>
    <row r="11318" spans="2:3" x14ac:dyDescent="0.25">
      <c r="B11318" s="16"/>
      <c r="C11318" s="17"/>
    </row>
    <row r="11319" spans="2:3" x14ac:dyDescent="0.25">
      <c r="B11319" s="16"/>
      <c r="C11319" s="17"/>
    </row>
    <row r="11320" spans="2:3" x14ac:dyDescent="0.25">
      <c r="B11320" s="16"/>
      <c r="C11320" s="17"/>
    </row>
    <row r="11321" spans="2:3" x14ac:dyDescent="0.25">
      <c r="B11321" s="16"/>
      <c r="C11321" s="17"/>
    </row>
    <row r="11322" spans="2:3" x14ac:dyDescent="0.25">
      <c r="B11322" s="16"/>
      <c r="C11322" s="17"/>
    </row>
    <row r="11323" spans="2:3" x14ac:dyDescent="0.25">
      <c r="B11323" s="16"/>
      <c r="C11323" s="17"/>
    </row>
    <row r="11324" spans="2:3" x14ac:dyDescent="0.25">
      <c r="B11324" s="16"/>
      <c r="C11324" s="17"/>
    </row>
    <row r="11325" spans="2:3" x14ac:dyDescent="0.25">
      <c r="B11325" s="16"/>
      <c r="C11325" s="17"/>
    </row>
    <row r="11326" spans="2:3" x14ac:dyDescent="0.25">
      <c r="B11326" s="16"/>
      <c r="C11326" s="17"/>
    </row>
    <row r="11327" spans="2:3" x14ac:dyDescent="0.25">
      <c r="B11327" s="16"/>
      <c r="C11327" s="17"/>
    </row>
    <row r="11328" spans="2:3" x14ac:dyDescent="0.25">
      <c r="B11328" s="16"/>
      <c r="C11328" s="17"/>
    </row>
    <row r="11329" spans="2:3" x14ac:dyDescent="0.25">
      <c r="B11329" s="16"/>
      <c r="C11329" s="17"/>
    </row>
    <row r="11330" spans="2:3" x14ac:dyDescent="0.25">
      <c r="B11330" s="16"/>
      <c r="C11330" s="17"/>
    </row>
    <row r="11331" spans="2:3" x14ac:dyDescent="0.25">
      <c r="B11331" s="16"/>
      <c r="C11331" s="17"/>
    </row>
    <row r="11332" spans="2:3" x14ac:dyDescent="0.25">
      <c r="B11332" s="16"/>
      <c r="C11332" s="17"/>
    </row>
    <row r="11333" spans="2:3" x14ac:dyDescent="0.25">
      <c r="B11333" s="16"/>
      <c r="C11333" s="17"/>
    </row>
    <row r="11334" spans="2:3" x14ac:dyDescent="0.25">
      <c r="B11334" s="16"/>
      <c r="C11334" s="17"/>
    </row>
    <row r="11335" spans="2:3" x14ac:dyDescent="0.25">
      <c r="B11335" s="16"/>
      <c r="C11335" s="17"/>
    </row>
    <row r="11336" spans="2:3" x14ac:dyDescent="0.25">
      <c r="B11336" s="16"/>
      <c r="C11336" s="17"/>
    </row>
    <row r="11337" spans="2:3" x14ac:dyDescent="0.25">
      <c r="B11337" s="16"/>
      <c r="C11337" s="17"/>
    </row>
    <row r="11338" spans="2:3" x14ac:dyDescent="0.25">
      <c r="B11338" s="16"/>
      <c r="C11338" s="17"/>
    </row>
    <row r="11339" spans="2:3" x14ac:dyDescent="0.25">
      <c r="B11339" s="16"/>
      <c r="C11339" s="17"/>
    </row>
    <row r="11340" spans="2:3" x14ac:dyDescent="0.25">
      <c r="B11340" s="16"/>
      <c r="C11340" s="17"/>
    </row>
    <row r="11341" spans="2:3" x14ac:dyDescent="0.25">
      <c r="B11341" s="16"/>
      <c r="C11341" s="17"/>
    </row>
    <row r="11342" spans="2:3" x14ac:dyDescent="0.25">
      <c r="B11342" s="16"/>
      <c r="C11342" s="17"/>
    </row>
    <row r="11343" spans="2:3" x14ac:dyDescent="0.25">
      <c r="B11343" s="16"/>
      <c r="C11343" s="17"/>
    </row>
    <row r="11344" spans="2:3" x14ac:dyDescent="0.25">
      <c r="B11344" s="16"/>
      <c r="C11344" s="17"/>
    </row>
    <row r="11345" spans="2:3" x14ac:dyDescent="0.25">
      <c r="B11345" s="16"/>
      <c r="C11345" s="17"/>
    </row>
    <row r="11346" spans="2:3" x14ac:dyDescent="0.25">
      <c r="B11346" s="16"/>
      <c r="C11346" s="17"/>
    </row>
    <row r="11347" spans="2:3" x14ac:dyDescent="0.25">
      <c r="B11347" s="16"/>
      <c r="C11347" s="17"/>
    </row>
    <row r="11348" spans="2:3" x14ac:dyDescent="0.25">
      <c r="B11348" s="16"/>
      <c r="C11348" s="17"/>
    </row>
    <row r="11349" spans="2:3" x14ac:dyDescent="0.25">
      <c r="B11349" s="16"/>
      <c r="C11349" s="17"/>
    </row>
    <row r="11350" spans="2:3" x14ac:dyDescent="0.25">
      <c r="B11350" s="16"/>
      <c r="C11350" s="17"/>
    </row>
    <row r="11351" spans="2:3" x14ac:dyDescent="0.25">
      <c r="B11351" s="16"/>
      <c r="C11351" s="17"/>
    </row>
    <row r="11352" spans="2:3" x14ac:dyDescent="0.25">
      <c r="B11352" s="16"/>
      <c r="C11352" s="17"/>
    </row>
    <row r="11353" spans="2:3" x14ac:dyDescent="0.25">
      <c r="B11353" s="16"/>
      <c r="C11353" s="17"/>
    </row>
    <row r="11354" spans="2:3" x14ac:dyDescent="0.25">
      <c r="B11354" s="16"/>
      <c r="C11354" s="17"/>
    </row>
    <row r="11355" spans="2:3" x14ac:dyDescent="0.25">
      <c r="B11355" s="16"/>
      <c r="C11355" s="17"/>
    </row>
    <row r="11356" spans="2:3" x14ac:dyDescent="0.25">
      <c r="B11356" s="16"/>
      <c r="C11356" s="17"/>
    </row>
    <row r="11357" spans="2:3" x14ac:dyDescent="0.25">
      <c r="B11357" s="16"/>
      <c r="C11357" s="17"/>
    </row>
    <row r="11358" spans="2:3" x14ac:dyDescent="0.25">
      <c r="B11358" s="16"/>
      <c r="C11358" s="17"/>
    </row>
    <row r="11359" spans="2:3" x14ac:dyDescent="0.25">
      <c r="B11359" s="16"/>
      <c r="C11359" s="17"/>
    </row>
    <row r="11360" spans="2:3" x14ac:dyDescent="0.25">
      <c r="B11360" s="16"/>
      <c r="C11360" s="17"/>
    </row>
    <row r="11361" spans="2:3" x14ac:dyDescent="0.25">
      <c r="B11361" s="16"/>
      <c r="C11361" s="17"/>
    </row>
    <row r="11362" spans="2:3" x14ac:dyDescent="0.25">
      <c r="B11362" s="16"/>
      <c r="C11362" s="17"/>
    </row>
    <row r="11363" spans="2:3" x14ac:dyDescent="0.25">
      <c r="B11363" s="16"/>
      <c r="C11363" s="17"/>
    </row>
    <row r="11364" spans="2:3" x14ac:dyDescent="0.25">
      <c r="B11364" s="16"/>
      <c r="C11364" s="17"/>
    </row>
    <row r="11365" spans="2:3" x14ac:dyDescent="0.25">
      <c r="B11365" s="16"/>
      <c r="C11365" s="17"/>
    </row>
    <row r="11366" spans="2:3" x14ac:dyDescent="0.25">
      <c r="B11366" s="16"/>
      <c r="C11366" s="17"/>
    </row>
    <row r="11367" spans="2:3" x14ac:dyDescent="0.25">
      <c r="B11367" s="16"/>
      <c r="C11367" s="17"/>
    </row>
    <row r="11368" spans="2:3" x14ac:dyDescent="0.25">
      <c r="B11368" s="16"/>
      <c r="C11368" s="17"/>
    </row>
    <row r="11369" spans="2:3" x14ac:dyDescent="0.25">
      <c r="B11369" s="16"/>
      <c r="C11369" s="17"/>
    </row>
    <row r="11370" spans="2:3" x14ac:dyDescent="0.25">
      <c r="B11370" s="16"/>
      <c r="C11370" s="17"/>
    </row>
    <row r="11371" spans="2:3" x14ac:dyDescent="0.25">
      <c r="B11371" s="16"/>
      <c r="C11371" s="17"/>
    </row>
    <row r="11372" spans="2:3" x14ac:dyDescent="0.25">
      <c r="B11372" s="16"/>
      <c r="C11372" s="17"/>
    </row>
    <row r="11373" spans="2:3" x14ac:dyDescent="0.25">
      <c r="B11373" s="16"/>
      <c r="C11373" s="17"/>
    </row>
    <row r="11374" spans="2:3" x14ac:dyDescent="0.25">
      <c r="B11374" s="16"/>
      <c r="C11374" s="17"/>
    </row>
    <row r="11375" spans="2:3" x14ac:dyDescent="0.25">
      <c r="B11375" s="16"/>
      <c r="C11375" s="17"/>
    </row>
    <row r="11376" spans="2:3" x14ac:dyDescent="0.25">
      <c r="B11376" s="16"/>
      <c r="C11376" s="17"/>
    </row>
    <row r="11377" spans="2:3" x14ac:dyDescent="0.25">
      <c r="B11377" s="16"/>
      <c r="C11377" s="17"/>
    </row>
    <row r="11378" spans="2:3" x14ac:dyDescent="0.25">
      <c r="B11378" s="16"/>
      <c r="C11378" s="17"/>
    </row>
    <row r="11379" spans="2:3" x14ac:dyDescent="0.25">
      <c r="B11379" s="16"/>
      <c r="C11379" s="17"/>
    </row>
    <row r="11380" spans="2:3" x14ac:dyDescent="0.25">
      <c r="B11380" s="16"/>
      <c r="C11380" s="17"/>
    </row>
    <row r="11381" spans="2:3" x14ac:dyDescent="0.25">
      <c r="B11381" s="16"/>
      <c r="C11381" s="17"/>
    </row>
    <row r="11382" spans="2:3" x14ac:dyDescent="0.25">
      <c r="B11382" s="16"/>
      <c r="C11382" s="17"/>
    </row>
    <row r="11383" spans="2:3" x14ac:dyDescent="0.25">
      <c r="B11383" s="16"/>
      <c r="C11383" s="17"/>
    </row>
    <row r="11384" spans="2:3" x14ac:dyDescent="0.25">
      <c r="B11384" s="16"/>
      <c r="C11384" s="17"/>
    </row>
    <row r="11385" spans="2:3" x14ac:dyDescent="0.25">
      <c r="B11385" s="16"/>
      <c r="C11385" s="17"/>
    </row>
    <row r="11386" spans="2:3" x14ac:dyDescent="0.25">
      <c r="B11386" s="16"/>
      <c r="C11386" s="17"/>
    </row>
    <row r="11387" spans="2:3" x14ac:dyDescent="0.25">
      <c r="B11387" s="16"/>
      <c r="C11387" s="17"/>
    </row>
    <row r="11388" spans="2:3" x14ac:dyDescent="0.25">
      <c r="B11388" s="16"/>
      <c r="C11388" s="17"/>
    </row>
    <row r="11389" spans="2:3" x14ac:dyDescent="0.25">
      <c r="B11389" s="16"/>
      <c r="C11389" s="17"/>
    </row>
    <row r="11390" spans="2:3" x14ac:dyDescent="0.25">
      <c r="B11390" s="16"/>
      <c r="C11390" s="17"/>
    </row>
    <row r="11391" spans="2:3" x14ac:dyDescent="0.25">
      <c r="B11391" s="16"/>
      <c r="C11391" s="17"/>
    </row>
    <row r="11392" spans="2:3" x14ac:dyDescent="0.25">
      <c r="B11392" s="16"/>
      <c r="C11392" s="17"/>
    </row>
    <row r="11393" spans="2:3" x14ac:dyDescent="0.25">
      <c r="B11393" s="16"/>
      <c r="C11393" s="17"/>
    </row>
    <row r="11394" spans="2:3" x14ac:dyDescent="0.25">
      <c r="B11394" s="16"/>
      <c r="C11394" s="17"/>
    </row>
    <row r="11395" spans="2:3" x14ac:dyDescent="0.25">
      <c r="B11395" s="16"/>
      <c r="C11395" s="17"/>
    </row>
    <row r="11396" spans="2:3" x14ac:dyDescent="0.25">
      <c r="B11396" s="16"/>
      <c r="C11396" s="17"/>
    </row>
    <row r="11397" spans="2:3" x14ac:dyDescent="0.25">
      <c r="B11397" s="16"/>
      <c r="C11397" s="17"/>
    </row>
    <row r="11398" spans="2:3" x14ac:dyDescent="0.25">
      <c r="B11398" s="16"/>
      <c r="C11398" s="17"/>
    </row>
    <row r="11399" spans="2:3" x14ac:dyDescent="0.25">
      <c r="B11399" s="16"/>
      <c r="C11399" s="17"/>
    </row>
    <row r="11400" spans="2:3" x14ac:dyDescent="0.25">
      <c r="B11400" s="16"/>
      <c r="C11400" s="17"/>
    </row>
    <row r="11401" spans="2:3" x14ac:dyDescent="0.25">
      <c r="B11401" s="16"/>
      <c r="C11401" s="17"/>
    </row>
    <row r="11402" spans="2:3" x14ac:dyDescent="0.25">
      <c r="B11402" s="16"/>
      <c r="C11402" s="17"/>
    </row>
    <row r="11403" spans="2:3" x14ac:dyDescent="0.25">
      <c r="B11403" s="16"/>
      <c r="C11403" s="17"/>
    </row>
    <row r="11404" spans="2:3" x14ac:dyDescent="0.25">
      <c r="B11404" s="16"/>
      <c r="C11404" s="17"/>
    </row>
    <row r="11405" spans="2:3" x14ac:dyDescent="0.25">
      <c r="B11405" s="16"/>
      <c r="C11405" s="17"/>
    </row>
    <row r="11406" spans="2:3" x14ac:dyDescent="0.25">
      <c r="B11406" s="16"/>
      <c r="C11406" s="17"/>
    </row>
    <row r="11407" spans="2:3" x14ac:dyDescent="0.25">
      <c r="B11407" s="16"/>
      <c r="C11407" s="17"/>
    </row>
    <row r="11408" spans="2:3" x14ac:dyDescent="0.25">
      <c r="B11408" s="16"/>
      <c r="C11408" s="17"/>
    </row>
    <row r="11409" spans="2:3" x14ac:dyDescent="0.25">
      <c r="B11409" s="16"/>
      <c r="C11409" s="17"/>
    </row>
    <row r="11410" spans="2:3" x14ac:dyDescent="0.25">
      <c r="B11410" s="16"/>
      <c r="C11410" s="17"/>
    </row>
    <row r="11411" spans="2:3" x14ac:dyDescent="0.25">
      <c r="B11411" s="16"/>
      <c r="C11411" s="17"/>
    </row>
    <row r="11412" spans="2:3" x14ac:dyDescent="0.25">
      <c r="B11412" s="16"/>
      <c r="C11412" s="17"/>
    </row>
    <row r="11413" spans="2:3" x14ac:dyDescent="0.25">
      <c r="B11413" s="16"/>
      <c r="C11413" s="17"/>
    </row>
    <row r="11414" spans="2:3" x14ac:dyDescent="0.25">
      <c r="B11414" s="16"/>
      <c r="C11414" s="17"/>
    </row>
    <row r="11415" spans="2:3" x14ac:dyDescent="0.25">
      <c r="B11415" s="16"/>
      <c r="C11415" s="17"/>
    </row>
    <row r="11416" spans="2:3" x14ac:dyDescent="0.25">
      <c r="B11416" s="16"/>
      <c r="C11416" s="17"/>
    </row>
    <row r="11417" spans="2:3" x14ac:dyDescent="0.25">
      <c r="B11417" s="16"/>
      <c r="C11417" s="17"/>
    </row>
    <row r="11418" spans="2:3" x14ac:dyDescent="0.25">
      <c r="B11418" s="16"/>
      <c r="C11418" s="17"/>
    </row>
    <row r="11419" spans="2:3" x14ac:dyDescent="0.25">
      <c r="B11419" s="16"/>
      <c r="C11419" s="17"/>
    </row>
    <row r="11420" spans="2:3" x14ac:dyDescent="0.25">
      <c r="B11420" s="16"/>
      <c r="C11420" s="17"/>
    </row>
    <row r="11421" spans="2:3" x14ac:dyDescent="0.25">
      <c r="B11421" s="16"/>
      <c r="C11421" s="17"/>
    </row>
    <row r="11422" spans="2:3" x14ac:dyDescent="0.25">
      <c r="B11422" s="16"/>
      <c r="C11422" s="17"/>
    </row>
    <row r="11423" spans="2:3" x14ac:dyDescent="0.25">
      <c r="B11423" s="16"/>
      <c r="C11423" s="17"/>
    </row>
    <row r="11424" spans="2:3" x14ac:dyDescent="0.25">
      <c r="B11424" s="16"/>
      <c r="C11424" s="17"/>
    </row>
    <row r="11425" spans="2:3" x14ac:dyDescent="0.25">
      <c r="B11425" s="16"/>
      <c r="C11425" s="17"/>
    </row>
    <row r="11426" spans="2:3" x14ac:dyDescent="0.25">
      <c r="B11426" s="16"/>
      <c r="C11426" s="17"/>
    </row>
    <row r="11427" spans="2:3" x14ac:dyDescent="0.25">
      <c r="B11427" s="16"/>
      <c r="C11427" s="17"/>
    </row>
    <row r="11428" spans="2:3" x14ac:dyDescent="0.25">
      <c r="B11428" s="16"/>
      <c r="C11428" s="17"/>
    </row>
    <row r="11429" spans="2:3" x14ac:dyDescent="0.25">
      <c r="B11429" s="16"/>
      <c r="C11429" s="17"/>
    </row>
    <row r="11430" spans="2:3" x14ac:dyDescent="0.25">
      <c r="B11430" s="16"/>
      <c r="C11430" s="17"/>
    </row>
    <row r="11431" spans="2:3" x14ac:dyDescent="0.25">
      <c r="B11431" s="16"/>
      <c r="C11431" s="17"/>
    </row>
    <row r="11432" spans="2:3" x14ac:dyDescent="0.25">
      <c r="B11432" s="16"/>
      <c r="C11432" s="17"/>
    </row>
    <row r="11433" spans="2:3" x14ac:dyDescent="0.25">
      <c r="B11433" s="16"/>
      <c r="C11433" s="17"/>
    </row>
    <row r="11434" spans="2:3" x14ac:dyDescent="0.25">
      <c r="B11434" s="16"/>
      <c r="C11434" s="17"/>
    </row>
    <row r="11435" spans="2:3" x14ac:dyDescent="0.25">
      <c r="B11435" s="16"/>
      <c r="C11435" s="17"/>
    </row>
    <row r="11436" spans="2:3" x14ac:dyDescent="0.25">
      <c r="B11436" s="16"/>
      <c r="C11436" s="17"/>
    </row>
    <row r="11437" spans="2:3" x14ac:dyDescent="0.25">
      <c r="B11437" s="16"/>
      <c r="C11437" s="17"/>
    </row>
    <row r="11438" spans="2:3" x14ac:dyDescent="0.25">
      <c r="B11438" s="16"/>
      <c r="C11438" s="17"/>
    </row>
    <row r="11439" spans="2:3" x14ac:dyDescent="0.25">
      <c r="B11439" s="16"/>
      <c r="C11439" s="17"/>
    </row>
    <row r="11440" spans="2:3" x14ac:dyDescent="0.25">
      <c r="B11440" s="16"/>
      <c r="C11440" s="17"/>
    </row>
    <row r="11441" spans="2:3" x14ac:dyDescent="0.25">
      <c r="B11441" s="16"/>
      <c r="C11441" s="17"/>
    </row>
    <row r="11442" spans="2:3" x14ac:dyDescent="0.25">
      <c r="B11442" s="16"/>
      <c r="C11442" s="17"/>
    </row>
    <row r="11443" spans="2:3" x14ac:dyDescent="0.25">
      <c r="B11443" s="16"/>
      <c r="C11443" s="17"/>
    </row>
    <row r="11444" spans="2:3" x14ac:dyDescent="0.25">
      <c r="B11444" s="16"/>
      <c r="C11444" s="17"/>
    </row>
    <row r="11445" spans="2:3" x14ac:dyDescent="0.25">
      <c r="B11445" s="16"/>
      <c r="C11445" s="17"/>
    </row>
    <row r="11446" spans="2:3" x14ac:dyDescent="0.25">
      <c r="B11446" s="16"/>
      <c r="C11446" s="17"/>
    </row>
    <row r="11447" spans="2:3" x14ac:dyDescent="0.25">
      <c r="B11447" s="16"/>
      <c r="C11447" s="17"/>
    </row>
    <row r="11448" spans="2:3" x14ac:dyDescent="0.25">
      <c r="B11448" s="16"/>
      <c r="C11448" s="17"/>
    </row>
    <row r="11449" spans="2:3" x14ac:dyDescent="0.25">
      <c r="B11449" s="16"/>
      <c r="C11449" s="17"/>
    </row>
    <row r="11450" spans="2:3" x14ac:dyDescent="0.25">
      <c r="B11450" s="16"/>
      <c r="C11450" s="17"/>
    </row>
    <row r="11451" spans="2:3" x14ac:dyDescent="0.25">
      <c r="B11451" s="16"/>
      <c r="C11451" s="17"/>
    </row>
    <row r="11452" spans="2:3" x14ac:dyDescent="0.25">
      <c r="B11452" s="16"/>
      <c r="C11452" s="17"/>
    </row>
    <row r="11453" spans="2:3" x14ac:dyDescent="0.25">
      <c r="B11453" s="16"/>
      <c r="C11453" s="17"/>
    </row>
    <row r="11454" spans="2:3" x14ac:dyDescent="0.25">
      <c r="B11454" s="16"/>
      <c r="C11454" s="17"/>
    </row>
    <row r="11455" spans="2:3" x14ac:dyDescent="0.25">
      <c r="B11455" s="16"/>
      <c r="C11455" s="17"/>
    </row>
    <row r="11456" spans="2:3" x14ac:dyDescent="0.25">
      <c r="B11456" s="16"/>
      <c r="C11456" s="17"/>
    </row>
    <row r="11457" spans="2:3" x14ac:dyDescent="0.25">
      <c r="B11457" s="16"/>
      <c r="C11457" s="17"/>
    </row>
    <row r="11458" spans="2:3" x14ac:dyDescent="0.25">
      <c r="B11458" s="16"/>
      <c r="C11458" s="17"/>
    </row>
    <row r="11459" spans="2:3" x14ac:dyDescent="0.25">
      <c r="B11459" s="16"/>
      <c r="C11459" s="17"/>
    </row>
    <row r="11460" spans="2:3" x14ac:dyDescent="0.25">
      <c r="B11460" s="16"/>
      <c r="C11460" s="17"/>
    </row>
    <row r="11461" spans="2:3" x14ac:dyDescent="0.25">
      <c r="B11461" s="16"/>
      <c r="C11461" s="17"/>
    </row>
    <row r="11462" spans="2:3" x14ac:dyDescent="0.25">
      <c r="B11462" s="16"/>
      <c r="C11462" s="17"/>
    </row>
    <row r="11463" spans="2:3" x14ac:dyDescent="0.25">
      <c r="B11463" s="16"/>
      <c r="C11463" s="17"/>
    </row>
    <row r="11464" spans="2:3" x14ac:dyDescent="0.25">
      <c r="B11464" s="16"/>
      <c r="C11464" s="17"/>
    </row>
    <row r="11465" spans="2:3" x14ac:dyDescent="0.25">
      <c r="B11465" s="16"/>
      <c r="C11465" s="17"/>
    </row>
    <row r="11466" spans="2:3" x14ac:dyDescent="0.25">
      <c r="B11466" s="16"/>
      <c r="C11466" s="17"/>
    </row>
    <row r="11467" spans="2:3" x14ac:dyDescent="0.25">
      <c r="B11467" s="16"/>
      <c r="C11467" s="17"/>
    </row>
    <row r="11468" spans="2:3" x14ac:dyDescent="0.25">
      <c r="B11468" s="16"/>
      <c r="C11468" s="17"/>
    </row>
    <row r="11469" spans="2:3" x14ac:dyDescent="0.25">
      <c r="B11469" s="16"/>
      <c r="C11469" s="17"/>
    </row>
    <row r="11470" spans="2:3" x14ac:dyDescent="0.25">
      <c r="B11470" s="16"/>
      <c r="C11470" s="17"/>
    </row>
    <row r="11471" spans="2:3" x14ac:dyDescent="0.25">
      <c r="B11471" s="16"/>
      <c r="C11471" s="17"/>
    </row>
    <row r="11472" spans="2:3" x14ac:dyDescent="0.25">
      <c r="B11472" s="16"/>
      <c r="C11472" s="17"/>
    </row>
    <row r="11473" spans="2:3" x14ac:dyDescent="0.25">
      <c r="B11473" s="16"/>
      <c r="C11473" s="17"/>
    </row>
    <row r="11474" spans="2:3" x14ac:dyDescent="0.25">
      <c r="B11474" s="16"/>
      <c r="C11474" s="17"/>
    </row>
    <row r="11475" spans="2:3" x14ac:dyDescent="0.25">
      <c r="B11475" s="16"/>
      <c r="C11475" s="17"/>
    </row>
    <row r="11476" spans="2:3" x14ac:dyDescent="0.25">
      <c r="B11476" s="16"/>
      <c r="C11476" s="17"/>
    </row>
    <row r="11477" spans="2:3" x14ac:dyDescent="0.25">
      <c r="B11477" s="16"/>
      <c r="C11477" s="17"/>
    </row>
    <row r="11478" spans="2:3" x14ac:dyDescent="0.25">
      <c r="B11478" s="16"/>
      <c r="C11478" s="17"/>
    </row>
    <row r="11479" spans="2:3" x14ac:dyDescent="0.25">
      <c r="B11479" s="16"/>
      <c r="C11479" s="17"/>
    </row>
    <row r="11480" spans="2:3" x14ac:dyDescent="0.25">
      <c r="B11480" s="16"/>
      <c r="C11480" s="17"/>
    </row>
    <row r="11481" spans="2:3" x14ac:dyDescent="0.25">
      <c r="B11481" s="16"/>
      <c r="C11481" s="17"/>
    </row>
    <row r="11482" spans="2:3" x14ac:dyDescent="0.25">
      <c r="B11482" s="16"/>
      <c r="C11482" s="17"/>
    </row>
    <row r="11483" spans="2:3" x14ac:dyDescent="0.25">
      <c r="B11483" s="16"/>
      <c r="C11483" s="17"/>
    </row>
    <row r="11484" spans="2:3" x14ac:dyDescent="0.25">
      <c r="B11484" s="16"/>
      <c r="C11484" s="17"/>
    </row>
    <row r="11485" spans="2:3" x14ac:dyDescent="0.25">
      <c r="B11485" s="16"/>
      <c r="C11485" s="17"/>
    </row>
    <row r="11486" spans="2:3" x14ac:dyDescent="0.25">
      <c r="B11486" s="16"/>
      <c r="C11486" s="17"/>
    </row>
    <row r="11487" spans="2:3" x14ac:dyDescent="0.25">
      <c r="B11487" s="16"/>
      <c r="C11487" s="17"/>
    </row>
    <row r="11488" spans="2:3" x14ac:dyDescent="0.25">
      <c r="B11488" s="16"/>
      <c r="C11488" s="17"/>
    </row>
    <row r="11489" spans="2:3" x14ac:dyDescent="0.25">
      <c r="B11489" s="16"/>
      <c r="C11489" s="17"/>
    </row>
    <row r="11490" spans="2:3" x14ac:dyDescent="0.25">
      <c r="B11490" s="16"/>
      <c r="C11490" s="17"/>
    </row>
    <row r="11491" spans="2:3" x14ac:dyDescent="0.25">
      <c r="B11491" s="16"/>
      <c r="C11491" s="17"/>
    </row>
    <row r="11492" spans="2:3" x14ac:dyDescent="0.25">
      <c r="B11492" s="16"/>
      <c r="C11492" s="17"/>
    </row>
    <row r="11493" spans="2:3" x14ac:dyDescent="0.25">
      <c r="B11493" s="16"/>
      <c r="C11493" s="17"/>
    </row>
    <row r="11494" spans="2:3" x14ac:dyDescent="0.25">
      <c r="B11494" s="16"/>
      <c r="C11494" s="17"/>
    </row>
    <row r="11495" spans="2:3" x14ac:dyDescent="0.25">
      <c r="B11495" s="16"/>
      <c r="C11495" s="17"/>
    </row>
    <row r="11496" spans="2:3" x14ac:dyDescent="0.25">
      <c r="B11496" s="16"/>
      <c r="C11496" s="17"/>
    </row>
    <row r="11497" spans="2:3" x14ac:dyDescent="0.25">
      <c r="B11497" s="16"/>
      <c r="C11497" s="17"/>
    </row>
    <row r="11498" spans="2:3" x14ac:dyDescent="0.25">
      <c r="B11498" s="16"/>
      <c r="C11498" s="17"/>
    </row>
    <row r="11499" spans="2:3" x14ac:dyDescent="0.25">
      <c r="B11499" s="16"/>
      <c r="C11499" s="17"/>
    </row>
    <row r="11500" spans="2:3" x14ac:dyDescent="0.25">
      <c r="B11500" s="16"/>
      <c r="C11500" s="17"/>
    </row>
    <row r="11501" spans="2:3" x14ac:dyDescent="0.25">
      <c r="B11501" s="16"/>
      <c r="C11501" s="17"/>
    </row>
    <row r="11502" spans="2:3" x14ac:dyDescent="0.25">
      <c r="B11502" s="16"/>
      <c r="C11502" s="17"/>
    </row>
    <row r="11503" spans="2:3" x14ac:dyDescent="0.25">
      <c r="B11503" s="16"/>
      <c r="C11503" s="17"/>
    </row>
    <row r="11504" spans="2:3" x14ac:dyDescent="0.25">
      <c r="B11504" s="16"/>
      <c r="C11504" s="17"/>
    </row>
    <row r="11505" spans="2:3" x14ac:dyDescent="0.25">
      <c r="B11505" s="16"/>
      <c r="C11505" s="17"/>
    </row>
    <row r="11506" spans="2:3" x14ac:dyDescent="0.25">
      <c r="B11506" s="16"/>
      <c r="C11506" s="17"/>
    </row>
    <row r="11507" spans="2:3" x14ac:dyDescent="0.25">
      <c r="B11507" s="16"/>
      <c r="C11507" s="17"/>
    </row>
    <row r="11508" spans="2:3" x14ac:dyDescent="0.25">
      <c r="B11508" s="16"/>
      <c r="C11508" s="17"/>
    </row>
    <row r="11509" spans="2:3" x14ac:dyDescent="0.25">
      <c r="B11509" s="16"/>
      <c r="C11509" s="17"/>
    </row>
    <row r="11510" spans="2:3" x14ac:dyDescent="0.25">
      <c r="B11510" s="16"/>
      <c r="C11510" s="17"/>
    </row>
    <row r="11511" spans="2:3" x14ac:dyDescent="0.25">
      <c r="B11511" s="16"/>
      <c r="C11511" s="17"/>
    </row>
    <row r="11512" spans="2:3" x14ac:dyDescent="0.25">
      <c r="B11512" s="16"/>
      <c r="C11512" s="17"/>
    </row>
    <row r="11513" spans="2:3" x14ac:dyDescent="0.25">
      <c r="B11513" s="16"/>
      <c r="C11513" s="17"/>
    </row>
    <row r="11514" spans="2:3" x14ac:dyDescent="0.25">
      <c r="B11514" s="16"/>
      <c r="C11514" s="17"/>
    </row>
    <row r="11515" spans="2:3" x14ac:dyDescent="0.25">
      <c r="B11515" s="16"/>
      <c r="C11515" s="17"/>
    </row>
    <row r="11516" spans="2:3" x14ac:dyDescent="0.25">
      <c r="B11516" s="16"/>
      <c r="C11516" s="17"/>
    </row>
    <row r="11517" spans="2:3" x14ac:dyDescent="0.25">
      <c r="B11517" s="16"/>
      <c r="C11517" s="17"/>
    </row>
    <row r="11518" spans="2:3" x14ac:dyDescent="0.25">
      <c r="B11518" s="16"/>
      <c r="C11518" s="17"/>
    </row>
    <row r="11519" spans="2:3" x14ac:dyDescent="0.25">
      <c r="B11519" s="16"/>
      <c r="C11519" s="17"/>
    </row>
    <row r="11520" spans="2:3" x14ac:dyDescent="0.25">
      <c r="B11520" s="16"/>
      <c r="C11520" s="17"/>
    </row>
    <row r="11521" spans="2:3" x14ac:dyDescent="0.25">
      <c r="B11521" s="16"/>
      <c r="C11521" s="17"/>
    </row>
    <row r="11522" spans="2:3" x14ac:dyDescent="0.25">
      <c r="B11522" s="16"/>
      <c r="C11522" s="17"/>
    </row>
    <row r="11523" spans="2:3" x14ac:dyDescent="0.25">
      <c r="B11523" s="16"/>
      <c r="C11523" s="17"/>
    </row>
    <row r="11524" spans="2:3" x14ac:dyDescent="0.25">
      <c r="B11524" s="16"/>
      <c r="C11524" s="17"/>
    </row>
    <row r="11525" spans="2:3" x14ac:dyDescent="0.25">
      <c r="B11525" s="16"/>
      <c r="C11525" s="17"/>
    </row>
    <row r="11526" spans="2:3" x14ac:dyDescent="0.25">
      <c r="B11526" s="16"/>
      <c r="C11526" s="17"/>
    </row>
    <row r="11527" spans="2:3" x14ac:dyDescent="0.25">
      <c r="B11527" s="16"/>
      <c r="C11527" s="17"/>
    </row>
    <row r="11528" spans="2:3" x14ac:dyDescent="0.25">
      <c r="B11528" s="16"/>
      <c r="C11528" s="17"/>
    </row>
    <row r="11529" spans="2:3" x14ac:dyDescent="0.25">
      <c r="B11529" s="16"/>
      <c r="C11529" s="17"/>
    </row>
    <row r="11530" spans="2:3" x14ac:dyDescent="0.25">
      <c r="B11530" s="16"/>
      <c r="C11530" s="17"/>
    </row>
    <row r="11531" spans="2:3" x14ac:dyDescent="0.25">
      <c r="B11531" s="16"/>
      <c r="C11531" s="17"/>
    </row>
    <row r="11532" spans="2:3" x14ac:dyDescent="0.25">
      <c r="B11532" s="16"/>
      <c r="C11532" s="17"/>
    </row>
    <row r="11533" spans="2:3" x14ac:dyDescent="0.25">
      <c r="B11533" s="16"/>
      <c r="C11533" s="17"/>
    </row>
    <row r="11534" spans="2:3" x14ac:dyDescent="0.25">
      <c r="B11534" s="16"/>
      <c r="C11534" s="17"/>
    </row>
    <row r="11535" spans="2:3" x14ac:dyDescent="0.25">
      <c r="B11535" s="16"/>
      <c r="C11535" s="17"/>
    </row>
    <row r="11536" spans="2:3" x14ac:dyDescent="0.25">
      <c r="B11536" s="16"/>
      <c r="C11536" s="17"/>
    </row>
    <row r="11537" spans="2:3" x14ac:dyDescent="0.25">
      <c r="B11537" s="16"/>
      <c r="C11537" s="17"/>
    </row>
    <row r="11538" spans="2:3" x14ac:dyDescent="0.25">
      <c r="B11538" s="16"/>
      <c r="C11538" s="17"/>
    </row>
    <row r="11539" spans="2:3" x14ac:dyDescent="0.25">
      <c r="B11539" s="16"/>
      <c r="C11539" s="17"/>
    </row>
    <row r="11540" spans="2:3" x14ac:dyDescent="0.25">
      <c r="B11540" s="16"/>
      <c r="C11540" s="17"/>
    </row>
    <row r="11541" spans="2:3" x14ac:dyDescent="0.25">
      <c r="B11541" s="16"/>
      <c r="C11541" s="17"/>
    </row>
    <row r="11542" spans="2:3" x14ac:dyDescent="0.25">
      <c r="B11542" s="16"/>
      <c r="C11542" s="17"/>
    </row>
    <row r="11543" spans="2:3" x14ac:dyDescent="0.25">
      <c r="B11543" s="16"/>
      <c r="C11543" s="17"/>
    </row>
    <row r="11544" spans="2:3" x14ac:dyDescent="0.25">
      <c r="B11544" s="16"/>
      <c r="C11544" s="17"/>
    </row>
    <row r="11545" spans="2:3" x14ac:dyDescent="0.25">
      <c r="B11545" s="16"/>
      <c r="C11545" s="17"/>
    </row>
    <row r="11546" spans="2:3" x14ac:dyDescent="0.25">
      <c r="B11546" s="16"/>
      <c r="C11546" s="17"/>
    </row>
    <row r="11547" spans="2:3" x14ac:dyDescent="0.25">
      <c r="B11547" s="16"/>
      <c r="C11547" s="17"/>
    </row>
    <row r="11548" spans="2:3" x14ac:dyDescent="0.25">
      <c r="B11548" s="16"/>
      <c r="C11548" s="17"/>
    </row>
    <row r="11549" spans="2:3" x14ac:dyDescent="0.25">
      <c r="B11549" s="16"/>
      <c r="C11549" s="17"/>
    </row>
    <row r="11550" spans="2:3" x14ac:dyDescent="0.25">
      <c r="B11550" s="16"/>
      <c r="C11550" s="17"/>
    </row>
    <row r="11551" spans="2:3" x14ac:dyDescent="0.25">
      <c r="B11551" s="16"/>
      <c r="C11551" s="17"/>
    </row>
    <row r="11552" spans="2:3" x14ac:dyDescent="0.25">
      <c r="B11552" s="16"/>
      <c r="C11552" s="17"/>
    </row>
    <row r="11553" spans="2:3" x14ac:dyDescent="0.25">
      <c r="B11553" s="16"/>
      <c r="C11553" s="17"/>
    </row>
    <row r="11554" spans="2:3" x14ac:dyDescent="0.25">
      <c r="B11554" s="16"/>
      <c r="C11554" s="17"/>
    </row>
    <row r="11555" spans="2:3" x14ac:dyDescent="0.25">
      <c r="B11555" s="16"/>
      <c r="C11555" s="17"/>
    </row>
    <row r="11556" spans="2:3" x14ac:dyDescent="0.25">
      <c r="B11556" s="16"/>
      <c r="C11556" s="17"/>
    </row>
    <row r="11557" spans="2:3" x14ac:dyDescent="0.25">
      <c r="B11557" s="16"/>
      <c r="C11557" s="17"/>
    </row>
    <row r="11558" spans="2:3" x14ac:dyDescent="0.25">
      <c r="B11558" s="16"/>
      <c r="C11558" s="17"/>
    </row>
    <row r="11559" spans="2:3" x14ac:dyDescent="0.25">
      <c r="B11559" s="16"/>
      <c r="C11559" s="17"/>
    </row>
    <row r="11560" spans="2:3" x14ac:dyDescent="0.25">
      <c r="B11560" s="16"/>
      <c r="C11560" s="17"/>
    </row>
    <row r="11561" spans="2:3" x14ac:dyDescent="0.25">
      <c r="B11561" s="16"/>
      <c r="C11561" s="17"/>
    </row>
    <row r="11562" spans="2:3" x14ac:dyDescent="0.25">
      <c r="B11562" s="16"/>
      <c r="C11562" s="17"/>
    </row>
    <row r="11563" spans="2:3" x14ac:dyDescent="0.25">
      <c r="B11563" s="16"/>
      <c r="C11563" s="17"/>
    </row>
    <row r="11564" spans="2:3" x14ac:dyDescent="0.25">
      <c r="B11564" s="16"/>
      <c r="C11564" s="17"/>
    </row>
    <row r="11565" spans="2:3" x14ac:dyDescent="0.25">
      <c r="B11565" s="16"/>
      <c r="C11565" s="17"/>
    </row>
    <row r="11566" spans="2:3" x14ac:dyDescent="0.25">
      <c r="B11566" s="16"/>
      <c r="C11566" s="17"/>
    </row>
    <row r="11567" spans="2:3" x14ac:dyDescent="0.25">
      <c r="B11567" s="16"/>
      <c r="C11567" s="17"/>
    </row>
    <row r="11568" spans="2:3" x14ac:dyDescent="0.25">
      <c r="B11568" s="16"/>
      <c r="C11568" s="17"/>
    </row>
    <row r="11569" spans="2:3" x14ac:dyDescent="0.25">
      <c r="B11569" s="16"/>
      <c r="C11569" s="17"/>
    </row>
    <row r="11570" spans="2:3" x14ac:dyDescent="0.25">
      <c r="B11570" s="16"/>
      <c r="C11570" s="17"/>
    </row>
    <row r="11571" spans="2:3" x14ac:dyDescent="0.25">
      <c r="B11571" s="16"/>
      <c r="C11571" s="17"/>
    </row>
    <row r="11572" spans="2:3" x14ac:dyDescent="0.25">
      <c r="B11572" s="16"/>
      <c r="C11572" s="17"/>
    </row>
    <row r="11573" spans="2:3" x14ac:dyDescent="0.25">
      <c r="B11573" s="16"/>
      <c r="C11573" s="17"/>
    </row>
    <row r="11574" spans="2:3" x14ac:dyDescent="0.25">
      <c r="B11574" s="16"/>
      <c r="C11574" s="17"/>
    </row>
    <row r="11575" spans="2:3" x14ac:dyDescent="0.25">
      <c r="B11575" s="16"/>
      <c r="C11575" s="17"/>
    </row>
    <row r="11576" spans="2:3" x14ac:dyDescent="0.25">
      <c r="B11576" s="16"/>
      <c r="C11576" s="17"/>
    </row>
    <row r="11577" spans="2:3" x14ac:dyDescent="0.25">
      <c r="B11577" s="16"/>
      <c r="C11577" s="17"/>
    </row>
    <row r="11578" spans="2:3" x14ac:dyDescent="0.25">
      <c r="B11578" s="16"/>
      <c r="C11578" s="17"/>
    </row>
    <row r="11579" spans="2:3" x14ac:dyDescent="0.25">
      <c r="B11579" s="16"/>
      <c r="C11579" s="17"/>
    </row>
    <row r="11580" spans="2:3" x14ac:dyDescent="0.25">
      <c r="B11580" s="16"/>
      <c r="C11580" s="17"/>
    </row>
    <row r="11581" spans="2:3" x14ac:dyDescent="0.25">
      <c r="B11581" s="16"/>
      <c r="C11581" s="17"/>
    </row>
    <row r="11582" spans="2:3" x14ac:dyDescent="0.25">
      <c r="B11582" s="16"/>
      <c r="C11582" s="17"/>
    </row>
    <row r="11583" spans="2:3" x14ac:dyDescent="0.25">
      <c r="B11583" s="16"/>
      <c r="C11583" s="17"/>
    </row>
    <row r="11584" spans="2:3" x14ac:dyDescent="0.25">
      <c r="B11584" s="16"/>
      <c r="C11584" s="17"/>
    </row>
    <row r="11585" spans="2:3" x14ac:dyDescent="0.25">
      <c r="B11585" s="16"/>
      <c r="C11585" s="17"/>
    </row>
    <row r="11586" spans="2:3" x14ac:dyDescent="0.25">
      <c r="B11586" s="16"/>
      <c r="C11586" s="17"/>
    </row>
    <row r="11587" spans="2:3" x14ac:dyDescent="0.25">
      <c r="B11587" s="16"/>
      <c r="C11587" s="17"/>
    </row>
    <row r="11588" spans="2:3" x14ac:dyDescent="0.25">
      <c r="B11588" s="16"/>
      <c r="C11588" s="17"/>
    </row>
    <row r="11589" spans="2:3" x14ac:dyDescent="0.25">
      <c r="B11589" s="16"/>
      <c r="C11589" s="17"/>
    </row>
    <row r="11590" spans="2:3" x14ac:dyDescent="0.25">
      <c r="B11590" s="16"/>
      <c r="C11590" s="17"/>
    </row>
    <row r="11591" spans="2:3" x14ac:dyDescent="0.25">
      <c r="B11591" s="16"/>
      <c r="C11591" s="17"/>
    </row>
    <row r="11592" spans="2:3" x14ac:dyDescent="0.25">
      <c r="B11592" s="16"/>
      <c r="C11592" s="17"/>
    </row>
    <row r="11593" spans="2:3" x14ac:dyDescent="0.25">
      <c r="B11593" s="16"/>
      <c r="C11593" s="17"/>
    </row>
    <row r="11594" spans="2:3" x14ac:dyDescent="0.25">
      <c r="B11594" s="16"/>
      <c r="C11594" s="17"/>
    </row>
    <row r="11595" spans="2:3" x14ac:dyDescent="0.25">
      <c r="B11595" s="16"/>
      <c r="C11595" s="17"/>
    </row>
    <row r="11596" spans="2:3" x14ac:dyDescent="0.25">
      <c r="B11596" s="16"/>
      <c r="C11596" s="17"/>
    </row>
    <row r="11597" spans="2:3" x14ac:dyDescent="0.25">
      <c r="B11597" s="16"/>
      <c r="C11597" s="17"/>
    </row>
    <row r="11598" spans="2:3" x14ac:dyDescent="0.25">
      <c r="B11598" s="16"/>
      <c r="C11598" s="17"/>
    </row>
    <row r="11599" spans="2:3" x14ac:dyDescent="0.25">
      <c r="B11599" s="16"/>
      <c r="C11599" s="17"/>
    </row>
    <row r="11600" spans="2:3" x14ac:dyDescent="0.25">
      <c r="B11600" s="16"/>
      <c r="C11600" s="17"/>
    </row>
    <row r="11601" spans="2:3" x14ac:dyDescent="0.25">
      <c r="B11601" s="16"/>
      <c r="C11601" s="17"/>
    </row>
    <row r="11602" spans="2:3" x14ac:dyDescent="0.25">
      <c r="B11602" s="16"/>
      <c r="C11602" s="17"/>
    </row>
    <row r="11603" spans="2:3" x14ac:dyDescent="0.25">
      <c r="B11603" s="16"/>
      <c r="C11603" s="17"/>
    </row>
    <row r="11604" spans="2:3" x14ac:dyDescent="0.25">
      <c r="B11604" s="16"/>
      <c r="C11604" s="17"/>
    </row>
    <row r="11605" spans="2:3" x14ac:dyDescent="0.25">
      <c r="B11605" s="16"/>
      <c r="C11605" s="17"/>
    </row>
    <row r="11606" spans="2:3" x14ac:dyDescent="0.25">
      <c r="B11606" s="16"/>
      <c r="C11606" s="17"/>
    </row>
    <row r="11607" spans="2:3" x14ac:dyDescent="0.25">
      <c r="B11607" s="16"/>
      <c r="C11607" s="17"/>
    </row>
    <row r="11608" spans="2:3" x14ac:dyDescent="0.25">
      <c r="B11608" s="16"/>
      <c r="C11608" s="17"/>
    </row>
    <row r="11609" spans="2:3" x14ac:dyDescent="0.25">
      <c r="B11609" s="16"/>
      <c r="C11609" s="17"/>
    </row>
    <row r="11610" spans="2:3" x14ac:dyDescent="0.25">
      <c r="B11610" s="16"/>
      <c r="C11610" s="17"/>
    </row>
    <row r="11611" spans="2:3" x14ac:dyDescent="0.25">
      <c r="B11611" s="16"/>
      <c r="C11611" s="17"/>
    </row>
    <row r="11612" spans="2:3" x14ac:dyDescent="0.25">
      <c r="B11612" s="16"/>
      <c r="C11612" s="17"/>
    </row>
    <row r="11613" spans="2:3" x14ac:dyDescent="0.25">
      <c r="B11613" s="16"/>
      <c r="C11613" s="17"/>
    </row>
    <row r="11614" spans="2:3" x14ac:dyDescent="0.25">
      <c r="B11614" s="16"/>
      <c r="C11614" s="17"/>
    </row>
    <row r="11615" spans="2:3" x14ac:dyDescent="0.25">
      <c r="B11615" s="16"/>
      <c r="C11615" s="17"/>
    </row>
    <row r="11616" spans="2:3" x14ac:dyDescent="0.25">
      <c r="B11616" s="16"/>
      <c r="C11616" s="17"/>
    </row>
    <row r="11617" spans="2:3" x14ac:dyDescent="0.25">
      <c r="B11617" s="16"/>
      <c r="C11617" s="17"/>
    </row>
    <row r="11618" spans="2:3" x14ac:dyDescent="0.25">
      <c r="B11618" s="16"/>
      <c r="C11618" s="17"/>
    </row>
    <row r="11619" spans="2:3" x14ac:dyDescent="0.25">
      <c r="B11619" s="16"/>
      <c r="C11619" s="17"/>
    </row>
    <row r="11620" spans="2:3" x14ac:dyDescent="0.25">
      <c r="B11620" s="16"/>
      <c r="C11620" s="17"/>
    </row>
    <row r="11621" spans="2:3" x14ac:dyDescent="0.25">
      <c r="B11621" s="16"/>
      <c r="C11621" s="17"/>
    </row>
    <row r="11622" spans="2:3" x14ac:dyDescent="0.25">
      <c r="B11622" s="16"/>
      <c r="C11622" s="17"/>
    </row>
    <row r="11623" spans="2:3" x14ac:dyDescent="0.25">
      <c r="B11623" s="16"/>
      <c r="C11623" s="17"/>
    </row>
    <row r="11624" spans="2:3" x14ac:dyDescent="0.25">
      <c r="B11624" s="16"/>
      <c r="C11624" s="17"/>
    </row>
    <row r="11625" spans="2:3" x14ac:dyDescent="0.25">
      <c r="B11625" s="16"/>
      <c r="C11625" s="17"/>
    </row>
    <row r="11626" spans="2:3" x14ac:dyDescent="0.25">
      <c r="B11626" s="16"/>
      <c r="C11626" s="17"/>
    </row>
    <row r="11627" spans="2:3" x14ac:dyDescent="0.25">
      <c r="B11627" s="16"/>
      <c r="C11627" s="17"/>
    </row>
    <row r="11628" spans="2:3" x14ac:dyDescent="0.25">
      <c r="B11628" s="16"/>
      <c r="C11628" s="17"/>
    </row>
    <row r="11629" spans="2:3" x14ac:dyDescent="0.25">
      <c r="B11629" s="16"/>
      <c r="C11629" s="17"/>
    </row>
    <row r="11630" spans="2:3" x14ac:dyDescent="0.25">
      <c r="B11630" s="16"/>
      <c r="C11630" s="17"/>
    </row>
    <row r="11631" spans="2:3" x14ac:dyDescent="0.25">
      <c r="B11631" s="16"/>
      <c r="C11631" s="17"/>
    </row>
    <row r="11632" spans="2:3" x14ac:dyDescent="0.25">
      <c r="B11632" s="16"/>
      <c r="C11632" s="17"/>
    </row>
    <row r="11633" spans="2:3" x14ac:dyDescent="0.25">
      <c r="B11633" s="16"/>
      <c r="C11633" s="17"/>
    </row>
    <row r="11634" spans="2:3" x14ac:dyDescent="0.25">
      <c r="B11634" s="16"/>
      <c r="C11634" s="17"/>
    </row>
    <row r="11635" spans="2:3" x14ac:dyDescent="0.25">
      <c r="B11635" s="16"/>
      <c r="C11635" s="17"/>
    </row>
    <row r="11636" spans="2:3" x14ac:dyDescent="0.25">
      <c r="B11636" s="16"/>
      <c r="C11636" s="17"/>
    </row>
    <row r="11637" spans="2:3" x14ac:dyDescent="0.25">
      <c r="B11637" s="16"/>
      <c r="C11637" s="17"/>
    </row>
    <row r="11638" spans="2:3" x14ac:dyDescent="0.25">
      <c r="B11638" s="16"/>
      <c r="C11638" s="17"/>
    </row>
    <row r="11639" spans="2:3" x14ac:dyDescent="0.25">
      <c r="B11639" s="16"/>
      <c r="C11639" s="17"/>
    </row>
    <row r="11640" spans="2:3" x14ac:dyDescent="0.25">
      <c r="B11640" s="16"/>
      <c r="C11640" s="17"/>
    </row>
    <row r="11641" spans="2:3" x14ac:dyDescent="0.25">
      <c r="B11641" s="16"/>
      <c r="C11641" s="17"/>
    </row>
    <row r="11642" spans="2:3" x14ac:dyDescent="0.25">
      <c r="B11642" s="16"/>
      <c r="C11642" s="17"/>
    </row>
    <row r="11643" spans="2:3" x14ac:dyDescent="0.25">
      <c r="B11643" s="16"/>
      <c r="C11643" s="17"/>
    </row>
    <row r="11644" spans="2:3" x14ac:dyDescent="0.25">
      <c r="B11644" s="16"/>
      <c r="C11644" s="17"/>
    </row>
    <row r="11645" spans="2:3" x14ac:dyDescent="0.25">
      <c r="B11645" s="16"/>
      <c r="C11645" s="17"/>
    </row>
    <row r="11646" spans="2:3" x14ac:dyDescent="0.25">
      <c r="B11646" s="16"/>
      <c r="C11646" s="17"/>
    </row>
    <row r="11647" spans="2:3" x14ac:dyDescent="0.25">
      <c r="B11647" s="16"/>
      <c r="C11647" s="17"/>
    </row>
    <row r="11648" spans="2:3" x14ac:dyDescent="0.25">
      <c r="B11648" s="16"/>
      <c r="C11648" s="17"/>
    </row>
    <row r="11649" spans="2:3" x14ac:dyDescent="0.25">
      <c r="B11649" s="16"/>
      <c r="C11649" s="17"/>
    </row>
    <row r="11650" spans="2:3" x14ac:dyDescent="0.25">
      <c r="B11650" s="16"/>
      <c r="C11650" s="17"/>
    </row>
    <row r="11651" spans="2:3" x14ac:dyDescent="0.25">
      <c r="B11651" s="16"/>
      <c r="C11651" s="17"/>
    </row>
    <row r="11652" spans="2:3" x14ac:dyDescent="0.25">
      <c r="B11652" s="16"/>
      <c r="C11652" s="17"/>
    </row>
    <row r="11653" spans="2:3" x14ac:dyDescent="0.25">
      <c r="B11653" s="16"/>
      <c r="C11653" s="17"/>
    </row>
    <row r="11654" spans="2:3" x14ac:dyDescent="0.25">
      <c r="B11654" s="16"/>
      <c r="C11654" s="17"/>
    </row>
    <row r="11655" spans="2:3" x14ac:dyDescent="0.25">
      <c r="B11655" s="16"/>
      <c r="C11655" s="17"/>
    </row>
    <row r="11656" spans="2:3" x14ac:dyDescent="0.25">
      <c r="B11656" s="16"/>
      <c r="C11656" s="17"/>
    </row>
    <row r="11657" spans="2:3" x14ac:dyDescent="0.25">
      <c r="B11657" s="16"/>
      <c r="C11657" s="17"/>
    </row>
    <row r="11658" spans="2:3" x14ac:dyDescent="0.25">
      <c r="B11658" s="16"/>
      <c r="C11658" s="17"/>
    </row>
    <row r="11659" spans="2:3" x14ac:dyDescent="0.25">
      <c r="B11659" s="16"/>
      <c r="C11659" s="17"/>
    </row>
    <row r="11660" spans="2:3" x14ac:dyDescent="0.25">
      <c r="B11660" s="16"/>
      <c r="C11660" s="17"/>
    </row>
    <row r="11661" spans="2:3" x14ac:dyDescent="0.25">
      <c r="B11661" s="16"/>
      <c r="C11661" s="17"/>
    </row>
    <row r="11662" spans="2:3" x14ac:dyDescent="0.25">
      <c r="B11662" s="16"/>
      <c r="C11662" s="17"/>
    </row>
    <row r="11663" spans="2:3" x14ac:dyDescent="0.25">
      <c r="B11663" s="16"/>
      <c r="C11663" s="17"/>
    </row>
    <row r="11664" spans="2:3" x14ac:dyDescent="0.25">
      <c r="B11664" s="16"/>
      <c r="C11664" s="17"/>
    </row>
    <row r="11665" spans="2:3" x14ac:dyDescent="0.25">
      <c r="B11665" s="16"/>
      <c r="C11665" s="17"/>
    </row>
    <row r="11666" spans="2:3" x14ac:dyDescent="0.25">
      <c r="B11666" s="16"/>
      <c r="C11666" s="17"/>
    </row>
    <row r="11667" spans="2:3" x14ac:dyDescent="0.25">
      <c r="B11667" s="16"/>
      <c r="C11667" s="17"/>
    </row>
    <row r="11668" spans="2:3" x14ac:dyDescent="0.25">
      <c r="B11668" s="16"/>
      <c r="C11668" s="17"/>
    </row>
    <row r="11669" spans="2:3" x14ac:dyDescent="0.25">
      <c r="B11669" s="16"/>
      <c r="C11669" s="17"/>
    </row>
    <row r="11670" spans="2:3" x14ac:dyDescent="0.25">
      <c r="B11670" s="16"/>
      <c r="C11670" s="17"/>
    </row>
    <row r="11671" spans="2:3" x14ac:dyDescent="0.25">
      <c r="B11671" s="16"/>
      <c r="C11671" s="17"/>
    </row>
    <row r="11672" spans="2:3" x14ac:dyDescent="0.25">
      <c r="B11672" s="16"/>
      <c r="C11672" s="17"/>
    </row>
    <row r="11673" spans="2:3" x14ac:dyDescent="0.25">
      <c r="B11673" s="16"/>
      <c r="C11673" s="17"/>
    </row>
    <row r="11674" spans="2:3" x14ac:dyDescent="0.25">
      <c r="B11674" s="16"/>
      <c r="C11674" s="17"/>
    </row>
    <row r="11675" spans="2:3" x14ac:dyDescent="0.25">
      <c r="B11675" s="16"/>
      <c r="C11675" s="17"/>
    </row>
    <row r="11676" spans="2:3" x14ac:dyDescent="0.25">
      <c r="B11676" s="16"/>
      <c r="C11676" s="17"/>
    </row>
    <row r="11677" spans="2:3" x14ac:dyDescent="0.25">
      <c r="B11677" s="16"/>
      <c r="C11677" s="17"/>
    </row>
    <row r="11678" spans="2:3" x14ac:dyDescent="0.25">
      <c r="B11678" s="16"/>
      <c r="C11678" s="17"/>
    </row>
    <row r="11679" spans="2:3" x14ac:dyDescent="0.25">
      <c r="B11679" s="16"/>
      <c r="C11679" s="17"/>
    </row>
    <row r="11680" spans="2:3" x14ac:dyDescent="0.25">
      <c r="B11680" s="16"/>
      <c r="C11680" s="17"/>
    </row>
    <row r="11681" spans="2:3" x14ac:dyDescent="0.25">
      <c r="B11681" s="16"/>
      <c r="C11681" s="17"/>
    </row>
    <row r="11682" spans="2:3" x14ac:dyDescent="0.25">
      <c r="B11682" s="16"/>
      <c r="C11682" s="17"/>
    </row>
    <row r="11683" spans="2:3" x14ac:dyDescent="0.25">
      <c r="B11683" s="16"/>
      <c r="C11683" s="17"/>
    </row>
    <row r="11684" spans="2:3" x14ac:dyDescent="0.25">
      <c r="B11684" s="16"/>
      <c r="C11684" s="17"/>
    </row>
    <row r="11685" spans="2:3" x14ac:dyDescent="0.25">
      <c r="B11685" s="16"/>
      <c r="C11685" s="17"/>
    </row>
    <row r="11686" spans="2:3" x14ac:dyDescent="0.25">
      <c r="B11686" s="16"/>
      <c r="C11686" s="17"/>
    </row>
    <row r="11687" spans="2:3" x14ac:dyDescent="0.25">
      <c r="B11687" s="16"/>
      <c r="C11687" s="17"/>
    </row>
    <row r="11688" spans="2:3" x14ac:dyDescent="0.25">
      <c r="B11688" s="16"/>
      <c r="C11688" s="17"/>
    </row>
    <row r="11689" spans="2:3" x14ac:dyDescent="0.25">
      <c r="B11689" s="16"/>
      <c r="C11689" s="17"/>
    </row>
    <row r="11690" spans="2:3" x14ac:dyDescent="0.25">
      <c r="B11690" s="16"/>
      <c r="C11690" s="17"/>
    </row>
    <row r="11691" spans="2:3" x14ac:dyDescent="0.25">
      <c r="B11691" s="16"/>
      <c r="C11691" s="17"/>
    </row>
    <row r="11692" spans="2:3" x14ac:dyDescent="0.25">
      <c r="B11692" s="16"/>
      <c r="C11692" s="17"/>
    </row>
    <row r="11693" spans="2:3" x14ac:dyDescent="0.25">
      <c r="B11693" s="16"/>
      <c r="C11693" s="17"/>
    </row>
    <row r="11694" spans="2:3" x14ac:dyDescent="0.25">
      <c r="B11694" s="16"/>
      <c r="C11694" s="17"/>
    </row>
    <row r="11695" spans="2:3" x14ac:dyDescent="0.25">
      <c r="B11695" s="16"/>
      <c r="C11695" s="17"/>
    </row>
    <row r="11696" spans="2:3" x14ac:dyDescent="0.25">
      <c r="B11696" s="16"/>
      <c r="C11696" s="17"/>
    </row>
    <row r="11697" spans="2:3" x14ac:dyDescent="0.25">
      <c r="B11697" s="16"/>
      <c r="C11697" s="17"/>
    </row>
    <row r="11698" spans="2:3" x14ac:dyDescent="0.25">
      <c r="B11698" s="16"/>
      <c r="C11698" s="17"/>
    </row>
    <row r="11699" spans="2:3" x14ac:dyDescent="0.25">
      <c r="B11699" s="16"/>
      <c r="C11699" s="17"/>
    </row>
    <row r="11700" spans="2:3" x14ac:dyDescent="0.25">
      <c r="B11700" s="16"/>
      <c r="C11700" s="17"/>
    </row>
    <row r="11701" spans="2:3" x14ac:dyDescent="0.25">
      <c r="B11701" s="16"/>
      <c r="C11701" s="17"/>
    </row>
    <row r="11702" spans="2:3" x14ac:dyDescent="0.25">
      <c r="B11702" s="16"/>
      <c r="C11702" s="17"/>
    </row>
    <row r="11703" spans="2:3" x14ac:dyDescent="0.25">
      <c r="B11703" s="16"/>
      <c r="C11703" s="17"/>
    </row>
    <row r="11704" spans="2:3" x14ac:dyDescent="0.25">
      <c r="B11704" s="16"/>
      <c r="C11704" s="17"/>
    </row>
    <row r="11705" spans="2:3" x14ac:dyDescent="0.25">
      <c r="B11705" s="16"/>
      <c r="C11705" s="17"/>
    </row>
    <row r="11706" spans="2:3" x14ac:dyDescent="0.25">
      <c r="B11706" s="16"/>
      <c r="C11706" s="17"/>
    </row>
    <row r="11707" spans="2:3" x14ac:dyDescent="0.25">
      <c r="B11707" s="16"/>
      <c r="C11707" s="17"/>
    </row>
    <row r="11708" spans="2:3" x14ac:dyDescent="0.25">
      <c r="B11708" s="16"/>
      <c r="C11708" s="17"/>
    </row>
    <row r="11709" spans="2:3" x14ac:dyDescent="0.25">
      <c r="B11709" s="16"/>
      <c r="C11709" s="17"/>
    </row>
    <row r="11710" spans="2:3" x14ac:dyDescent="0.25">
      <c r="B11710" s="16"/>
      <c r="C11710" s="17"/>
    </row>
    <row r="11711" spans="2:3" x14ac:dyDescent="0.25">
      <c r="B11711" s="16"/>
      <c r="C11711" s="17"/>
    </row>
    <row r="11712" spans="2:3" x14ac:dyDescent="0.25">
      <c r="B11712" s="16"/>
      <c r="C11712" s="17"/>
    </row>
    <row r="11713" spans="2:3" x14ac:dyDescent="0.25">
      <c r="B11713" s="16"/>
      <c r="C11713" s="17"/>
    </row>
    <row r="11714" spans="2:3" x14ac:dyDescent="0.25">
      <c r="B11714" s="16"/>
      <c r="C11714" s="17"/>
    </row>
    <row r="11715" spans="2:3" x14ac:dyDescent="0.25">
      <c r="B11715" s="16"/>
      <c r="C11715" s="17"/>
    </row>
    <row r="11716" spans="2:3" x14ac:dyDescent="0.25">
      <c r="B11716" s="16"/>
      <c r="C11716" s="17"/>
    </row>
    <row r="11717" spans="2:3" x14ac:dyDescent="0.25">
      <c r="B11717" s="16"/>
      <c r="C11717" s="17"/>
    </row>
    <row r="11718" spans="2:3" x14ac:dyDescent="0.25">
      <c r="B11718" s="16"/>
      <c r="C11718" s="17"/>
    </row>
    <row r="11719" spans="2:3" x14ac:dyDescent="0.25">
      <c r="B11719" s="16"/>
      <c r="C11719" s="17"/>
    </row>
    <row r="11720" spans="2:3" x14ac:dyDescent="0.25">
      <c r="B11720" s="16"/>
      <c r="C11720" s="17"/>
    </row>
    <row r="11721" spans="2:3" x14ac:dyDescent="0.25">
      <c r="B11721" s="16"/>
      <c r="C11721" s="17"/>
    </row>
    <row r="11722" spans="2:3" x14ac:dyDescent="0.25">
      <c r="B11722" s="16"/>
      <c r="C11722" s="17"/>
    </row>
    <row r="11723" spans="2:3" x14ac:dyDescent="0.25">
      <c r="B11723" s="16"/>
      <c r="C11723" s="17"/>
    </row>
    <row r="11724" spans="2:3" x14ac:dyDescent="0.25">
      <c r="B11724" s="16"/>
      <c r="C11724" s="17"/>
    </row>
    <row r="11725" spans="2:3" x14ac:dyDescent="0.25">
      <c r="B11725" s="16"/>
      <c r="C11725" s="17"/>
    </row>
    <row r="11726" spans="2:3" x14ac:dyDescent="0.25">
      <c r="B11726" s="16"/>
      <c r="C11726" s="17"/>
    </row>
    <row r="11727" spans="2:3" x14ac:dyDescent="0.25">
      <c r="B11727" s="16"/>
      <c r="C11727" s="17"/>
    </row>
    <row r="11728" spans="2:3" x14ac:dyDescent="0.25">
      <c r="B11728" s="16"/>
      <c r="C11728" s="17"/>
    </row>
    <row r="11729" spans="2:3" x14ac:dyDescent="0.25">
      <c r="B11729" s="16"/>
      <c r="C11729" s="17"/>
    </row>
    <row r="11730" spans="2:3" x14ac:dyDescent="0.25">
      <c r="B11730" s="16"/>
      <c r="C11730" s="17"/>
    </row>
    <row r="11731" spans="2:3" x14ac:dyDescent="0.25">
      <c r="B11731" s="16"/>
      <c r="C11731" s="17"/>
    </row>
    <row r="11732" spans="2:3" x14ac:dyDescent="0.25">
      <c r="B11732" s="16"/>
      <c r="C11732" s="17"/>
    </row>
    <row r="11733" spans="2:3" x14ac:dyDescent="0.25">
      <c r="B11733" s="16"/>
      <c r="C11733" s="17"/>
    </row>
    <row r="11734" spans="2:3" x14ac:dyDescent="0.25">
      <c r="B11734" s="16"/>
      <c r="C11734" s="17"/>
    </row>
    <row r="11735" spans="2:3" x14ac:dyDescent="0.25">
      <c r="B11735" s="16"/>
      <c r="C11735" s="17"/>
    </row>
    <row r="11736" spans="2:3" x14ac:dyDescent="0.25">
      <c r="B11736" s="16"/>
      <c r="C11736" s="17"/>
    </row>
    <row r="11737" spans="2:3" x14ac:dyDescent="0.25">
      <c r="B11737" s="16"/>
      <c r="C11737" s="17"/>
    </row>
    <row r="11738" spans="2:3" x14ac:dyDescent="0.25">
      <c r="B11738" s="16"/>
      <c r="C11738" s="17"/>
    </row>
    <row r="11739" spans="2:3" x14ac:dyDescent="0.25">
      <c r="B11739" s="16"/>
      <c r="C11739" s="17"/>
    </row>
    <row r="11740" spans="2:3" x14ac:dyDescent="0.25">
      <c r="B11740" s="16"/>
      <c r="C11740" s="17"/>
    </row>
    <row r="11741" spans="2:3" x14ac:dyDescent="0.25">
      <c r="B11741" s="16"/>
      <c r="C11741" s="17"/>
    </row>
    <row r="11742" spans="2:3" x14ac:dyDescent="0.25">
      <c r="B11742" s="16"/>
      <c r="C11742" s="17"/>
    </row>
    <row r="11743" spans="2:3" x14ac:dyDescent="0.25">
      <c r="B11743" s="16"/>
      <c r="C11743" s="17"/>
    </row>
    <row r="11744" spans="2:3" x14ac:dyDescent="0.25">
      <c r="B11744" s="16"/>
      <c r="C11744" s="17"/>
    </row>
    <row r="11745" spans="2:3" x14ac:dyDescent="0.25">
      <c r="B11745" s="16"/>
      <c r="C11745" s="17"/>
    </row>
    <row r="11746" spans="2:3" x14ac:dyDescent="0.25">
      <c r="B11746" s="16"/>
      <c r="C11746" s="17"/>
    </row>
    <row r="11747" spans="2:3" x14ac:dyDescent="0.25">
      <c r="B11747" s="16"/>
      <c r="C11747" s="17"/>
    </row>
    <row r="11748" spans="2:3" x14ac:dyDescent="0.25">
      <c r="B11748" s="16"/>
      <c r="C11748" s="17"/>
    </row>
    <row r="11749" spans="2:3" x14ac:dyDescent="0.25">
      <c r="B11749" s="16"/>
      <c r="C11749" s="17"/>
    </row>
    <row r="11750" spans="2:3" x14ac:dyDescent="0.25">
      <c r="B11750" s="16"/>
      <c r="C11750" s="17"/>
    </row>
    <row r="11751" spans="2:3" x14ac:dyDescent="0.25">
      <c r="B11751" s="16"/>
      <c r="C11751" s="17"/>
    </row>
    <row r="11752" spans="2:3" x14ac:dyDescent="0.25">
      <c r="B11752" s="16"/>
      <c r="C11752" s="17"/>
    </row>
    <row r="11753" spans="2:3" x14ac:dyDescent="0.25">
      <c r="B11753" s="16"/>
      <c r="C11753" s="17"/>
    </row>
    <row r="11754" spans="2:3" x14ac:dyDescent="0.25">
      <c r="B11754" s="16"/>
      <c r="C11754" s="17"/>
    </row>
    <row r="11755" spans="2:3" x14ac:dyDescent="0.25">
      <c r="B11755" s="16"/>
      <c r="C11755" s="17"/>
    </row>
    <row r="11756" spans="2:3" x14ac:dyDescent="0.25">
      <c r="B11756" s="16"/>
      <c r="C11756" s="17"/>
    </row>
    <row r="11757" spans="2:3" x14ac:dyDescent="0.25">
      <c r="B11757" s="16"/>
      <c r="C11757" s="17"/>
    </row>
    <row r="11758" spans="2:3" x14ac:dyDescent="0.25">
      <c r="B11758" s="16"/>
      <c r="C11758" s="17"/>
    </row>
    <row r="11759" spans="2:3" x14ac:dyDescent="0.25">
      <c r="B11759" s="16"/>
      <c r="C11759" s="17"/>
    </row>
    <row r="11760" spans="2:3" x14ac:dyDescent="0.25">
      <c r="B11760" s="16"/>
      <c r="C11760" s="17"/>
    </row>
    <row r="11761" spans="2:3" x14ac:dyDescent="0.25">
      <c r="B11761" s="16"/>
      <c r="C11761" s="17"/>
    </row>
    <row r="11762" spans="2:3" x14ac:dyDescent="0.25">
      <c r="B11762" s="16"/>
      <c r="C11762" s="17"/>
    </row>
    <row r="11763" spans="2:3" x14ac:dyDescent="0.25">
      <c r="B11763" s="16"/>
      <c r="C11763" s="17"/>
    </row>
    <row r="11764" spans="2:3" x14ac:dyDescent="0.25">
      <c r="B11764" s="16"/>
      <c r="C11764" s="17"/>
    </row>
    <row r="11765" spans="2:3" x14ac:dyDescent="0.25">
      <c r="B11765" s="16"/>
      <c r="C11765" s="17"/>
    </row>
    <row r="11766" spans="2:3" x14ac:dyDescent="0.25">
      <c r="B11766" s="16"/>
      <c r="C11766" s="17"/>
    </row>
    <row r="11767" spans="2:3" x14ac:dyDescent="0.25">
      <c r="B11767" s="16"/>
      <c r="C11767" s="17"/>
    </row>
    <row r="11768" spans="2:3" x14ac:dyDescent="0.25">
      <c r="B11768" s="16"/>
      <c r="C11768" s="17"/>
    </row>
    <row r="11769" spans="2:3" x14ac:dyDescent="0.25">
      <c r="B11769" s="16"/>
      <c r="C11769" s="17"/>
    </row>
    <row r="11770" spans="2:3" x14ac:dyDescent="0.25">
      <c r="B11770" s="16"/>
      <c r="C11770" s="17"/>
    </row>
    <row r="11771" spans="2:3" x14ac:dyDescent="0.25">
      <c r="B11771" s="16"/>
      <c r="C11771" s="17"/>
    </row>
    <row r="11772" spans="2:3" x14ac:dyDescent="0.25">
      <c r="B11772" s="16"/>
      <c r="C11772" s="17"/>
    </row>
    <row r="11773" spans="2:3" x14ac:dyDescent="0.25">
      <c r="B11773" s="16"/>
      <c r="C11773" s="17"/>
    </row>
    <row r="11774" spans="2:3" x14ac:dyDescent="0.25">
      <c r="B11774" s="16"/>
      <c r="C11774" s="17"/>
    </row>
    <row r="11775" spans="2:3" x14ac:dyDescent="0.25">
      <c r="B11775" s="16"/>
      <c r="C11775" s="17"/>
    </row>
    <row r="11776" spans="2:3" x14ac:dyDescent="0.25">
      <c r="B11776" s="16"/>
      <c r="C11776" s="17"/>
    </row>
    <row r="11777" spans="2:3" x14ac:dyDescent="0.25">
      <c r="B11777" s="16"/>
      <c r="C11777" s="17"/>
    </row>
    <row r="11778" spans="2:3" x14ac:dyDescent="0.25">
      <c r="B11778" s="16"/>
      <c r="C11778" s="17"/>
    </row>
    <row r="11779" spans="2:3" x14ac:dyDescent="0.25">
      <c r="B11779" s="16"/>
      <c r="C11779" s="17"/>
    </row>
    <row r="11780" spans="2:3" x14ac:dyDescent="0.25">
      <c r="B11780" s="16"/>
      <c r="C11780" s="17"/>
    </row>
    <row r="11781" spans="2:3" x14ac:dyDescent="0.25">
      <c r="B11781" s="16"/>
      <c r="C11781" s="17"/>
    </row>
    <row r="11782" spans="2:3" x14ac:dyDescent="0.25">
      <c r="B11782" s="16"/>
      <c r="C11782" s="17"/>
    </row>
    <row r="11783" spans="2:3" x14ac:dyDescent="0.25">
      <c r="B11783" s="16"/>
      <c r="C11783" s="17"/>
    </row>
    <row r="11784" spans="2:3" x14ac:dyDescent="0.25">
      <c r="B11784" s="16"/>
      <c r="C11784" s="17"/>
    </row>
    <row r="11785" spans="2:3" x14ac:dyDescent="0.25">
      <c r="B11785" s="16"/>
      <c r="C11785" s="17"/>
    </row>
    <row r="11786" spans="2:3" x14ac:dyDescent="0.25">
      <c r="B11786" s="16"/>
      <c r="C11786" s="17"/>
    </row>
    <row r="11787" spans="2:3" x14ac:dyDescent="0.25">
      <c r="B11787" s="16"/>
      <c r="C11787" s="17"/>
    </row>
    <row r="11788" spans="2:3" x14ac:dyDescent="0.25">
      <c r="B11788" s="16"/>
      <c r="C11788" s="17"/>
    </row>
    <row r="11789" spans="2:3" x14ac:dyDescent="0.25">
      <c r="B11789" s="16"/>
      <c r="C11789" s="17"/>
    </row>
    <row r="11790" spans="2:3" x14ac:dyDescent="0.25">
      <c r="B11790" s="16"/>
      <c r="C11790" s="17"/>
    </row>
    <row r="11791" spans="2:3" x14ac:dyDescent="0.25">
      <c r="B11791" s="16"/>
      <c r="C11791" s="17"/>
    </row>
    <row r="11792" spans="2:3" x14ac:dyDescent="0.25">
      <c r="B11792" s="16"/>
      <c r="C11792" s="17"/>
    </row>
    <row r="11793" spans="2:3" x14ac:dyDescent="0.25">
      <c r="B11793" s="16"/>
      <c r="C11793" s="17"/>
    </row>
    <row r="11794" spans="2:3" x14ac:dyDescent="0.25">
      <c r="B11794" s="16"/>
      <c r="C11794" s="17"/>
    </row>
    <row r="11795" spans="2:3" x14ac:dyDescent="0.25">
      <c r="B11795" s="16"/>
      <c r="C11795" s="17"/>
    </row>
    <row r="11796" spans="2:3" x14ac:dyDescent="0.25">
      <c r="B11796" s="16"/>
      <c r="C11796" s="17"/>
    </row>
    <row r="11797" spans="2:3" x14ac:dyDescent="0.25">
      <c r="B11797" s="16"/>
      <c r="C11797" s="17"/>
    </row>
    <row r="11798" spans="2:3" x14ac:dyDescent="0.25">
      <c r="B11798" s="16"/>
      <c r="C11798" s="17"/>
    </row>
    <row r="11799" spans="2:3" x14ac:dyDescent="0.25">
      <c r="B11799" s="16"/>
      <c r="C11799" s="17"/>
    </row>
    <row r="11800" spans="2:3" x14ac:dyDescent="0.25">
      <c r="B11800" s="16"/>
      <c r="C11800" s="17"/>
    </row>
    <row r="11801" spans="2:3" x14ac:dyDescent="0.25">
      <c r="B11801" s="16"/>
      <c r="C11801" s="17"/>
    </row>
    <row r="11802" spans="2:3" x14ac:dyDescent="0.25">
      <c r="B11802" s="16"/>
      <c r="C11802" s="17"/>
    </row>
    <row r="11803" spans="2:3" x14ac:dyDescent="0.25">
      <c r="B11803" s="16"/>
      <c r="C11803" s="17"/>
    </row>
    <row r="11804" spans="2:3" x14ac:dyDescent="0.25">
      <c r="B11804" s="16"/>
      <c r="C11804" s="17"/>
    </row>
    <row r="11805" spans="2:3" x14ac:dyDescent="0.25">
      <c r="B11805" s="16"/>
      <c r="C11805" s="17"/>
    </row>
    <row r="11806" spans="2:3" x14ac:dyDescent="0.25">
      <c r="B11806" s="16"/>
      <c r="C11806" s="17"/>
    </row>
    <row r="11807" spans="2:3" x14ac:dyDescent="0.25">
      <c r="B11807" s="16"/>
      <c r="C11807" s="17"/>
    </row>
    <row r="11808" spans="2:3" x14ac:dyDescent="0.25">
      <c r="B11808" s="16"/>
      <c r="C11808" s="17"/>
    </row>
    <row r="11809" spans="2:3" x14ac:dyDescent="0.25">
      <c r="B11809" s="16"/>
      <c r="C11809" s="17"/>
    </row>
    <row r="11810" spans="2:3" x14ac:dyDescent="0.25">
      <c r="B11810" s="16"/>
      <c r="C11810" s="17"/>
    </row>
    <row r="11811" spans="2:3" x14ac:dyDescent="0.25">
      <c r="B11811" s="16"/>
      <c r="C11811" s="17"/>
    </row>
    <row r="11812" spans="2:3" x14ac:dyDescent="0.25">
      <c r="B11812" s="16"/>
      <c r="C11812" s="17"/>
    </row>
    <row r="11813" spans="2:3" x14ac:dyDescent="0.25">
      <c r="B11813" s="16"/>
      <c r="C11813" s="17"/>
    </row>
    <row r="11814" spans="2:3" x14ac:dyDescent="0.25">
      <c r="B11814" s="16"/>
      <c r="C11814" s="17"/>
    </row>
    <row r="11815" spans="2:3" x14ac:dyDescent="0.25">
      <c r="B11815" s="16"/>
      <c r="C11815" s="17"/>
    </row>
    <row r="11816" spans="2:3" x14ac:dyDescent="0.25">
      <c r="B11816" s="16"/>
      <c r="C11816" s="17"/>
    </row>
    <row r="11817" spans="2:3" x14ac:dyDescent="0.25">
      <c r="B11817" s="16"/>
      <c r="C11817" s="17"/>
    </row>
    <row r="11818" spans="2:3" x14ac:dyDescent="0.25">
      <c r="B11818" s="16"/>
      <c r="C11818" s="17"/>
    </row>
    <row r="11819" spans="2:3" x14ac:dyDescent="0.25">
      <c r="B11819" s="16"/>
      <c r="C11819" s="17"/>
    </row>
    <row r="11820" spans="2:3" x14ac:dyDescent="0.25">
      <c r="B11820" s="16"/>
      <c r="C11820" s="17"/>
    </row>
    <row r="11821" spans="2:3" x14ac:dyDescent="0.25">
      <c r="B11821" s="16"/>
      <c r="C11821" s="17"/>
    </row>
    <row r="11822" spans="2:3" x14ac:dyDescent="0.25">
      <c r="B11822" s="16"/>
      <c r="C11822" s="17"/>
    </row>
    <row r="11823" spans="2:3" x14ac:dyDescent="0.25">
      <c r="B11823" s="16"/>
      <c r="C11823" s="17"/>
    </row>
    <row r="11824" spans="2:3" x14ac:dyDescent="0.25">
      <c r="B11824" s="16"/>
      <c r="C11824" s="17"/>
    </row>
    <row r="11825" spans="2:3" x14ac:dyDescent="0.25">
      <c r="B11825" s="16"/>
      <c r="C11825" s="17"/>
    </row>
    <row r="11826" spans="2:3" x14ac:dyDescent="0.25">
      <c r="B11826" s="16"/>
      <c r="C11826" s="17"/>
    </row>
    <row r="11827" spans="2:3" x14ac:dyDescent="0.25">
      <c r="B11827" s="16"/>
      <c r="C11827" s="17"/>
    </row>
    <row r="11828" spans="2:3" x14ac:dyDescent="0.25">
      <c r="B11828" s="16"/>
      <c r="C11828" s="17"/>
    </row>
    <row r="11829" spans="2:3" x14ac:dyDescent="0.25">
      <c r="B11829" s="16"/>
      <c r="C11829" s="17"/>
    </row>
    <row r="11830" spans="2:3" x14ac:dyDescent="0.25">
      <c r="B11830" s="16"/>
      <c r="C11830" s="17"/>
    </row>
    <row r="11831" spans="2:3" x14ac:dyDescent="0.25">
      <c r="B11831" s="16"/>
      <c r="C11831" s="17"/>
    </row>
    <row r="11832" spans="2:3" x14ac:dyDescent="0.25">
      <c r="B11832" s="16"/>
      <c r="C11832" s="17"/>
    </row>
    <row r="11833" spans="2:3" x14ac:dyDescent="0.25">
      <c r="B11833" s="16"/>
      <c r="C11833" s="17"/>
    </row>
    <row r="11834" spans="2:3" x14ac:dyDescent="0.25">
      <c r="B11834" s="16"/>
      <c r="C11834" s="17"/>
    </row>
    <row r="11835" spans="2:3" x14ac:dyDescent="0.25">
      <c r="B11835" s="16"/>
      <c r="C11835" s="17"/>
    </row>
    <row r="11836" spans="2:3" x14ac:dyDescent="0.25">
      <c r="B11836" s="16"/>
      <c r="C11836" s="17"/>
    </row>
    <row r="11837" spans="2:3" x14ac:dyDescent="0.25">
      <c r="B11837" s="16"/>
      <c r="C11837" s="17"/>
    </row>
    <row r="11838" spans="2:3" x14ac:dyDescent="0.25">
      <c r="B11838" s="16"/>
      <c r="C11838" s="17"/>
    </row>
    <row r="11839" spans="2:3" x14ac:dyDescent="0.25">
      <c r="B11839" s="16"/>
      <c r="C11839" s="17"/>
    </row>
    <row r="11840" spans="2:3" x14ac:dyDescent="0.25">
      <c r="B11840" s="16"/>
      <c r="C11840" s="17"/>
    </row>
    <row r="11841" spans="2:3" x14ac:dyDescent="0.25">
      <c r="B11841" s="16"/>
      <c r="C11841" s="17"/>
    </row>
    <row r="11842" spans="2:3" x14ac:dyDescent="0.25">
      <c r="B11842" s="16"/>
      <c r="C11842" s="17"/>
    </row>
    <row r="11843" spans="2:3" x14ac:dyDescent="0.25">
      <c r="B11843" s="16"/>
      <c r="C11843" s="17"/>
    </row>
    <row r="11844" spans="2:3" x14ac:dyDescent="0.25">
      <c r="B11844" s="16"/>
      <c r="C11844" s="17"/>
    </row>
    <row r="11845" spans="2:3" x14ac:dyDescent="0.25">
      <c r="B11845" s="16"/>
      <c r="C11845" s="17"/>
    </row>
    <row r="11846" spans="2:3" x14ac:dyDescent="0.25">
      <c r="B11846" s="16"/>
      <c r="C11846" s="17"/>
    </row>
    <row r="11847" spans="2:3" x14ac:dyDescent="0.25">
      <c r="B11847" s="16"/>
      <c r="C11847" s="17"/>
    </row>
    <row r="11848" spans="2:3" x14ac:dyDescent="0.25">
      <c r="B11848" s="16"/>
      <c r="C11848" s="17"/>
    </row>
    <row r="11849" spans="2:3" x14ac:dyDescent="0.25">
      <c r="B11849" s="16"/>
      <c r="C11849" s="17"/>
    </row>
    <row r="11850" spans="2:3" x14ac:dyDescent="0.25">
      <c r="B11850" s="16"/>
      <c r="C11850" s="17"/>
    </row>
    <row r="11851" spans="2:3" x14ac:dyDescent="0.25">
      <c r="B11851" s="16"/>
      <c r="C11851" s="17"/>
    </row>
    <row r="11852" spans="2:3" x14ac:dyDescent="0.25">
      <c r="B11852" s="16"/>
      <c r="C11852" s="17"/>
    </row>
    <row r="11853" spans="2:3" x14ac:dyDescent="0.25">
      <c r="B11853" s="16"/>
      <c r="C11853" s="17"/>
    </row>
    <row r="11854" spans="2:3" x14ac:dyDescent="0.25">
      <c r="B11854" s="16"/>
      <c r="C11854" s="17"/>
    </row>
    <row r="11855" spans="2:3" x14ac:dyDescent="0.25">
      <c r="B11855" s="16"/>
      <c r="C11855" s="17"/>
    </row>
    <row r="11856" spans="2:3" x14ac:dyDescent="0.25">
      <c r="B11856" s="16"/>
      <c r="C11856" s="17"/>
    </row>
    <row r="11857" spans="2:3" x14ac:dyDescent="0.25">
      <c r="B11857" s="16"/>
      <c r="C11857" s="17"/>
    </row>
    <row r="11858" spans="2:3" x14ac:dyDescent="0.25">
      <c r="B11858" s="16"/>
      <c r="C11858" s="17"/>
    </row>
    <row r="11859" spans="2:3" x14ac:dyDescent="0.25">
      <c r="B11859" s="16"/>
      <c r="C11859" s="17"/>
    </row>
    <row r="11860" spans="2:3" x14ac:dyDescent="0.25">
      <c r="B11860" s="16"/>
      <c r="C11860" s="17"/>
    </row>
    <row r="11861" spans="2:3" x14ac:dyDescent="0.25">
      <c r="B11861" s="16"/>
      <c r="C11861" s="17"/>
    </row>
    <row r="11862" spans="2:3" x14ac:dyDescent="0.25">
      <c r="B11862" s="16"/>
      <c r="C11862" s="17"/>
    </row>
    <row r="11863" spans="2:3" x14ac:dyDescent="0.25">
      <c r="B11863" s="16"/>
      <c r="C11863" s="17"/>
    </row>
    <row r="11864" spans="2:3" x14ac:dyDescent="0.25">
      <c r="B11864" s="16"/>
      <c r="C11864" s="17"/>
    </row>
    <row r="11865" spans="2:3" x14ac:dyDescent="0.25">
      <c r="B11865" s="16"/>
      <c r="C11865" s="17"/>
    </row>
    <row r="11866" spans="2:3" x14ac:dyDescent="0.25">
      <c r="B11866" s="16"/>
      <c r="C11866" s="17"/>
    </row>
    <row r="11867" spans="2:3" x14ac:dyDescent="0.25">
      <c r="B11867" s="16"/>
      <c r="C11867" s="17"/>
    </row>
    <row r="11868" spans="2:3" x14ac:dyDescent="0.25">
      <c r="B11868" s="16"/>
      <c r="C11868" s="17"/>
    </row>
    <row r="11869" spans="2:3" x14ac:dyDescent="0.25">
      <c r="B11869" s="16"/>
      <c r="C11869" s="17"/>
    </row>
    <row r="11870" spans="2:3" x14ac:dyDescent="0.25">
      <c r="B11870" s="16"/>
      <c r="C11870" s="17"/>
    </row>
    <row r="11871" spans="2:3" x14ac:dyDescent="0.25">
      <c r="B11871" s="16"/>
      <c r="C11871" s="17"/>
    </row>
    <row r="11872" spans="2:3" x14ac:dyDescent="0.25">
      <c r="B11872" s="16"/>
      <c r="C11872" s="17"/>
    </row>
    <row r="11873" spans="2:3" x14ac:dyDescent="0.25">
      <c r="B11873" s="16"/>
      <c r="C11873" s="17"/>
    </row>
    <row r="11874" spans="2:3" x14ac:dyDescent="0.25">
      <c r="B11874" s="16"/>
      <c r="C11874" s="17"/>
    </row>
    <row r="11875" spans="2:3" x14ac:dyDescent="0.25">
      <c r="B11875" s="16"/>
      <c r="C11875" s="17"/>
    </row>
    <row r="11876" spans="2:3" x14ac:dyDescent="0.25">
      <c r="B11876" s="16"/>
      <c r="C11876" s="17"/>
    </row>
    <row r="11877" spans="2:3" x14ac:dyDescent="0.25">
      <c r="B11877" s="16"/>
      <c r="C11877" s="17"/>
    </row>
    <row r="11878" spans="2:3" x14ac:dyDescent="0.25">
      <c r="B11878" s="16"/>
      <c r="C11878" s="17"/>
    </row>
    <row r="11879" spans="2:3" x14ac:dyDescent="0.25">
      <c r="B11879" s="16"/>
      <c r="C11879" s="17"/>
    </row>
    <row r="11880" spans="2:3" x14ac:dyDescent="0.25">
      <c r="B11880" s="16"/>
      <c r="C11880" s="17"/>
    </row>
    <row r="11881" spans="2:3" x14ac:dyDescent="0.25">
      <c r="B11881" s="16"/>
      <c r="C11881" s="17"/>
    </row>
    <row r="11882" spans="2:3" x14ac:dyDescent="0.25">
      <c r="B11882" s="16"/>
      <c r="C11882" s="17"/>
    </row>
    <row r="11883" spans="2:3" x14ac:dyDescent="0.25">
      <c r="B11883" s="16"/>
      <c r="C11883" s="17"/>
    </row>
    <row r="11884" spans="2:3" x14ac:dyDescent="0.25">
      <c r="B11884" s="16"/>
      <c r="C11884" s="17"/>
    </row>
    <row r="11885" spans="2:3" x14ac:dyDescent="0.25">
      <c r="B11885" s="16"/>
      <c r="C11885" s="17"/>
    </row>
    <row r="11886" spans="2:3" x14ac:dyDescent="0.25">
      <c r="B11886" s="16"/>
      <c r="C11886" s="17"/>
    </row>
    <row r="11887" spans="2:3" x14ac:dyDescent="0.25">
      <c r="B11887" s="16"/>
      <c r="C11887" s="17"/>
    </row>
    <row r="11888" spans="2:3" x14ac:dyDescent="0.25">
      <c r="B11888" s="16"/>
      <c r="C11888" s="17"/>
    </row>
    <row r="11889" spans="2:3" x14ac:dyDescent="0.25">
      <c r="B11889" s="16"/>
      <c r="C11889" s="17"/>
    </row>
    <row r="11890" spans="2:3" x14ac:dyDescent="0.25">
      <c r="B11890" s="16"/>
      <c r="C11890" s="17"/>
    </row>
    <row r="11891" spans="2:3" x14ac:dyDescent="0.25">
      <c r="B11891" s="16"/>
      <c r="C11891" s="17"/>
    </row>
    <row r="11892" spans="2:3" x14ac:dyDescent="0.25">
      <c r="B11892" s="16"/>
      <c r="C11892" s="17"/>
    </row>
    <row r="11893" spans="2:3" x14ac:dyDescent="0.25">
      <c r="B11893" s="16"/>
      <c r="C11893" s="17"/>
    </row>
    <row r="11894" spans="2:3" x14ac:dyDescent="0.25">
      <c r="B11894" s="16"/>
      <c r="C11894" s="17"/>
    </row>
    <row r="11895" spans="2:3" x14ac:dyDescent="0.25">
      <c r="B11895" s="16"/>
      <c r="C11895" s="17"/>
    </row>
    <row r="11896" spans="2:3" x14ac:dyDescent="0.25">
      <c r="B11896" s="16"/>
      <c r="C11896" s="17"/>
    </row>
    <row r="11897" spans="2:3" x14ac:dyDescent="0.25">
      <c r="B11897" s="16"/>
      <c r="C11897" s="17"/>
    </row>
    <row r="11898" spans="2:3" x14ac:dyDescent="0.25">
      <c r="B11898" s="16"/>
      <c r="C11898" s="17"/>
    </row>
    <row r="11899" spans="2:3" x14ac:dyDescent="0.25">
      <c r="B11899" s="16"/>
      <c r="C11899" s="17"/>
    </row>
    <row r="11900" spans="2:3" x14ac:dyDescent="0.25">
      <c r="B11900" s="16"/>
      <c r="C11900" s="17"/>
    </row>
    <row r="11901" spans="2:3" x14ac:dyDescent="0.25">
      <c r="B11901" s="16"/>
      <c r="C11901" s="17"/>
    </row>
    <row r="11902" spans="2:3" x14ac:dyDescent="0.25">
      <c r="B11902" s="16"/>
      <c r="C11902" s="17"/>
    </row>
    <row r="11903" spans="2:3" x14ac:dyDescent="0.25">
      <c r="B11903" s="16"/>
      <c r="C11903" s="17"/>
    </row>
    <row r="11904" spans="2:3" x14ac:dyDescent="0.25">
      <c r="B11904" s="16"/>
      <c r="C11904" s="17"/>
    </row>
    <row r="11905" spans="2:3" x14ac:dyDescent="0.25">
      <c r="B11905" s="16"/>
      <c r="C11905" s="17"/>
    </row>
    <row r="11906" spans="2:3" x14ac:dyDescent="0.25">
      <c r="B11906" s="16"/>
      <c r="C11906" s="17"/>
    </row>
    <row r="11907" spans="2:3" x14ac:dyDescent="0.25">
      <c r="B11907" s="16"/>
      <c r="C11907" s="17"/>
    </row>
    <row r="11908" spans="2:3" x14ac:dyDescent="0.25">
      <c r="B11908" s="16"/>
      <c r="C11908" s="17"/>
    </row>
    <row r="11909" spans="2:3" x14ac:dyDescent="0.25">
      <c r="B11909" s="16"/>
      <c r="C11909" s="17"/>
    </row>
    <row r="11910" spans="2:3" x14ac:dyDescent="0.25">
      <c r="B11910" s="16"/>
      <c r="C11910" s="17"/>
    </row>
    <row r="11911" spans="2:3" x14ac:dyDescent="0.25">
      <c r="B11911" s="16"/>
      <c r="C11911" s="17"/>
    </row>
    <row r="11912" spans="2:3" x14ac:dyDescent="0.25">
      <c r="B11912" s="16"/>
      <c r="C11912" s="17"/>
    </row>
    <row r="11913" spans="2:3" x14ac:dyDescent="0.25">
      <c r="B11913" s="16"/>
      <c r="C11913" s="17"/>
    </row>
    <row r="11914" spans="2:3" x14ac:dyDescent="0.25">
      <c r="B11914" s="16"/>
      <c r="C11914" s="17"/>
    </row>
    <row r="11915" spans="2:3" x14ac:dyDescent="0.25">
      <c r="B11915" s="16"/>
      <c r="C11915" s="17"/>
    </row>
    <row r="11916" spans="2:3" x14ac:dyDescent="0.25">
      <c r="B11916" s="16"/>
      <c r="C11916" s="17"/>
    </row>
    <row r="11917" spans="2:3" x14ac:dyDescent="0.25">
      <c r="B11917" s="16"/>
      <c r="C11917" s="17"/>
    </row>
    <row r="11918" spans="2:3" x14ac:dyDescent="0.25">
      <c r="B11918" s="16"/>
      <c r="C11918" s="17"/>
    </row>
    <row r="11919" spans="2:3" x14ac:dyDescent="0.25">
      <c r="B11919" s="16"/>
      <c r="C11919" s="17"/>
    </row>
    <row r="11920" spans="2:3" x14ac:dyDescent="0.25">
      <c r="B11920" s="16"/>
      <c r="C11920" s="17"/>
    </row>
    <row r="11921" spans="2:3" x14ac:dyDescent="0.25">
      <c r="B11921" s="16"/>
      <c r="C11921" s="17"/>
    </row>
    <row r="11922" spans="2:3" x14ac:dyDescent="0.25">
      <c r="B11922" s="16"/>
      <c r="C11922" s="17"/>
    </row>
    <row r="11923" spans="2:3" x14ac:dyDescent="0.25">
      <c r="B11923" s="16"/>
      <c r="C11923" s="17"/>
    </row>
    <row r="11924" spans="2:3" x14ac:dyDescent="0.25">
      <c r="B11924" s="16"/>
      <c r="C11924" s="17"/>
    </row>
    <row r="11925" spans="2:3" x14ac:dyDescent="0.25">
      <c r="B11925" s="16"/>
      <c r="C11925" s="17"/>
    </row>
    <row r="11926" spans="2:3" x14ac:dyDescent="0.25">
      <c r="B11926" s="16"/>
      <c r="C11926" s="17"/>
    </row>
    <row r="11927" spans="2:3" x14ac:dyDescent="0.25">
      <c r="B11927" s="16"/>
      <c r="C11927" s="17"/>
    </row>
    <row r="11928" spans="2:3" x14ac:dyDescent="0.25">
      <c r="B11928" s="16"/>
      <c r="C11928" s="17"/>
    </row>
    <row r="11929" spans="2:3" x14ac:dyDescent="0.25">
      <c r="B11929" s="16"/>
      <c r="C11929" s="17"/>
    </row>
    <row r="11930" spans="2:3" x14ac:dyDescent="0.25">
      <c r="B11930" s="16"/>
      <c r="C11930" s="17"/>
    </row>
    <row r="11931" spans="2:3" x14ac:dyDescent="0.25">
      <c r="B11931" s="16"/>
      <c r="C11931" s="17"/>
    </row>
    <row r="11932" spans="2:3" x14ac:dyDescent="0.25">
      <c r="B11932" s="16"/>
      <c r="C11932" s="17"/>
    </row>
    <row r="11933" spans="2:3" x14ac:dyDescent="0.25">
      <c r="B11933" s="16"/>
      <c r="C11933" s="17"/>
    </row>
    <row r="11934" spans="2:3" x14ac:dyDescent="0.25">
      <c r="B11934" s="16"/>
      <c r="C11934" s="17"/>
    </row>
    <row r="11935" spans="2:3" x14ac:dyDescent="0.25">
      <c r="B11935" s="16"/>
      <c r="C11935" s="17"/>
    </row>
    <row r="11936" spans="2:3" x14ac:dyDescent="0.25">
      <c r="B11936" s="16"/>
      <c r="C11936" s="17"/>
    </row>
    <row r="11937" spans="2:3" x14ac:dyDescent="0.25">
      <c r="B11937" s="16"/>
      <c r="C11937" s="17"/>
    </row>
    <row r="11938" spans="2:3" x14ac:dyDescent="0.25">
      <c r="B11938" s="16"/>
      <c r="C11938" s="17"/>
    </row>
    <row r="11939" spans="2:3" x14ac:dyDescent="0.25">
      <c r="B11939" s="16"/>
      <c r="C11939" s="17"/>
    </row>
    <row r="11940" spans="2:3" x14ac:dyDescent="0.25">
      <c r="B11940" s="16"/>
      <c r="C11940" s="17"/>
    </row>
    <row r="11941" spans="2:3" x14ac:dyDescent="0.25">
      <c r="B11941" s="16"/>
      <c r="C11941" s="17"/>
    </row>
    <row r="11942" spans="2:3" x14ac:dyDescent="0.25">
      <c r="B11942" s="16"/>
      <c r="C11942" s="17"/>
    </row>
    <row r="11943" spans="2:3" x14ac:dyDescent="0.25">
      <c r="B11943" s="16"/>
      <c r="C11943" s="17"/>
    </row>
    <row r="11944" spans="2:3" x14ac:dyDescent="0.25">
      <c r="B11944" s="16"/>
      <c r="C11944" s="17"/>
    </row>
    <row r="11945" spans="2:3" x14ac:dyDescent="0.25">
      <c r="B11945" s="16"/>
      <c r="C11945" s="17"/>
    </row>
    <row r="11946" spans="2:3" x14ac:dyDescent="0.25">
      <c r="B11946" s="16"/>
      <c r="C11946" s="17"/>
    </row>
    <row r="11947" spans="2:3" x14ac:dyDescent="0.25">
      <c r="B11947" s="16"/>
      <c r="C11947" s="17"/>
    </row>
    <row r="11948" spans="2:3" x14ac:dyDescent="0.25">
      <c r="B11948" s="16"/>
      <c r="C11948" s="17"/>
    </row>
    <row r="11949" spans="2:3" x14ac:dyDescent="0.25">
      <c r="B11949" s="16"/>
      <c r="C11949" s="17"/>
    </row>
    <row r="11950" spans="2:3" x14ac:dyDescent="0.25">
      <c r="B11950" s="16"/>
      <c r="C11950" s="17"/>
    </row>
    <row r="11951" spans="2:3" x14ac:dyDescent="0.25">
      <c r="B11951" s="16"/>
      <c r="C11951" s="17"/>
    </row>
    <row r="11952" spans="2:3" x14ac:dyDescent="0.25">
      <c r="B11952" s="16"/>
      <c r="C11952" s="17"/>
    </row>
    <row r="11953" spans="2:3" x14ac:dyDescent="0.25">
      <c r="B11953" s="16"/>
      <c r="C11953" s="17"/>
    </row>
    <row r="11954" spans="2:3" x14ac:dyDescent="0.25">
      <c r="B11954" s="16"/>
      <c r="C11954" s="17"/>
    </row>
    <row r="11955" spans="2:3" x14ac:dyDescent="0.25">
      <c r="B11955" s="16"/>
      <c r="C11955" s="17"/>
    </row>
    <row r="11956" spans="2:3" x14ac:dyDescent="0.25">
      <c r="B11956" s="16"/>
      <c r="C11956" s="17"/>
    </row>
    <row r="11957" spans="2:3" x14ac:dyDescent="0.25">
      <c r="B11957" s="16"/>
      <c r="C11957" s="17"/>
    </row>
    <row r="11958" spans="2:3" x14ac:dyDescent="0.25">
      <c r="B11958" s="16"/>
      <c r="C11958" s="17"/>
    </row>
    <row r="11959" spans="2:3" x14ac:dyDescent="0.25">
      <c r="B11959" s="16"/>
      <c r="C11959" s="17"/>
    </row>
    <row r="11960" spans="2:3" x14ac:dyDescent="0.25">
      <c r="B11960" s="16"/>
      <c r="C11960" s="17"/>
    </row>
    <row r="11961" spans="2:3" x14ac:dyDescent="0.25">
      <c r="B11961" s="16"/>
      <c r="C11961" s="17"/>
    </row>
    <row r="11962" spans="2:3" x14ac:dyDescent="0.25">
      <c r="B11962" s="16"/>
      <c r="C11962" s="17"/>
    </row>
    <row r="11963" spans="2:3" x14ac:dyDescent="0.25">
      <c r="B11963" s="16"/>
      <c r="C11963" s="17"/>
    </row>
    <row r="11964" spans="2:3" x14ac:dyDescent="0.25">
      <c r="B11964" s="16"/>
      <c r="C11964" s="17"/>
    </row>
    <row r="11965" spans="2:3" x14ac:dyDescent="0.25">
      <c r="B11965" s="16"/>
      <c r="C11965" s="17"/>
    </row>
    <row r="11966" spans="2:3" x14ac:dyDescent="0.25">
      <c r="B11966" s="16"/>
      <c r="C11966" s="17"/>
    </row>
    <row r="11967" spans="2:3" x14ac:dyDescent="0.25">
      <c r="B11967" s="16"/>
      <c r="C11967" s="17"/>
    </row>
    <row r="11968" spans="2:3" x14ac:dyDescent="0.25">
      <c r="B11968" s="16"/>
      <c r="C11968" s="17"/>
    </row>
    <row r="11969" spans="2:3" x14ac:dyDescent="0.25">
      <c r="B11969" s="16"/>
      <c r="C11969" s="17"/>
    </row>
    <row r="11970" spans="2:3" x14ac:dyDescent="0.25">
      <c r="B11970" s="16"/>
      <c r="C11970" s="17"/>
    </row>
    <row r="11971" spans="2:3" x14ac:dyDescent="0.25">
      <c r="B11971" s="16"/>
      <c r="C11971" s="17"/>
    </row>
    <row r="11972" spans="2:3" x14ac:dyDescent="0.25">
      <c r="B11972" s="16"/>
      <c r="C11972" s="17"/>
    </row>
    <row r="11973" spans="2:3" x14ac:dyDescent="0.25">
      <c r="B11973" s="16"/>
      <c r="C11973" s="17"/>
    </row>
    <row r="11974" spans="2:3" x14ac:dyDescent="0.25">
      <c r="B11974" s="16"/>
      <c r="C11974" s="17"/>
    </row>
    <row r="11975" spans="2:3" x14ac:dyDescent="0.25">
      <c r="B11975" s="16"/>
      <c r="C11975" s="17"/>
    </row>
    <row r="11976" spans="2:3" x14ac:dyDescent="0.25">
      <c r="B11976" s="16"/>
      <c r="C11976" s="17"/>
    </row>
    <row r="11977" spans="2:3" x14ac:dyDescent="0.25">
      <c r="B11977" s="16"/>
      <c r="C11977" s="17"/>
    </row>
    <row r="11978" spans="2:3" x14ac:dyDescent="0.25">
      <c r="B11978" s="16"/>
      <c r="C11978" s="17"/>
    </row>
    <row r="11979" spans="2:3" x14ac:dyDescent="0.25">
      <c r="B11979" s="16"/>
      <c r="C11979" s="17"/>
    </row>
    <row r="11980" spans="2:3" x14ac:dyDescent="0.25">
      <c r="B11980" s="16"/>
      <c r="C11980" s="17"/>
    </row>
    <row r="11981" spans="2:3" x14ac:dyDescent="0.25">
      <c r="B11981" s="16"/>
      <c r="C11981" s="17"/>
    </row>
    <row r="11982" spans="2:3" x14ac:dyDescent="0.25">
      <c r="B11982" s="16"/>
      <c r="C11982" s="17"/>
    </row>
    <row r="11983" spans="2:3" x14ac:dyDescent="0.25">
      <c r="B11983" s="16"/>
      <c r="C11983" s="17"/>
    </row>
    <row r="11984" spans="2:3" x14ac:dyDescent="0.25">
      <c r="B11984" s="16"/>
      <c r="C11984" s="17"/>
    </row>
    <row r="11985" spans="2:3" x14ac:dyDescent="0.25">
      <c r="B11985" s="16"/>
      <c r="C11985" s="17"/>
    </row>
    <row r="11986" spans="2:3" x14ac:dyDescent="0.25">
      <c r="B11986" s="16"/>
      <c r="C11986" s="17"/>
    </row>
    <row r="11987" spans="2:3" x14ac:dyDescent="0.25">
      <c r="B11987" s="16"/>
      <c r="C11987" s="17"/>
    </row>
    <row r="11988" spans="2:3" x14ac:dyDescent="0.25">
      <c r="B11988" s="16"/>
      <c r="C11988" s="17"/>
    </row>
    <row r="11989" spans="2:3" x14ac:dyDescent="0.25">
      <c r="B11989" s="16"/>
      <c r="C11989" s="17"/>
    </row>
    <row r="11990" spans="2:3" x14ac:dyDescent="0.25">
      <c r="B11990" s="16"/>
      <c r="C11990" s="17"/>
    </row>
    <row r="11991" spans="2:3" x14ac:dyDescent="0.25">
      <c r="B11991" s="16"/>
      <c r="C11991" s="17"/>
    </row>
    <row r="11992" spans="2:3" x14ac:dyDescent="0.25">
      <c r="B11992" s="16"/>
      <c r="C11992" s="17"/>
    </row>
    <row r="11993" spans="2:3" x14ac:dyDescent="0.25">
      <c r="B11993" s="16"/>
      <c r="C11993" s="17"/>
    </row>
    <row r="11994" spans="2:3" x14ac:dyDescent="0.25">
      <c r="B11994" s="16"/>
      <c r="C11994" s="17"/>
    </row>
    <row r="11995" spans="2:3" x14ac:dyDescent="0.25">
      <c r="B11995" s="16"/>
      <c r="C11995" s="17"/>
    </row>
    <row r="11996" spans="2:3" x14ac:dyDescent="0.25">
      <c r="B11996" s="16"/>
      <c r="C11996" s="17"/>
    </row>
    <row r="11997" spans="2:3" x14ac:dyDescent="0.25">
      <c r="B11997" s="16"/>
      <c r="C11997" s="17"/>
    </row>
    <row r="11998" spans="2:3" x14ac:dyDescent="0.25">
      <c r="B11998" s="16"/>
      <c r="C11998" s="17"/>
    </row>
    <row r="11999" spans="2:3" x14ac:dyDescent="0.25">
      <c r="B11999" s="16"/>
      <c r="C11999" s="17"/>
    </row>
    <row r="12000" spans="2:3" x14ac:dyDescent="0.25">
      <c r="B12000" s="16"/>
      <c r="C12000" s="17"/>
    </row>
    <row r="12001" spans="2:3" x14ac:dyDescent="0.25">
      <c r="B12001" s="16"/>
      <c r="C12001" s="17"/>
    </row>
    <row r="12002" spans="2:3" x14ac:dyDescent="0.25">
      <c r="B12002" s="16"/>
      <c r="C12002" s="17"/>
    </row>
    <row r="12003" spans="2:3" x14ac:dyDescent="0.25">
      <c r="B12003" s="16"/>
      <c r="C12003" s="17"/>
    </row>
    <row r="12004" spans="2:3" x14ac:dyDescent="0.25">
      <c r="B12004" s="16"/>
      <c r="C12004" s="17"/>
    </row>
    <row r="12005" spans="2:3" x14ac:dyDescent="0.25">
      <c r="B12005" s="16"/>
      <c r="C12005" s="17"/>
    </row>
    <row r="12006" spans="2:3" x14ac:dyDescent="0.25">
      <c r="B12006" s="16"/>
      <c r="C12006" s="17"/>
    </row>
    <row r="12007" spans="2:3" x14ac:dyDescent="0.25">
      <c r="B12007" s="16"/>
      <c r="C12007" s="17"/>
    </row>
    <row r="12008" spans="2:3" x14ac:dyDescent="0.25">
      <c r="B12008" s="16"/>
      <c r="C12008" s="17"/>
    </row>
    <row r="12009" spans="2:3" x14ac:dyDescent="0.25">
      <c r="B12009" s="16"/>
      <c r="C12009" s="17"/>
    </row>
    <row r="12010" spans="2:3" x14ac:dyDescent="0.25">
      <c r="B12010" s="16"/>
      <c r="C12010" s="17"/>
    </row>
    <row r="12011" spans="2:3" x14ac:dyDescent="0.25">
      <c r="B12011" s="16"/>
      <c r="C12011" s="17"/>
    </row>
    <row r="12012" spans="2:3" x14ac:dyDescent="0.25">
      <c r="B12012" s="16"/>
      <c r="C12012" s="17"/>
    </row>
    <row r="12013" spans="2:3" x14ac:dyDescent="0.25">
      <c r="B12013" s="16"/>
      <c r="C12013" s="17"/>
    </row>
    <row r="12014" spans="2:3" x14ac:dyDescent="0.25">
      <c r="B12014" s="16"/>
      <c r="C12014" s="17"/>
    </row>
    <row r="12015" spans="2:3" x14ac:dyDescent="0.25">
      <c r="B12015" s="16"/>
      <c r="C12015" s="17"/>
    </row>
    <row r="12016" spans="2:3" x14ac:dyDescent="0.25">
      <c r="B12016" s="16"/>
      <c r="C12016" s="17"/>
    </row>
    <row r="12017" spans="2:3" x14ac:dyDescent="0.25">
      <c r="B12017" s="16"/>
      <c r="C12017" s="17"/>
    </row>
    <row r="12018" spans="2:3" x14ac:dyDescent="0.25">
      <c r="B12018" s="16"/>
      <c r="C12018" s="17"/>
    </row>
    <row r="12019" spans="2:3" x14ac:dyDescent="0.25">
      <c r="B12019" s="16"/>
      <c r="C12019" s="17"/>
    </row>
    <row r="12020" spans="2:3" x14ac:dyDescent="0.25">
      <c r="B12020" s="16"/>
      <c r="C12020" s="17"/>
    </row>
    <row r="12021" spans="2:3" x14ac:dyDescent="0.25">
      <c r="B12021" s="16"/>
      <c r="C12021" s="17"/>
    </row>
    <row r="12022" spans="2:3" x14ac:dyDescent="0.25">
      <c r="B12022" s="16"/>
      <c r="C12022" s="17"/>
    </row>
    <row r="12023" spans="2:3" x14ac:dyDescent="0.25">
      <c r="B12023" s="16"/>
      <c r="C12023" s="17"/>
    </row>
    <row r="12024" spans="2:3" x14ac:dyDescent="0.25">
      <c r="B12024" s="16"/>
      <c r="C12024" s="17"/>
    </row>
    <row r="12025" spans="2:3" x14ac:dyDescent="0.25">
      <c r="B12025" s="16"/>
      <c r="C12025" s="17"/>
    </row>
    <row r="12026" spans="2:3" x14ac:dyDescent="0.25">
      <c r="B12026" s="16"/>
      <c r="C12026" s="17"/>
    </row>
    <row r="12027" spans="2:3" x14ac:dyDescent="0.25">
      <c r="B12027" s="16"/>
      <c r="C12027" s="17"/>
    </row>
    <row r="12028" spans="2:3" x14ac:dyDescent="0.25">
      <c r="B12028" s="16"/>
      <c r="C12028" s="17"/>
    </row>
    <row r="12029" spans="2:3" x14ac:dyDescent="0.25">
      <c r="B12029" s="16"/>
      <c r="C12029" s="17"/>
    </row>
    <row r="12030" spans="2:3" x14ac:dyDescent="0.25">
      <c r="B12030" s="16"/>
      <c r="C12030" s="17"/>
    </row>
    <row r="12031" spans="2:3" x14ac:dyDescent="0.25">
      <c r="B12031" s="16"/>
      <c r="C12031" s="17"/>
    </row>
    <row r="12032" spans="2:3" x14ac:dyDescent="0.25">
      <c r="B12032" s="16"/>
      <c r="C12032" s="17"/>
    </row>
    <row r="12033" spans="2:3" x14ac:dyDescent="0.25">
      <c r="B12033" s="16"/>
      <c r="C12033" s="17"/>
    </row>
    <row r="12034" spans="2:3" x14ac:dyDescent="0.25">
      <c r="B12034" s="16"/>
      <c r="C12034" s="17"/>
    </row>
    <row r="12035" spans="2:3" x14ac:dyDescent="0.25">
      <c r="B12035" s="16"/>
      <c r="C12035" s="17"/>
    </row>
    <row r="12036" spans="2:3" x14ac:dyDescent="0.25">
      <c r="B12036" s="16"/>
      <c r="C12036" s="17"/>
    </row>
    <row r="12037" spans="2:3" x14ac:dyDescent="0.25">
      <c r="B12037" s="16"/>
      <c r="C12037" s="17"/>
    </row>
    <row r="12038" spans="2:3" x14ac:dyDescent="0.25">
      <c r="B12038" s="16"/>
      <c r="C12038" s="17"/>
    </row>
    <row r="12039" spans="2:3" x14ac:dyDescent="0.25">
      <c r="B12039" s="16"/>
      <c r="C12039" s="17"/>
    </row>
    <row r="12040" spans="2:3" x14ac:dyDescent="0.25">
      <c r="B12040" s="16"/>
      <c r="C12040" s="17"/>
    </row>
    <row r="12041" spans="2:3" x14ac:dyDescent="0.25">
      <c r="B12041" s="16"/>
      <c r="C12041" s="17"/>
    </row>
    <row r="12042" spans="2:3" x14ac:dyDescent="0.25">
      <c r="B12042" s="16"/>
      <c r="C12042" s="17"/>
    </row>
    <row r="12043" spans="2:3" x14ac:dyDescent="0.25">
      <c r="B12043" s="16"/>
      <c r="C12043" s="17"/>
    </row>
    <row r="12044" spans="2:3" x14ac:dyDescent="0.25">
      <c r="B12044" s="16"/>
      <c r="C12044" s="17"/>
    </row>
    <row r="12045" spans="2:3" x14ac:dyDescent="0.25">
      <c r="B12045" s="16"/>
      <c r="C12045" s="17"/>
    </row>
    <row r="12046" spans="2:3" x14ac:dyDescent="0.25">
      <c r="B12046" s="16"/>
      <c r="C12046" s="17"/>
    </row>
    <row r="12047" spans="2:3" x14ac:dyDescent="0.25">
      <c r="B12047" s="16"/>
      <c r="C12047" s="17"/>
    </row>
    <row r="12048" spans="2:3" x14ac:dyDescent="0.25">
      <c r="B12048" s="16"/>
      <c r="C12048" s="17"/>
    </row>
    <row r="12049" spans="2:3" x14ac:dyDescent="0.25">
      <c r="B12049" s="16"/>
      <c r="C12049" s="17"/>
    </row>
    <row r="12050" spans="2:3" x14ac:dyDescent="0.25">
      <c r="B12050" s="16"/>
      <c r="C12050" s="17"/>
    </row>
    <row r="12051" spans="2:3" x14ac:dyDescent="0.25">
      <c r="B12051" s="16"/>
      <c r="C12051" s="17"/>
    </row>
    <row r="12052" spans="2:3" x14ac:dyDescent="0.25">
      <c r="B12052" s="16"/>
      <c r="C12052" s="17"/>
    </row>
    <row r="12053" spans="2:3" x14ac:dyDescent="0.25">
      <c r="B12053" s="16"/>
      <c r="C12053" s="17"/>
    </row>
    <row r="12054" spans="2:3" x14ac:dyDescent="0.25">
      <c r="B12054" s="16"/>
      <c r="C12054" s="17"/>
    </row>
    <row r="12055" spans="2:3" x14ac:dyDescent="0.25">
      <c r="B12055" s="16"/>
      <c r="C12055" s="17"/>
    </row>
    <row r="12056" spans="2:3" x14ac:dyDescent="0.25">
      <c r="B12056" s="16"/>
      <c r="C12056" s="17"/>
    </row>
    <row r="12057" spans="2:3" x14ac:dyDescent="0.25">
      <c r="B12057" s="16"/>
      <c r="C12057" s="17"/>
    </row>
    <row r="12058" spans="2:3" x14ac:dyDescent="0.25">
      <c r="B12058" s="16"/>
      <c r="C12058" s="17"/>
    </row>
    <row r="12059" spans="2:3" x14ac:dyDescent="0.25">
      <c r="B12059" s="16"/>
      <c r="C12059" s="17"/>
    </row>
    <row r="12060" spans="2:3" x14ac:dyDescent="0.25">
      <c r="B12060" s="16"/>
      <c r="C12060" s="17"/>
    </row>
    <row r="12061" spans="2:3" x14ac:dyDescent="0.25">
      <c r="B12061" s="16"/>
      <c r="C12061" s="17"/>
    </row>
    <row r="12062" spans="2:3" x14ac:dyDescent="0.25">
      <c r="B12062" s="16"/>
      <c r="C12062" s="17"/>
    </row>
    <row r="12063" spans="2:3" x14ac:dyDescent="0.25">
      <c r="B12063" s="16"/>
      <c r="C12063" s="17"/>
    </row>
    <row r="12064" spans="2:3" x14ac:dyDescent="0.25">
      <c r="B12064" s="16"/>
      <c r="C12064" s="17"/>
    </row>
    <row r="12065" spans="2:3" x14ac:dyDescent="0.25">
      <c r="B12065" s="16"/>
      <c r="C12065" s="17"/>
    </row>
    <row r="12066" spans="2:3" x14ac:dyDescent="0.25">
      <c r="B12066" s="16"/>
      <c r="C12066" s="17"/>
    </row>
    <row r="12067" spans="2:3" x14ac:dyDescent="0.25">
      <c r="B12067" s="16"/>
      <c r="C12067" s="17"/>
    </row>
    <row r="12068" spans="2:3" x14ac:dyDescent="0.25">
      <c r="B12068" s="16"/>
      <c r="C12068" s="17"/>
    </row>
    <row r="12069" spans="2:3" x14ac:dyDescent="0.25">
      <c r="B12069" s="16"/>
      <c r="C12069" s="17"/>
    </row>
    <row r="12070" spans="2:3" x14ac:dyDescent="0.25">
      <c r="B12070" s="16"/>
      <c r="C12070" s="17"/>
    </row>
    <row r="12071" spans="2:3" x14ac:dyDescent="0.25">
      <c r="B12071" s="16"/>
      <c r="C12071" s="17"/>
    </row>
    <row r="12072" spans="2:3" x14ac:dyDescent="0.25">
      <c r="B12072" s="16"/>
      <c r="C12072" s="17"/>
    </row>
    <row r="12073" spans="2:3" x14ac:dyDescent="0.25">
      <c r="B12073" s="16"/>
      <c r="C12073" s="17"/>
    </row>
    <row r="12074" spans="2:3" x14ac:dyDescent="0.25">
      <c r="B12074" s="16"/>
      <c r="C12074" s="17"/>
    </row>
    <row r="12075" spans="2:3" x14ac:dyDescent="0.25">
      <c r="B12075" s="16"/>
      <c r="C12075" s="17"/>
    </row>
    <row r="12076" spans="2:3" x14ac:dyDescent="0.25">
      <c r="B12076" s="16"/>
      <c r="C12076" s="17"/>
    </row>
    <row r="12077" spans="2:3" x14ac:dyDescent="0.25">
      <c r="B12077" s="16"/>
      <c r="C12077" s="17"/>
    </row>
    <row r="12078" spans="2:3" x14ac:dyDescent="0.25">
      <c r="B12078" s="16"/>
      <c r="C12078" s="17"/>
    </row>
    <row r="12079" spans="2:3" x14ac:dyDescent="0.25">
      <c r="B12079" s="16"/>
      <c r="C12079" s="17"/>
    </row>
    <row r="12080" spans="2:3" x14ac:dyDescent="0.25">
      <c r="B12080" s="16"/>
      <c r="C12080" s="17"/>
    </row>
    <row r="12081" spans="2:3" x14ac:dyDescent="0.25">
      <c r="B12081" s="16"/>
      <c r="C12081" s="17"/>
    </row>
    <row r="12082" spans="2:3" x14ac:dyDescent="0.25">
      <c r="B12082" s="16"/>
      <c r="C12082" s="17"/>
    </row>
    <row r="12083" spans="2:3" x14ac:dyDescent="0.25">
      <c r="B12083" s="16"/>
      <c r="C12083" s="17"/>
    </row>
    <row r="12084" spans="2:3" x14ac:dyDescent="0.25">
      <c r="B12084" s="16"/>
      <c r="C12084" s="17"/>
    </row>
    <row r="12085" spans="2:3" x14ac:dyDescent="0.25">
      <c r="B12085" s="16"/>
      <c r="C12085" s="17"/>
    </row>
    <row r="12086" spans="2:3" x14ac:dyDescent="0.25">
      <c r="B12086" s="16"/>
      <c r="C12086" s="17"/>
    </row>
    <row r="12087" spans="2:3" x14ac:dyDescent="0.25">
      <c r="B12087" s="16"/>
      <c r="C12087" s="17"/>
    </row>
    <row r="12088" spans="2:3" x14ac:dyDescent="0.25">
      <c r="B12088" s="16"/>
      <c r="C12088" s="17"/>
    </row>
    <row r="12089" spans="2:3" x14ac:dyDescent="0.25">
      <c r="B12089" s="16"/>
      <c r="C12089" s="17"/>
    </row>
    <row r="12090" spans="2:3" x14ac:dyDescent="0.25">
      <c r="B12090" s="16"/>
      <c r="C12090" s="17"/>
    </row>
    <row r="12091" spans="2:3" x14ac:dyDescent="0.25">
      <c r="B12091" s="16"/>
      <c r="C12091" s="17"/>
    </row>
    <row r="12092" spans="2:3" x14ac:dyDescent="0.25">
      <c r="B12092" s="16"/>
      <c r="C12092" s="17"/>
    </row>
    <row r="12093" spans="2:3" x14ac:dyDescent="0.25">
      <c r="B12093" s="16"/>
      <c r="C12093" s="17"/>
    </row>
    <row r="12094" spans="2:3" x14ac:dyDescent="0.25">
      <c r="B12094" s="16"/>
      <c r="C12094" s="17"/>
    </row>
    <row r="12095" spans="2:3" x14ac:dyDescent="0.25">
      <c r="B12095" s="16"/>
      <c r="C12095" s="17"/>
    </row>
    <row r="12096" spans="2:3" x14ac:dyDescent="0.25">
      <c r="B12096" s="16"/>
      <c r="C12096" s="17"/>
    </row>
    <row r="12097" spans="2:3" x14ac:dyDescent="0.25">
      <c r="B12097" s="16"/>
      <c r="C12097" s="17"/>
    </row>
    <row r="12098" spans="2:3" x14ac:dyDescent="0.25">
      <c r="B12098" s="16"/>
      <c r="C12098" s="17"/>
    </row>
    <row r="12099" spans="2:3" x14ac:dyDescent="0.25">
      <c r="B12099" s="16"/>
      <c r="C12099" s="17"/>
    </row>
    <row r="12100" spans="2:3" x14ac:dyDescent="0.25">
      <c r="B12100" s="16"/>
      <c r="C12100" s="17"/>
    </row>
    <row r="12101" spans="2:3" x14ac:dyDescent="0.25">
      <c r="B12101" s="16"/>
      <c r="C12101" s="17"/>
    </row>
    <row r="12102" spans="2:3" x14ac:dyDescent="0.25">
      <c r="B12102" s="16"/>
      <c r="C12102" s="17"/>
    </row>
    <row r="12103" spans="2:3" x14ac:dyDescent="0.25">
      <c r="B12103" s="16"/>
      <c r="C12103" s="17"/>
    </row>
    <row r="12104" spans="2:3" x14ac:dyDescent="0.25">
      <c r="B12104" s="16"/>
      <c r="C12104" s="17"/>
    </row>
    <row r="12105" spans="2:3" x14ac:dyDescent="0.25">
      <c r="B12105" s="16"/>
      <c r="C12105" s="17"/>
    </row>
    <row r="12106" spans="2:3" x14ac:dyDescent="0.25">
      <c r="B12106" s="16"/>
      <c r="C12106" s="17"/>
    </row>
    <row r="12107" spans="2:3" x14ac:dyDescent="0.25">
      <c r="B12107" s="16"/>
      <c r="C12107" s="17"/>
    </row>
    <row r="12108" spans="2:3" x14ac:dyDescent="0.25">
      <c r="B12108" s="16"/>
      <c r="C12108" s="17"/>
    </row>
    <row r="12109" spans="2:3" x14ac:dyDescent="0.25">
      <c r="B12109" s="16"/>
      <c r="C12109" s="17"/>
    </row>
    <row r="12110" spans="2:3" x14ac:dyDescent="0.25">
      <c r="B12110" s="16"/>
      <c r="C12110" s="17"/>
    </row>
    <row r="12111" spans="2:3" x14ac:dyDescent="0.25">
      <c r="B12111" s="16"/>
      <c r="C12111" s="17"/>
    </row>
    <row r="12112" spans="2:3" x14ac:dyDescent="0.25">
      <c r="B12112" s="16"/>
      <c r="C12112" s="17"/>
    </row>
    <row r="12113" spans="2:3" x14ac:dyDescent="0.25">
      <c r="B12113" s="16"/>
      <c r="C12113" s="17"/>
    </row>
    <row r="12114" spans="2:3" x14ac:dyDescent="0.25">
      <c r="B12114" s="16"/>
      <c r="C12114" s="17"/>
    </row>
    <row r="12115" spans="2:3" x14ac:dyDescent="0.25">
      <c r="B12115" s="16"/>
      <c r="C12115" s="17"/>
    </row>
    <row r="12116" spans="2:3" x14ac:dyDescent="0.25">
      <c r="B12116" s="16"/>
      <c r="C12116" s="17"/>
    </row>
    <row r="12117" spans="2:3" x14ac:dyDescent="0.25">
      <c r="B12117" s="16"/>
      <c r="C12117" s="17"/>
    </row>
    <row r="12118" spans="2:3" x14ac:dyDescent="0.25">
      <c r="B12118" s="16"/>
      <c r="C12118" s="17"/>
    </row>
    <row r="12119" spans="2:3" x14ac:dyDescent="0.25">
      <c r="B12119" s="16"/>
      <c r="C12119" s="17"/>
    </row>
    <row r="12120" spans="2:3" x14ac:dyDescent="0.25">
      <c r="B12120" s="16"/>
      <c r="C12120" s="17"/>
    </row>
    <row r="12121" spans="2:3" x14ac:dyDescent="0.25">
      <c r="B12121" s="16"/>
      <c r="C12121" s="17"/>
    </row>
    <row r="12122" spans="2:3" x14ac:dyDescent="0.25">
      <c r="B12122" s="16"/>
      <c r="C12122" s="17"/>
    </row>
    <row r="12123" spans="2:3" x14ac:dyDescent="0.25">
      <c r="B12123" s="16"/>
      <c r="C12123" s="17"/>
    </row>
    <row r="12124" spans="2:3" x14ac:dyDescent="0.25">
      <c r="B12124" s="16"/>
      <c r="C12124" s="17"/>
    </row>
    <row r="12125" spans="2:3" x14ac:dyDescent="0.25">
      <c r="B12125" s="16"/>
      <c r="C12125" s="17"/>
    </row>
    <row r="12126" spans="2:3" x14ac:dyDescent="0.25">
      <c r="B12126" s="16"/>
      <c r="C12126" s="17"/>
    </row>
    <row r="12127" spans="2:3" x14ac:dyDescent="0.25">
      <c r="B12127" s="16"/>
      <c r="C12127" s="17"/>
    </row>
    <row r="12128" spans="2:3" x14ac:dyDescent="0.25">
      <c r="B12128" s="16"/>
      <c r="C12128" s="17"/>
    </row>
    <row r="12129" spans="2:3" x14ac:dyDescent="0.25">
      <c r="B12129" s="16"/>
      <c r="C12129" s="17"/>
    </row>
    <row r="12130" spans="2:3" x14ac:dyDescent="0.25">
      <c r="B12130" s="16"/>
      <c r="C12130" s="17"/>
    </row>
    <row r="12131" spans="2:3" x14ac:dyDescent="0.25">
      <c r="B12131" s="16"/>
      <c r="C12131" s="17"/>
    </row>
    <row r="12132" spans="2:3" x14ac:dyDescent="0.25">
      <c r="B12132" s="16"/>
      <c r="C12132" s="17"/>
    </row>
    <row r="12133" spans="2:3" x14ac:dyDescent="0.25">
      <c r="B12133" s="16"/>
      <c r="C12133" s="17"/>
    </row>
    <row r="12134" spans="2:3" x14ac:dyDescent="0.25">
      <c r="B12134" s="16"/>
      <c r="C12134" s="17"/>
    </row>
    <row r="12135" spans="2:3" x14ac:dyDescent="0.25">
      <c r="B12135" s="16"/>
      <c r="C12135" s="17"/>
    </row>
    <row r="12136" spans="2:3" x14ac:dyDescent="0.25">
      <c r="B12136" s="16"/>
      <c r="C12136" s="17"/>
    </row>
    <row r="12137" spans="2:3" x14ac:dyDescent="0.25">
      <c r="B12137" s="16"/>
      <c r="C12137" s="17"/>
    </row>
    <row r="12138" spans="2:3" x14ac:dyDescent="0.25">
      <c r="B12138" s="16"/>
      <c r="C12138" s="17"/>
    </row>
    <row r="12139" spans="2:3" x14ac:dyDescent="0.25">
      <c r="B12139" s="16"/>
      <c r="C12139" s="17"/>
    </row>
    <row r="12140" spans="2:3" x14ac:dyDescent="0.25">
      <c r="B12140" s="16"/>
      <c r="C12140" s="17"/>
    </row>
    <row r="12141" spans="2:3" x14ac:dyDescent="0.25">
      <c r="B12141" s="16"/>
      <c r="C12141" s="17"/>
    </row>
    <row r="12142" spans="2:3" x14ac:dyDescent="0.25">
      <c r="B12142" s="16"/>
      <c r="C12142" s="17"/>
    </row>
    <row r="12143" spans="2:3" x14ac:dyDescent="0.25">
      <c r="B12143" s="16"/>
      <c r="C12143" s="17"/>
    </row>
    <row r="12144" spans="2:3" x14ac:dyDescent="0.25">
      <c r="B12144" s="16"/>
      <c r="C12144" s="17"/>
    </row>
    <row r="12145" spans="2:3" x14ac:dyDescent="0.25">
      <c r="B12145" s="16"/>
      <c r="C12145" s="17"/>
    </row>
    <row r="12146" spans="2:3" x14ac:dyDescent="0.25">
      <c r="B12146" s="16"/>
      <c r="C12146" s="17"/>
    </row>
    <row r="12147" spans="2:3" x14ac:dyDescent="0.25">
      <c r="B12147" s="16"/>
      <c r="C12147" s="17"/>
    </row>
    <row r="12148" spans="2:3" x14ac:dyDescent="0.25">
      <c r="B12148" s="16"/>
      <c r="C12148" s="17"/>
    </row>
    <row r="12149" spans="2:3" x14ac:dyDescent="0.25">
      <c r="B12149" s="16"/>
      <c r="C12149" s="17"/>
    </row>
    <row r="12150" spans="2:3" x14ac:dyDescent="0.25">
      <c r="B12150" s="16"/>
      <c r="C12150" s="17"/>
    </row>
    <row r="12151" spans="2:3" x14ac:dyDescent="0.25">
      <c r="B12151" s="16"/>
      <c r="C12151" s="17"/>
    </row>
    <row r="12152" spans="2:3" x14ac:dyDescent="0.25">
      <c r="B12152" s="16"/>
      <c r="C12152" s="17"/>
    </row>
    <row r="12153" spans="2:3" x14ac:dyDescent="0.25">
      <c r="B12153" s="16"/>
      <c r="C12153" s="17"/>
    </row>
    <row r="12154" spans="2:3" x14ac:dyDescent="0.25">
      <c r="B12154" s="16"/>
      <c r="C12154" s="17"/>
    </row>
    <row r="12155" spans="2:3" x14ac:dyDescent="0.25">
      <c r="B12155" s="16"/>
      <c r="C12155" s="17"/>
    </row>
    <row r="12156" spans="2:3" x14ac:dyDescent="0.25">
      <c r="B12156" s="16"/>
      <c r="C12156" s="17"/>
    </row>
    <row r="12157" spans="2:3" x14ac:dyDescent="0.25">
      <c r="B12157" s="16"/>
      <c r="C12157" s="17"/>
    </row>
    <row r="12158" spans="2:3" x14ac:dyDescent="0.25">
      <c r="B12158" s="16"/>
      <c r="C12158" s="17"/>
    </row>
    <row r="12159" spans="2:3" x14ac:dyDescent="0.25">
      <c r="B12159" s="16"/>
      <c r="C12159" s="17"/>
    </row>
    <row r="12160" spans="2:3" x14ac:dyDescent="0.25">
      <c r="B12160" s="16"/>
      <c r="C12160" s="17"/>
    </row>
    <row r="12161" spans="2:3" x14ac:dyDescent="0.25">
      <c r="B12161" s="16"/>
      <c r="C12161" s="17"/>
    </row>
    <row r="12162" spans="2:3" x14ac:dyDescent="0.25">
      <c r="B12162" s="16"/>
      <c r="C12162" s="17"/>
    </row>
    <row r="12163" spans="2:3" x14ac:dyDescent="0.25">
      <c r="B12163" s="16"/>
      <c r="C12163" s="17"/>
    </row>
    <row r="12164" spans="2:3" x14ac:dyDescent="0.25">
      <c r="B12164" s="16"/>
      <c r="C12164" s="17"/>
    </row>
    <row r="12165" spans="2:3" x14ac:dyDescent="0.25">
      <c r="B12165" s="16"/>
      <c r="C12165" s="17"/>
    </row>
    <row r="12166" spans="2:3" x14ac:dyDescent="0.25">
      <c r="B12166" s="16"/>
      <c r="C12166" s="17"/>
    </row>
    <row r="12167" spans="2:3" x14ac:dyDescent="0.25">
      <c r="B12167" s="16"/>
      <c r="C12167" s="17"/>
    </row>
    <row r="12168" spans="2:3" x14ac:dyDescent="0.25">
      <c r="B12168" s="16"/>
      <c r="C12168" s="17"/>
    </row>
    <row r="12169" spans="2:3" x14ac:dyDescent="0.25">
      <c r="B12169" s="16"/>
      <c r="C12169" s="17"/>
    </row>
    <row r="12170" spans="2:3" x14ac:dyDescent="0.25">
      <c r="B12170" s="16"/>
      <c r="C12170" s="17"/>
    </row>
    <row r="12171" spans="2:3" x14ac:dyDescent="0.25">
      <c r="B12171" s="16"/>
      <c r="C12171" s="17"/>
    </row>
    <row r="12172" spans="2:3" x14ac:dyDescent="0.25">
      <c r="B12172" s="16"/>
      <c r="C12172" s="17"/>
    </row>
    <row r="12173" spans="2:3" x14ac:dyDescent="0.25">
      <c r="B12173" s="16"/>
      <c r="C12173" s="17"/>
    </row>
    <row r="12174" spans="2:3" x14ac:dyDescent="0.25">
      <c r="B12174" s="16"/>
      <c r="C12174" s="17"/>
    </row>
    <row r="12175" spans="2:3" x14ac:dyDescent="0.25">
      <c r="B12175" s="16"/>
      <c r="C12175" s="17"/>
    </row>
    <row r="12176" spans="2:3" x14ac:dyDescent="0.25">
      <c r="B12176" s="16"/>
      <c r="C12176" s="17"/>
    </row>
    <row r="12177" spans="2:3" x14ac:dyDescent="0.25">
      <c r="B12177" s="16"/>
      <c r="C12177" s="17"/>
    </row>
    <row r="12178" spans="2:3" x14ac:dyDescent="0.25">
      <c r="B12178" s="16"/>
      <c r="C12178" s="17"/>
    </row>
    <row r="12179" spans="2:3" x14ac:dyDescent="0.25">
      <c r="B12179" s="16"/>
      <c r="C12179" s="17"/>
    </row>
    <row r="12180" spans="2:3" x14ac:dyDescent="0.25">
      <c r="B12180" s="16"/>
      <c r="C12180" s="17"/>
    </row>
    <row r="12181" spans="2:3" x14ac:dyDescent="0.25">
      <c r="B12181" s="16"/>
      <c r="C12181" s="17"/>
    </row>
    <row r="12182" spans="2:3" x14ac:dyDescent="0.25">
      <c r="B12182" s="16"/>
      <c r="C12182" s="17"/>
    </row>
    <row r="12183" spans="2:3" x14ac:dyDescent="0.25">
      <c r="B12183" s="16"/>
      <c r="C12183" s="17"/>
    </row>
    <row r="12184" spans="2:3" x14ac:dyDescent="0.25">
      <c r="B12184" s="16"/>
      <c r="C12184" s="17"/>
    </row>
    <row r="12185" spans="2:3" x14ac:dyDescent="0.25">
      <c r="B12185" s="16"/>
      <c r="C12185" s="17"/>
    </row>
    <row r="12186" spans="2:3" x14ac:dyDescent="0.25">
      <c r="B12186" s="16"/>
      <c r="C12186" s="17"/>
    </row>
    <row r="12187" spans="2:3" x14ac:dyDescent="0.25">
      <c r="B12187" s="16"/>
      <c r="C12187" s="17"/>
    </row>
    <row r="12188" spans="2:3" x14ac:dyDescent="0.25">
      <c r="B12188" s="16"/>
      <c r="C12188" s="17"/>
    </row>
    <row r="12189" spans="2:3" x14ac:dyDescent="0.25">
      <c r="B12189" s="16"/>
      <c r="C12189" s="17"/>
    </row>
    <row r="12190" spans="2:3" x14ac:dyDescent="0.25">
      <c r="B12190" s="16"/>
      <c r="C12190" s="17"/>
    </row>
    <row r="12191" spans="2:3" x14ac:dyDescent="0.25">
      <c r="B12191" s="16"/>
      <c r="C12191" s="17"/>
    </row>
    <row r="12192" spans="2:3" x14ac:dyDescent="0.25">
      <c r="B12192" s="16"/>
      <c r="C12192" s="17"/>
    </row>
    <row r="12193" spans="2:3" x14ac:dyDescent="0.25">
      <c r="B12193" s="16"/>
      <c r="C12193" s="17"/>
    </row>
    <row r="12194" spans="2:3" x14ac:dyDescent="0.25">
      <c r="B12194" s="16"/>
      <c r="C12194" s="17"/>
    </row>
    <row r="12195" spans="2:3" x14ac:dyDescent="0.25">
      <c r="B12195" s="16"/>
      <c r="C12195" s="17"/>
    </row>
    <row r="12196" spans="2:3" x14ac:dyDescent="0.25">
      <c r="B12196" s="16"/>
      <c r="C12196" s="17"/>
    </row>
    <row r="12197" spans="2:3" x14ac:dyDescent="0.25">
      <c r="B12197" s="16"/>
      <c r="C12197" s="17"/>
    </row>
    <row r="12198" spans="2:3" x14ac:dyDescent="0.25">
      <c r="B12198" s="16"/>
      <c r="C12198" s="17"/>
    </row>
    <row r="12199" spans="2:3" x14ac:dyDescent="0.25">
      <c r="B12199" s="16"/>
      <c r="C12199" s="17"/>
    </row>
    <row r="12200" spans="2:3" x14ac:dyDescent="0.25">
      <c r="B12200" s="16"/>
      <c r="C12200" s="17"/>
    </row>
    <row r="12201" spans="2:3" x14ac:dyDescent="0.25">
      <c r="B12201" s="16"/>
      <c r="C12201" s="17"/>
    </row>
    <row r="12202" spans="2:3" x14ac:dyDescent="0.25">
      <c r="B12202" s="16"/>
      <c r="C12202" s="17"/>
    </row>
    <row r="12203" spans="2:3" x14ac:dyDescent="0.25">
      <c r="B12203" s="16"/>
      <c r="C12203" s="17"/>
    </row>
    <row r="12204" spans="2:3" x14ac:dyDescent="0.25">
      <c r="B12204" s="16"/>
      <c r="C12204" s="17"/>
    </row>
    <row r="12205" spans="2:3" x14ac:dyDescent="0.25">
      <c r="B12205" s="16"/>
      <c r="C12205" s="17"/>
    </row>
    <row r="12206" spans="2:3" x14ac:dyDescent="0.25">
      <c r="B12206" s="16"/>
      <c r="C12206" s="17"/>
    </row>
    <row r="12207" spans="2:3" x14ac:dyDescent="0.25">
      <c r="B12207" s="16"/>
      <c r="C12207" s="17"/>
    </row>
    <row r="12208" spans="2:3" x14ac:dyDescent="0.25">
      <c r="B12208" s="16"/>
      <c r="C12208" s="17"/>
    </row>
    <row r="12209" spans="2:3" x14ac:dyDescent="0.25">
      <c r="B12209" s="16"/>
      <c r="C12209" s="17"/>
    </row>
    <row r="12210" spans="2:3" x14ac:dyDescent="0.25">
      <c r="B12210" s="16"/>
      <c r="C12210" s="17"/>
    </row>
    <row r="12211" spans="2:3" x14ac:dyDescent="0.25">
      <c r="B12211" s="16"/>
      <c r="C12211" s="17"/>
    </row>
    <row r="12212" spans="2:3" x14ac:dyDescent="0.25">
      <c r="B12212" s="16"/>
      <c r="C12212" s="17"/>
    </row>
    <row r="12213" spans="2:3" x14ac:dyDescent="0.25">
      <c r="B12213" s="16"/>
      <c r="C12213" s="17"/>
    </row>
    <row r="12214" spans="2:3" x14ac:dyDescent="0.25">
      <c r="B12214" s="16"/>
      <c r="C12214" s="17"/>
    </row>
    <row r="12215" spans="2:3" x14ac:dyDescent="0.25">
      <c r="B12215" s="16"/>
      <c r="C12215" s="17"/>
    </row>
    <row r="12216" spans="2:3" x14ac:dyDescent="0.25">
      <c r="B12216" s="16"/>
      <c r="C12216" s="17"/>
    </row>
    <row r="12217" spans="2:3" x14ac:dyDescent="0.25">
      <c r="B12217" s="16"/>
      <c r="C12217" s="17"/>
    </row>
    <row r="12218" spans="2:3" x14ac:dyDescent="0.25">
      <c r="B12218" s="16"/>
      <c r="C12218" s="17"/>
    </row>
    <row r="12219" spans="2:3" x14ac:dyDescent="0.25">
      <c r="B12219" s="16"/>
      <c r="C12219" s="17"/>
    </row>
    <row r="12220" spans="2:3" x14ac:dyDescent="0.25">
      <c r="B12220" s="16"/>
      <c r="C12220" s="17"/>
    </row>
    <row r="12221" spans="2:3" x14ac:dyDescent="0.25">
      <c r="B12221" s="16"/>
      <c r="C12221" s="17"/>
    </row>
    <row r="12222" spans="2:3" x14ac:dyDescent="0.25">
      <c r="B12222" s="16"/>
      <c r="C12222" s="17"/>
    </row>
    <row r="12223" spans="2:3" x14ac:dyDescent="0.25">
      <c r="B12223" s="16"/>
      <c r="C12223" s="17"/>
    </row>
    <row r="12224" spans="2:3" x14ac:dyDescent="0.25">
      <c r="B12224" s="16"/>
      <c r="C12224" s="17"/>
    </row>
    <row r="12225" spans="2:3" x14ac:dyDescent="0.25">
      <c r="B12225" s="16"/>
      <c r="C12225" s="17"/>
    </row>
    <row r="12226" spans="2:3" x14ac:dyDescent="0.25">
      <c r="B12226" s="16"/>
      <c r="C12226" s="17"/>
    </row>
    <row r="12227" spans="2:3" x14ac:dyDescent="0.25">
      <c r="B12227" s="16"/>
      <c r="C12227" s="17"/>
    </row>
    <row r="12228" spans="2:3" x14ac:dyDescent="0.25">
      <c r="B12228" s="16"/>
      <c r="C12228" s="17"/>
    </row>
    <row r="12229" spans="2:3" x14ac:dyDescent="0.25">
      <c r="B12229" s="16"/>
      <c r="C12229" s="17"/>
    </row>
    <row r="12230" spans="2:3" x14ac:dyDescent="0.25">
      <c r="B12230" s="16"/>
      <c r="C12230" s="17"/>
    </row>
    <row r="12231" spans="2:3" x14ac:dyDescent="0.25">
      <c r="B12231" s="16"/>
      <c r="C12231" s="17"/>
    </row>
    <row r="12232" spans="2:3" x14ac:dyDescent="0.25">
      <c r="B12232" s="16"/>
      <c r="C12232" s="17"/>
    </row>
    <row r="12233" spans="2:3" x14ac:dyDescent="0.25">
      <c r="B12233" s="16"/>
      <c r="C12233" s="17"/>
    </row>
    <row r="12234" spans="2:3" x14ac:dyDescent="0.25">
      <c r="B12234" s="16"/>
      <c r="C12234" s="17"/>
    </row>
    <row r="12235" spans="2:3" x14ac:dyDescent="0.25">
      <c r="B12235" s="16"/>
      <c r="C12235" s="17"/>
    </row>
    <row r="12236" spans="2:3" x14ac:dyDescent="0.25">
      <c r="B12236" s="16"/>
      <c r="C12236" s="17"/>
    </row>
    <row r="12237" spans="2:3" x14ac:dyDescent="0.25">
      <c r="B12237" s="16"/>
      <c r="C12237" s="17"/>
    </row>
    <row r="12238" spans="2:3" x14ac:dyDescent="0.25">
      <c r="B12238" s="16"/>
      <c r="C12238" s="17"/>
    </row>
    <row r="12239" spans="2:3" x14ac:dyDescent="0.25">
      <c r="B12239" s="16"/>
      <c r="C12239" s="17"/>
    </row>
    <row r="12240" spans="2:3" x14ac:dyDescent="0.25">
      <c r="B12240" s="16"/>
      <c r="C12240" s="17"/>
    </row>
    <row r="12241" spans="2:3" x14ac:dyDescent="0.25">
      <c r="B12241" s="16"/>
      <c r="C12241" s="17"/>
    </row>
    <row r="12242" spans="2:3" x14ac:dyDescent="0.25">
      <c r="B12242" s="16"/>
      <c r="C12242" s="17"/>
    </row>
    <row r="12243" spans="2:3" x14ac:dyDescent="0.25">
      <c r="B12243" s="16"/>
      <c r="C12243" s="17"/>
    </row>
    <row r="12244" spans="2:3" x14ac:dyDescent="0.25">
      <c r="B12244" s="16"/>
      <c r="C12244" s="17"/>
    </row>
    <row r="12245" spans="2:3" x14ac:dyDescent="0.25">
      <c r="B12245" s="16"/>
      <c r="C12245" s="17"/>
    </row>
    <row r="12246" spans="2:3" x14ac:dyDescent="0.25">
      <c r="B12246" s="16"/>
      <c r="C12246" s="17"/>
    </row>
    <row r="12247" spans="2:3" x14ac:dyDescent="0.25">
      <c r="B12247" s="16"/>
      <c r="C12247" s="17"/>
    </row>
    <row r="12248" spans="2:3" x14ac:dyDescent="0.25">
      <c r="B12248" s="16"/>
      <c r="C12248" s="17"/>
    </row>
    <row r="12249" spans="2:3" x14ac:dyDescent="0.25">
      <c r="B12249" s="16"/>
      <c r="C12249" s="17"/>
    </row>
    <row r="12250" spans="2:3" x14ac:dyDescent="0.25">
      <c r="B12250" s="16"/>
      <c r="C12250" s="17"/>
    </row>
    <row r="12251" spans="2:3" x14ac:dyDescent="0.25">
      <c r="B12251" s="16"/>
      <c r="C12251" s="17"/>
    </row>
    <row r="12252" spans="2:3" x14ac:dyDescent="0.25">
      <c r="B12252" s="16"/>
      <c r="C12252" s="17"/>
    </row>
    <row r="12253" spans="2:3" x14ac:dyDescent="0.25">
      <c r="B12253" s="16"/>
      <c r="C12253" s="17"/>
    </row>
    <row r="12254" spans="2:3" x14ac:dyDescent="0.25">
      <c r="B12254" s="16"/>
      <c r="C12254" s="17"/>
    </row>
    <row r="12255" spans="2:3" x14ac:dyDescent="0.25">
      <c r="B12255" s="16"/>
      <c r="C12255" s="17"/>
    </row>
    <row r="12256" spans="2:3" x14ac:dyDescent="0.25">
      <c r="B12256" s="16"/>
      <c r="C12256" s="17"/>
    </row>
    <row r="12257" spans="2:3" x14ac:dyDescent="0.25">
      <c r="B12257" s="16"/>
      <c r="C12257" s="17"/>
    </row>
    <row r="12258" spans="2:3" x14ac:dyDescent="0.25">
      <c r="B12258" s="16"/>
      <c r="C12258" s="17"/>
    </row>
    <row r="12259" spans="2:3" x14ac:dyDescent="0.25">
      <c r="B12259" s="16"/>
      <c r="C12259" s="17"/>
    </row>
    <row r="12260" spans="2:3" x14ac:dyDescent="0.25">
      <c r="B12260" s="16"/>
      <c r="C12260" s="17"/>
    </row>
    <row r="12261" spans="2:3" x14ac:dyDescent="0.25">
      <c r="B12261" s="16"/>
      <c r="C12261" s="17"/>
    </row>
    <row r="12262" spans="2:3" x14ac:dyDescent="0.25">
      <c r="B12262" s="16"/>
      <c r="C12262" s="17"/>
    </row>
    <row r="12263" spans="2:3" x14ac:dyDescent="0.25">
      <c r="B12263" s="16"/>
      <c r="C12263" s="17"/>
    </row>
    <row r="12264" spans="2:3" x14ac:dyDescent="0.25">
      <c r="B12264" s="16"/>
      <c r="C12264" s="17"/>
    </row>
    <row r="12265" spans="2:3" x14ac:dyDescent="0.25">
      <c r="B12265" s="16"/>
      <c r="C12265" s="17"/>
    </row>
    <row r="12266" spans="2:3" x14ac:dyDescent="0.25">
      <c r="B12266" s="16"/>
      <c r="C12266" s="17"/>
    </row>
    <row r="12267" spans="2:3" x14ac:dyDescent="0.25">
      <c r="B12267" s="16"/>
      <c r="C12267" s="17"/>
    </row>
    <row r="12268" spans="2:3" x14ac:dyDescent="0.25">
      <c r="B12268" s="16"/>
      <c r="C12268" s="17"/>
    </row>
    <row r="12269" spans="2:3" x14ac:dyDescent="0.25">
      <c r="B12269" s="16"/>
      <c r="C12269" s="17"/>
    </row>
    <row r="12270" spans="2:3" x14ac:dyDescent="0.25">
      <c r="B12270" s="16"/>
      <c r="C12270" s="17"/>
    </row>
    <row r="12271" spans="2:3" x14ac:dyDescent="0.25">
      <c r="B12271" s="16"/>
      <c r="C12271" s="17"/>
    </row>
    <row r="12272" spans="2:3" x14ac:dyDescent="0.25">
      <c r="B12272" s="16"/>
      <c r="C12272" s="17"/>
    </row>
    <row r="12273" spans="2:3" x14ac:dyDescent="0.25">
      <c r="B12273" s="16"/>
      <c r="C12273" s="17"/>
    </row>
    <row r="12274" spans="2:3" x14ac:dyDescent="0.25">
      <c r="B12274" s="16"/>
      <c r="C12274" s="17"/>
    </row>
    <row r="12275" spans="2:3" x14ac:dyDescent="0.25">
      <c r="B12275" s="16"/>
      <c r="C12275" s="17"/>
    </row>
    <row r="12276" spans="2:3" x14ac:dyDescent="0.25">
      <c r="B12276" s="16"/>
      <c r="C12276" s="17"/>
    </row>
    <row r="12277" spans="2:3" x14ac:dyDescent="0.25">
      <c r="B12277" s="16"/>
      <c r="C12277" s="17"/>
    </row>
    <row r="12278" spans="2:3" x14ac:dyDescent="0.25">
      <c r="B12278" s="16"/>
      <c r="C12278" s="17"/>
    </row>
    <row r="12279" spans="2:3" x14ac:dyDescent="0.25">
      <c r="B12279" s="16"/>
      <c r="C12279" s="17"/>
    </row>
    <row r="12280" spans="2:3" x14ac:dyDescent="0.25">
      <c r="B12280" s="16"/>
      <c r="C12280" s="17"/>
    </row>
    <row r="12281" spans="2:3" x14ac:dyDescent="0.25">
      <c r="B12281" s="16"/>
      <c r="C12281" s="17"/>
    </row>
    <row r="12282" spans="2:3" x14ac:dyDescent="0.25">
      <c r="B12282" s="16"/>
      <c r="C12282" s="17"/>
    </row>
    <row r="12283" spans="2:3" x14ac:dyDescent="0.25">
      <c r="B12283" s="16"/>
      <c r="C12283" s="17"/>
    </row>
    <row r="12284" spans="2:3" x14ac:dyDescent="0.25">
      <c r="B12284" s="16"/>
      <c r="C12284" s="17"/>
    </row>
    <row r="12285" spans="2:3" x14ac:dyDescent="0.25">
      <c r="B12285" s="16"/>
      <c r="C12285" s="17"/>
    </row>
    <row r="12286" spans="2:3" x14ac:dyDescent="0.25">
      <c r="B12286" s="16"/>
      <c r="C12286" s="17"/>
    </row>
    <row r="12287" spans="2:3" x14ac:dyDescent="0.25">
      <c r="B12287" s="16"/>
      <c r="C12287" s="17"/>
    </row>
    <row r="12288" spans="2:3" x14ac:dyDescent="0.25">
      <c r="B12288" s="16"/>
      <c r="C12288" s="17"/>
    </row>
    <row r="12289" spans="2:3" x14ac:dyDescent="0.25">
      <c r="B12289" s="16"/>
      <c r="C12289" s="17"/>
    </row>
    <row r="12290" spans="2:3" x14ac:dyDescent="0.25">
      <c r="B12290" s="16"/>
      <c r="C12290" s="17"/>
    </row>
    <row r="12291" spans="2:3" x14ac:dyDescent="0.25">
      <c r="B12291" s="16"/>
      <c r="C12291" s="17"/>
    </row>
    <row r="12292" spans="2:3" x14ac:dyDescent="0.25">
      <c r="B12292" s="16"/>
      <c r="C12292" s="17"/>
    </row>
    <row r="12293" spans="2:3" x14ac:dyDescent="0.25">
      <c r="B12293" s="16"/>
      <c r="C12293" s="17"/>
    </row>
    <row r="12294" spans="2:3" x14ac:dyDescent="0.25">
      <c r="B12294" s="16"/>
      <c r="C12294" s="17"/>
    </row>
    <row r="12295" spans="2:3" x14ac:dyDescent="0.25">
      <c r="B12295" s="16"/>
      <c r="C12295" s="17"/>
    </row>
    <row r="12296" spans="2:3" x14ac:dyDescent="0.25">
      <c r="B12296" s="16"/>
      <c r="C12296" s="17"/>
    </row>
    <row r="12297" spans="2:3" x14ac:dyDescent="0.25">
      <c r="B12297" s="16"/>
      <c r="C12297" s="17"/>
    </row>
    <row r="12298" spans="2:3" x14ac:dyDescent="0.25">
      <c r="B12298" s="16"/>
      <c r="C12298" s="17"/>
    </row>
    <row r="12299" spans="2:3" x14ac:dyDescent="0.25">
      <c r="B12299" s="16"/>
      <c r="C12299" s="17"/>
    </row>
    <row r="12300" spans="2:3" x14ac:dyDescent="0.25">
      <c r="B12300" s="16"/>
      <c r="C12300" s="17"/>
    </row>
    <row r="12301" spans="2:3" x14ac:dyDescent="0.25">
      <c r="B12301" s="16"/>
      <c r="C12301" s="17"/>
    </row>
    <row r="12302" spans="2:3" x14ac:dyDescent="0.25">
      <c r="B12302" s="16"/>
      <c r="C12302" s="17"/>
    </row>
    <row r="12303" spans="2:3" x14ac:dyDescent="0.25">
      <c r="B12303" s="16"/>
      <c r="C12303" s="17"/>
    </row>
    <row r="12304" spans="2:3" x14ac:dyDescent="0.25">
      <c r="B12304" s="16"/>
      <c r="C12304" s="17"/>
    </row>
    <row r="12305" spans="2:3" x14ac:dyDescent="0.25">
      <c r="B12305" s="16"/>
      <c r="C12305" s="17"/>
    </row>
    <row r="12306" spans="2:3" x14ac:dyDescent="0.25">
      <c r="B12306" s="16"/>
      <c r="C12306" s="17"/>
    </row>
    <row r="12307" spans="2:3" x14ac:dyDescent="0.25">
      <c r="B12307" s="16"/>
      <c r="C12307" s="17"/>
    </row>
    <row r="12308" spans="2:3" x14ac:dyDescent="0.25">
      <c r="B12308" s="16"/>
      <c r="C12308" s="17"/>
    </row>
    <row r="12309" spans="2:3" x14ac:dyDescent="0.25">
      <c r="B12309" s="16"/>
      <c r="C12309" s="17"/>
    </row>
    <row r="12310" spans="2:3" x14ac:dyDescent="0.25">
      <c r="B12310" s="16"/>
      <c r="C12310" s="17"/>
    </row>
    <row r="12311" spans="2:3" x14ac:dyDescent="0.25">
      <c r="B12311" s="16"/>
      <c r="C12311" s="17"/>
    </row>
    <row r="12312" spans="2:3" x14ac:dyDescent="0.25">
      <c r="B12312" s="16"/>
      <c r="C12312" s="17"/>
    </row>
    <row r="12313" spans="2:3" x14ac:dyDescent="0.25">
      <c r="B12313" s="16"/>
      <c r="C12313" s="17"/>
    </row>
    <row r="12314" spans="2:3" x14ac:dyDescent="0.25">
      <c r="B12314" s="16"/>
      <c r="C12314" s="17"/>
    </row>
    <row r="12315" spans="2:3" x14ac:dyDescent="0.25">
      <c r="B12315" s="16"/>
      <c r="C12315" s="17"/>
    </row>
    <row r="12316" spans="2:3" x14ac:dyDescent="0.25">
      <c r="B12316" s="16"/>
      <c r="C12316" s="17"/>
    </row>
    <row r="12317" spans="2:3" x14ac:dyDescent="0.25">
      <c r="B12317" s="16"/>
      <c r="C12317" s="17"/>
    </row>
    <row r="12318" spans="2:3" x14ac:dyDescent="0.25">
      <c r="B12318" s="16"/>
      <c r="C12318" s="17"/>
    </row>
    <row r="12319" spans="2:3" x14ac:dyDescent="0.25">
      <c r="B12319" s="16"/>
      <c r="C12319" s="17"/>
    </row>
    <row r="12320" spans="2:3" x14ac:dyDescent="0.25">
      <c r="B12320" s="16"/>
      <c r="C12320" s="17"/>
    </row>
    <row r="12321" spans="2:3" x14ac:dyDescent="0.25">
      <c r="B12321" s="16"/>
      <c r="C12321" s="17"/>
    </row>
    <row r="12322" spans="2:3" x14ac:dyDescent="0.25">
      <c r="B12322" s="16"/>
      <c r="C12322" s="17"/>
    </row>
    <row r="12323" spans="2:3" x14ac:dyDescent="0.25">
      <c r="B12323" s="16"/>
      <c r="C12323" s="17"/>
    </row>
    <row r="12324" spans="2:3" x14ac:dyDescent="0.25">
      <c r="B12324" s="16"/>
      <c r="C12324" s="17"/>
    </row>
    <row r="12325" spans="2:3" x14ac:dyDescent="0.25">
      <c r="B12325" s="16"/>
      <c r="C12325" s="17"/>
    </row>
    <row r="12326" spans="2:3" x14ac:dyDescent="0.25">
      <c r="B12326" s="16"/>
      <c r="C12326" s="17"/>
    </row>
    <row r="12327" spans="2:3" x14ac:dyDescent="0.25">
      <c r="B12327" s="16"/>
      <c r="C12327" s="17"/>
    </row>
    <row r="12328" spans="2:3" x14ac:dyDescent="0.25">
      <c r="B12328" s="16"/>
      <c r="C12328" s="17"/>
    </row>
    <row r="12329" spans="2:3" x14ac:dyDescent="0.25">
      <c r="B12329" s="16"/>
      <c r="C12329" s="17"/>
    </row>
    <row r="12330" spans="2:3" x14ac:dyDescent="0.25">
      <c r="B12330" s="16"/>
      <c r="C12330" s="17"/>
    </row>
    <row r="12331" spans="2:3" x14ac:dyDescent="0.25">
      <c r="B12331" s="16"/>
      <c r="C12331" s="17"/>
    </row>
    <row r="12332" spans="2:3" x14ac:dyDescent="0.25">
      <c r="B12332" s="16"/>
      <c r="C12332" s="17"/>
    </row>
    <row r="12333" spans="2:3" x14ac:dyDescent="0.25">
      <c r="B12333" s="16"/>
      <c r="C12333" s="17"/>
    </row>
    <row r="12334" spans="2:3" x14ac:dyDescent="0.25">
      <c r="B12334" s="16"/>
      <c r="C12334" s="17"/>
    </row>
    <row r="12335" spans="2:3" x14ac:dyDescent="0.25">
      <c r="B12335" s="16"/>
      <c r="C12335" s="17"/>
    </row>
    <row r="12336" spans="2:3" x14ac:dyDescent="0.25">
      <c r="B12336" s="16"/>
      <c r="C12336" s="17"/>
    </row>
    <row r="12337" spans="2:3" x14ac:dyDescent="0.25">
      <c r="B12337" s="16"/>
      <c r="C12337" s="17"/>
    </row>
    <row r="12338" spans="2:3" x14ac:dyDescent="0.25">
      <c r="B12338" s="16"/>
      <c r="C12338" s="17"/>
    </row>
    <row r="12339" spans="2:3" x14ac:dyDescent="0.25">
      <c r="B12339" s="16"/>
      <c r="C12339" s="17"/>
    </row>
    <row r="12340" spans="2:3" x14ac:dyDescent="0.25">
      <c r="B12340" s="16"/>
      <c r="C12340" s="17"/>
    </row>
    <row r="12341" spans="2:3" x14ac:dyDescent="0.25">
      <c r="B12341" s="16"/>
      <c r="C12341" s="17"/>
    </row>
    <row r="12342" spans="2:3" x14ac:dyDescent="0.25">
      <c r="B12342" s="16"/>
      <c r="C12342" s="17"/>
    </row>
    <row r="12343" spans="2:3" x14ac:dyDescent="0.25">
      <c r="B12343" s="16"/>
      <c r="C12343" s="17"/>
    </row>
    <row r="12344" spans="2:3" x14ac:dyDescent="0.25">
      <c r="B12344" s="16"/>
      <c r="C12344" s="17"/>
    </row>
    <row r="12345" spans="2:3" x14ac:dyDescent="0.25">
      <c r="B12345" s="16"/>
      <c r="C12345" s="17"/>
    </row>
    <row r="12346" spans="2:3" x14ac:dyDescent="0.25">
      <c r="B12346" s="16"/>
      <c r="C12346" s="17"/>
    </row>
    <row r="12347" spans="2:3" x14ac:dyDescent="0.25">
      <c r="B12347" s="16"/>
      <c r="C12347" s="17"/>
    </row>
    <row r="12348" spans="2:3" x14ac:dyDescent="0.25">
      <c r="B12348" s="16"/>
      <c r="C12348" s="17"/>
    </row>
    <row r="12349" spans="2:3" x14ac:dyDescent="0.25">
      <c r="B12349" s="16"/>
      <c r="C12349" s="17"/>
    </row>
    <row r="12350" spans="2:3" x14ac:dyDescent="0.25">
      <c r="B12350" s="16"/>
      <c r="C12350" s="17"/>
    </row>
    <row r="12351" spans="2:3" x14ac:dyDescent="0.25">
      <c r="B12351" s="16"/>
      <c r="C12351" s="17"/>
    </row>
    <row r="12352" spans="2:3" x14ac:dyDescent="0.25">
      <c r="B12352" s="16"/>
      <c r="C12352" s="17"/>
    </row>
    <row r="12353" spans="2:3" x14ac:dyDescent="0.25">
      <c r="B12353" s="16"/>
      <c r="C12353" s="17"/>
    </row>
    <row r="12354" spans="2:3" x14ac:dyDescent="0.25">
      <c r="B12354" s="16"/>
      <c r="C12354" s="17"/>
    </row>
    <row r="12355" spans="2:3" x14ac:dyDescent="0.25">
      <c r="B12355" s="16"/>
      <c r="C12355" s="17"/>
    </row>
    <row r="12356" spans="2:3" x14ac:dyDescent="0.25">
      <c r="B12356" s="16"/>
      <c r="C12356" s="17"/>
    </row>
    <row r="12357" spans="2:3" x14ac:dyDescent="0.25">
      <c r="B12357" s="16"/>
      <c r="C12357" s="17"/>
    </row>
    <row r="12358" spans="2:3" x14ac:dyDescent="0.25">
      <c r="B12358" s="16"/>
      <c r="C12358" s="17"/>
    </row>
    <row r="12359" spans="2:3" x14ac:dyDescent="0.25">
      <c r="B12359" s="16"/>
      <c r="C12359" s="17"/>
    </row>
    <row r="12360" spans="2:3" x14ac:dyDescent="0.25">
      <c r="B12360" s="16"/>
      <c r="C12360" s="17"/>
    </row>
    <row r="12361" spans="2:3" x14ac:dyDescent="0.25">
      <c r="B12361" s="16"/>
      <c r="C12361" s="17"/>
    </row>
    <row r="12362" spans="2:3" x14ac:dyDescent="0.25">
      <c r="B12362" s="16"/>
      <c r="C12362" s="17"/>
    </row>
    <row r="12363" spans="2:3" x14ac:dyDescent="0.25">
      <c r="B12363" s="16"/>
      <c r="C12363" s="17"/>
    </row>
    <row r="12364" spans="2:3" x14ac:dyDescent="0.25">
      <c r="B12364" s="16"/>
      <c r="C12364" s="17"/>
    </row>
    <row r="12365" spans="2:3" x14ac:dyDescent="0.25">
      <c r="B12365" s="16"/>
      <c r="C12365" s="17"/>
    </row>
    <row r="12366" spans="2:3" x14ac:dyDescent="0.25">
      <c r="B12366" s="16"/>
      <c r="C12366" s="17"/>
    </row>
    <row r="12367" spans="2:3" x14ac:dyDescent="0.25">
      <c r="B12367" s="16"/>
      <c r="C12367" s="17"/>
    </row>
    <row r="12368" spans="2:3" x14ac:dyDescent="0.25">
      <c r="B12368" s="16"/>
      <c r="C12368" s="17"/>
    </row>
    <row r="12369" spans="2:3" x14ac:dyDescent="0.25">
      <c r="B12369" s="16"/>
      <c r="C12369" s="17"/>
    </row>
    <row r="12370" spans="2:3" x14ac:dyDescent="0.25">
      <c r="B12370" s="16"/>
      <c r="C12370" s="17"/>
    </row>
    <row r="12371" spans="2:3" x14ac:dyDescent="0.25">
      <c r="B12371" s="16"/>
      <c r="C12371" s="17"/>
    </row>
    <row r="12372" spans="2:3" x14ac:dyDescent="0.25">
      <c r="B12372" s="16"/>
      <c r="C12372" s="17"/>
    </row>
    <row r="12373" spans="2:3" x14ac:dyDescent="0.25">
      <c r="B12373" s="16"/>
      <c r="C12373" s="17"/>
    </row>
    <row r="12374" spans="2:3" x14ac:dyDescent="0.25">
      <c r="B12374" s="16"/>
      <c r="C12374" s="17"/>
    </row>
    <row r="12375" spans="2:3" x14ac:dyDescent="0.25">
      <c r="B12375" s="16"/>
      <c r="C12375" s="17"/>
    </row>
    <row r="12376" spans="2:3" x14ac:dyDescent="0.25">
      <c r="B12376" s="16"/>
      <c r="C12376" s="17"/>
    </row>
    <row r="12377" spans="2:3" x14ac:dyDescent="0.25">
      <c r="B12377" s="16"/>
      <c r="C12377" s="17"/>
    </row>
    <row r="12378" spans="2:3" x14ac:dyDescent="0.25">
      <c r="B12378" s="16"/>
      <c r="C12378" s="17"/>
    </row>
    <row r="12379" spans="2:3" x14ac:dyDescent="0.25">
      <c r="B12379" s="16"/>
      <c r="C12379" s="17"/>
    </row>
    <row r="12380" spans="2:3" x14ac:dyDescent="0.25">
      <c r="B12380" s="16"/>
      <c r="C12380" s="17"/>
    </row>
    <row r="12381" spans="2:3" x14ac:dyDescent="0.25">
      <c r="B12381" s="16"/>
      <c r="C12381" s="17"/>
    </row>
    <row r="12382" spans="2:3" x14ac:dyDescent="0.25">
      <c r="B12382" s="16"/>
      <c r="C12382" s="17"/>
    </row>
    <row r="12383" spans="2:3" x14ac:dyDescent="0.25">
      <c r="B12383" s="16"/>
      <c r="C12383" s="17"/>
    </row>
    <row r="12384" spans="2:3" x14ac:dyDescent="0.25">
      <c r="B12384" s="16"/>
      <c r="C12384" s="17"/>
    </row>
    <row r="12385" spans="2:3" x14ac:dyDescent="0.25">
      <c r="B12385" s="16"/>
      <c r="C12385" s="17"/>
    </row>
    <row r="12386" spans="2:3" x14ac:dyDescent="0.25">
      <c r="B12386" s="16"/>
      <c r="C12386" s="17"/>
    </row>
    <row r="12387" spans="2:3" x14ac:dyDescent="0.25">
      <c r="B12387" s="16"/>
      <c r="C12387" s="17"/>
    </row>
    <row r="12388" spans="2:3" x14ac:dyDescent="0.25">
      <c r="B12388" s="16"/>
      <c r="C12388" s="17"/>
    </row>
    <row r="12389" spans="2:3" x14ac:dyDescent="0.25">
      <c r="B12389" s="16"/>
      <c r="C12389" s="17"/>
    </row>
    <row r="12390" spans="2:3" x14ac:dyDescent="0.25">
      <c r="B12390" s="16"/>
      <c r="C12390" s="17"/>
    </row>
    <row r="12391" spans="2:3" x14ac:dyDescent="0.25">
      <c r="B12391" s="16"/>
      <c r="C12391" s="17"/>
    </row>
    <row r="12392" spans="2:3" x14ac:dyDescent="0.25">
      <c r="B12392" s="16"/>
      <c r="C12392" s="17"/>
    </row>
    <row r="12393" spans="2:3" x14ac:dyDescent="0.25">
      <c r="B12393" s="16"/>
      <c r="C12393" s="17"/>
    </row>
    <row r="12394" spans="2:3" x14ac:dyDescent="0.25">
      <c r="B12394" s="16"/>
      <c r="C12394" s="17"/>
    </row>
    <row r="12395" spans="2:3" x14ac:dyDescent="0.25">
      <c r="B12395" s="16"/>
      <c r="C12395" s="17"/>
    </row>
    <row r="12396" spans="2:3" x14ac:dyDescent="0.25">
      <c r="B12396" s="16"/>
      <c r="C12396" s="17"/>
    </row>
    <row r="12397" spans="2:3" x14ac:dyDescent="0.25">
      <c r="B12397" s="16"/>
      <c r="C12397" s="17"/>
    </row>
    <row r="12398" spans="2:3" x14ac:dyDescent="0.25">
      <c r="B12398" s="16"/>
      <c r="C12398" s="17"/>
    </row>
    <row r="12399" spans="2:3" x14ac:dyDescent="0.25">
      <c r="B12399" s="16"/>
      <c r="C12399" s="17"/>
    </row>
    <row r="12400" spans="2:3" x14ac:dyDescent="0.25">
      <c r="B12400" s="16"/>
      <c r="C12400" s="17"/>
    </row>
    <row r="12401" spans="2:3" x14ac:dyDescent="0.25">
      <c r="B12401" s="16"/>
      <c r="C12401" s="17"/>
    </row>
    <row r="12402" spans="2:3" x14ac:dyDescent="0.25">
      <c r="B12402" s="16"/>
      <c r="C12402" s="17"/>
    </row>
    <row r="12403" spans="2:3" x14ac:dyDescent="0.25">
      <c r="B12403" s="16"/>
      <c r="C12403" s="17"/>
    </row>
    <row r="12404" spans="2:3" x14ac:dyDescent="0.25">
      <c r="B12404" s="16"/>
      <c r="C12404" s="17"/>
    </row>
    <row r="12405" spans="2:3" x14ac:dyDescent="0.25">
      <c r="B12405" s="16"/>
      <c r="C12405" s="17"/>
    </row>
    <row r="12406" spans="2:3" x14ac:dyDescent="0.25">
      <c r="B12406" s="16"/>
      <c r="C12406" s="17"/>
    </row>
    <row r="12407" spans="2:3" x14ac:dyDescent="0.25">
      <c r="B12407" s="16"/>
      <c r="C12407" s="17"/>
    </row>
    <row r="12408" spans="2:3" x14ac:dyDescent="0.25">
      <c r="B12408" s="16"/>
      <c r="C12408" s="17"/>
    </row>
    <row r="12409" spans="2:3" x14ac:dyDescent="0.25">
      <c r="B12409" s="16"/>
      <c r="C12409" s="17"/>
    </row>
    <row r="12410" spans="2:3" x14ac:dyDescent="0.25">
      <c r="B12410" s="16"/>
      <c r="C12410" s="17"/>
    </row>
    <row r="12411" spans="2:3" x14ac:dyDescent="0.25">
      <c r="B12411" s="16"/>
      <c r="C12411" s="17"/>
    </row>
    <row r="12412" spans="2:3" x14ac:dyDescent="0.25">
      <c r="B12412" s="16"/>
      <c r="C12412" s="17"/>
    </row>
    <row r="12413" spans="2:3" x14ac:dyDescent="0.25">
      <c r="B12413" s="16"/>
      <c r="C12413" s="17"/>
    </row>
    <row r="12414" spans="2:3" x14ac:dyDescent="0.25">
      <c r="B12414" s="16"/>
      <c r="C12414" s="17"/>
    </row>
    <row r="12415" spans="2:3" x14ac:dyDescent="0.25">
      <c r="B12415" s="16"/>
      <c r="C12415" s="17"/>
    </row>
    <row r="12416" spans="2:3" x14ac:dyDescent="0.25">
      <c r="B12416" s="16"/>
      <c r="C12416" s="17"/>
    </row>
    <row r="12417" spans="2:3" x14ac:dyDescent="0.25">
      <c r="B12417" s="16"/>
      <c r="C12417" s="17"/>
    </row>
    <row r="12418" spans="2:3" x14ac:dyDescent="0.25">
      <c r="B12418" s="16"/>
      <c r="C12418" s="17"/>
    </row>
    <row r="12419" spans="2:3" x14ac:dyDescent="0.25">
      <c r="B12419" s="16"/>
      <c r="C12419" s="17"/>
    </row>
    <row r="12420" spans="2:3" x14ac:dyDescent="0.25">
      <c r="B12420" s="16"/>
      <c r="C12420" s="17"/>
    </row>
    <row r="12421" spans="2:3" x14ac:dyDescent="0.25">
      <c r="B12421" s="16"/>
      <c r="C12421" s="17"/>
    </row>
    <row r="12422" spans="2:3" x14ac:dyDescent="0.25">
      <c r="B12422" s="16"/>
      <c r="C12422" s="17"/>
    </row>
    <row r="12423" spans="2:3" x14ac:dyDescent="0.25">
      <c r="B12423" s="16"/>
      <c r="C12423" s="17"/>
    </row>
    <row r="12424" spans="2:3" x14ac:dyDescent="0.25">
      <c r="B12424" s="16"/>
      <c r="C12424" s="17"/>
    </row>
    <row r="12425" spans="2:3" x14ac:dyDescent="0.25">
      <c r="B12425" s="16"/>
      <c r="C12425" s="17"/>
    </row>
    <row r="12426" spans="2:3" x14ac:dyDescent="0.25">
      <c r="B12426" s="16"/>
      <c r="C12426" s="17"/>
    </row>
    <row r="12427" spans="2:3" x14ac:dyDescent="0.25">
      <c r="B12427" s="16"/>
      <c r="C12427" s="17"/>
    </row>
    <row r="12428" spans="2:3" x14ac:dyDescent="0.25">
      <c r="B12428" s="16"/>
      <c r="C12428" s="17"/>
    </row>
    <row r="12429" spans="2:3" x14ac:dyDescent="0.25">
      <c r="B12429" s="16"/>
      <c r="C12429" s="17"/>
    </row>
    <row r="12430" spans="2:3" x14ac:dyDescent="0.25">
      <c r="B12430" s="16"/>
      <c r="C12430" s="17"/>
    </row>
    <row r="12431" spans="2:3" x14ac:dyDescent="0.25">
      <c r="B12431" s="16"/>
      <c r="C12431" s="17"/>
    </row>
    <row r="12432" spans="2:3" x14ac:dyDescent="0.25">
      <c r="B12432" s="16"/>
      <c r="C12432" s="17"/>
    </row>
    <row r="12433" spans="2:3" x14ac:dyDescent="0.25">
      <c r="B12433" s="16"/>
      <c r="C12433" s="17"/>
    </row>
    <row r="12434" spans="2:3" x14ac:dyDescent="0.25">
      <c r="B12434" s="16"/>
      <c r="C12434" s="17"/>
    </row>
    <row r="12435" spans="2:3" x14ac:dyDescent="0.25">
      <c r="B12435" s="16"/>
      <c r="C12435" s="17"/>
    </row>
    <row r="12436" spans="2:3" x14ac:dyDescent="0.25">
      <c r="B12436" s="16"/>
      <c r="C12436" s="17"/>
    </row>
    <row r="12437" spans="2:3" x14ac:dyDescent="0.25">
      <c r="B12437" s="16"/>
      <c r="C12437" s="17"/>
    </row>
    <row r="12438" spans="2:3" x14ac:dyDescent="0.25">
      <c r="B12438" s="16"/>
      <c r="C12438" s="17"/>
    </row>
    <row r="12439" spans="2:3" x14ac:dyDescent="0.25">
      <c r="B12439" s="16"/>
      <c r="C12439" s="17"/>
    </row>
    <row r="12440" spans="2:3" x14ac:dyDescent="0.25">
      <c r="B12440" s="16"/>
      <c r="C12440" s="17"/>
    </row>
    <row r="12441" spans="2:3" x14ac:dyDescent="0.25">
      <c r="B12441" s="16"/>
      <c r="C12441" s="17"/>
    </row>
    <row r="12442" spans="2:3" x14ac:dyDescent="0.25">
      <c r="B12442" s="16"/>
      <c r="C12442" s="17"/>
    </row>
    <row r="12443" spans="2:3" x14ac:dyDescent="0.25">
      <c r="B12443" s="16"/>
      <c r="C12443" s="17"/>
    </row>
    <row r="12444" spans="2:3" x14ac:dyDescent="0.25">
      <c r="B12444" s="16"/>
      <c r="C12444" s="17"/>
    </row>
    <row r="12445" spans="2:3" x14ac:dyDescent="0.25">
      <c r="B12445" s="16"/>
      <c r="C12445" s="17"/>
    </row>
    <row r="12446" spans="2:3" x14ac:dyDescent="0.25">
      <c r="B12446" s="16"/>
      <c r="C12446" s="17"/>
    </row>
    <row r="12447" spans="2:3" x14ac:dyDescent="0.25">
      <c r="B12447" s="16"/>
      <c r="C12447" s="17"/>
    </row>
    <row r="12448" spans="2:3" x14ac:dyDescent="0.25">
      <c r="B12448" s="16"/>
      <c r="C12448" s="17"/>
    </row>
    <row r="12449" spans="2:3" x14ac:dyDescent="0.25">
      <c r="B12449" s="16"/>
      <c r="C12449" s="17"/>
    </row>
    <row r="12450" spans="2:3" x14ac:dyDescent="0.25">
      <c r="B12450" s="16"/>
      <c r="C12450" s="17"/>
    </row>
    <row r="12451" spans="2:3" x14ac:dyDescent="0.25">
      <c r="B12451" s="16"/>
      <c r="C12451" s="17"/>
    </row>
    <row r="12452" spans="2:3" x14ac:dyDescent="0.25">
      <c r="B12452" s="16"/>
      <c r="C12452" s="17"/>
    </row>
    <row r="12453" spans="2:3" x14ac:dyDescent="0.25">
      <c r="B12453" s="16"/>
      <c r="C12453" s="17"/>
    </row>
    <row r="12454" spans="2:3" x14ac:dyDescent="0.25">
      <c r="B12454" s="16"/>
      <c r="C12454" s="17"/>
    </row>
    <row r="12455" spans="2:3" x14ac:dyDescent="0.25">
      <c r="B12455" s="16"/>
      <c r="C12455" s="17"/>
    </row>
    <row r="12456" spans="2:3" x14ac:dyDescent="0.25">
      <c r="B12456" s="16"/>
      <c r="C12456" s="17"/>
    </row>
    <row r="12457" spans="2:3" x14ac:dyDescent="0.25">
      <c r="B12457" s="16"/>
      <c r="C12457" s="17"/>
    </row>
    <row r="12458" spans="2:3" x14ac:dyDescent="0.25">
      <c r="B12458" s="16"/>
      <c r="C12458" s="17"/>
    </row>
    <row r="12459" spans="2:3" x14ac:dyDescent="0.25">
      <c r="B12459" s="16"/>
      <c r="C12459" s="17"/>
    </row>
    <row r="12460" spans="2:3" x14ac:dyDescent="0.25">
      <c r="B12460" s="16"/>
      <c r="C12460" s="17"/>
    </row>
    <row r="12461" spans="2:3" x14ac:dyDescent="0.25">
      <c r="B12461" s="16"/>
      <c r="C12461" s="17"/>
    </row>
    <row r="12462" spans="2:3" x14ac:dyDescent="0.25">
      <c r="B12462" s="16"/>
      <c r="C12462" s="17"/>
    </row>
    <row r="12463" spans="2:3" x14ac:dyDescent="0.25">
      <c r="B12463" s="16"/>
      <c r="C12463" s="17"/>
    </row>
    <row r="12464" spans="2:3" x14ac:dyDescent="0.25">
      <c r="B12464" s="16"/>
      <c r="C12464" s="17"/>
    </row>
    <row r="12465" spans="2:3" x14ac:dyDescent="0.25">
      <c r="B12465" s="16"/>
      <c r="C12465" s="17"/>
    </row>
    <row r="12466" spans="2:3" x14ac:dyDescent="0.25">
      <c r="B12466" s="16"/>
      <c r="C12466" s="17"/>
    </row>
    <row r="12467" spans="2:3" x14ac:dyDescent="0.25">
      <c r="B12467" s="16"/>
      <c r="C12467" s="17"/>
    </row>
    <row r="12468" spans="2:3" x14ac:dyDescent="0.25">
      <c r="B12468" s="16"/>
      <c r="C12468" s="17"/>
    </row>
    <row r="12469" spans="2:3" x14ac:dyDescent="0.25">
      <c r="B12469" s="16"/>
      <c r="C12469" s="17"/>
    </row>
    <row r="12470" spans="2:3" x14ac:dyDescent="0.25">
      <c r="B12470" s="16"/>
      <c r="C12470" s="17"/>
    </row>
    <row r="12471" spans="2:3" x14ac:dyDescent="0.25">
      <c r="B12471" s="16"/>
      <c r="C12471" s="17"/>
    </row>
    <row r="12472" spans="2:3" x14ac:dyDescent="0.25">
      <c r="B12472" s="16"/>
      <c r="C12472" s="17"/>
    </row>
    <row r="12473" spans="2:3" x14ac:dyDescent="0.25">
      <c r="B12473" s="16"/>
      <c r="C12473" s="17"/>
    </row>
    <row r="12474" spans="2:3" x14ac:dyDescent="0.25">
      <c r="B12474" s="16"/>
      <c r="C12474" s="17"/>
    </row>
    <row r="12475" spans="2:3" x14ac:dyDescent="0.25">
      <c r="B12475" s="16"/>
      <c r="C12475" s="17"/>
    </row>
    <row r="12476" spans="2:3" x14ac:dyDescent="0.25">
      <c r="B12476" s="16"/>
      <c r="C12476" s="17"/>
    </row>
    <row r="12477" spans="2:3" x14ac:dyDescent="0.25">
      <c r="B12477" s="16"/>
      <c r="C12477" s="17"/>
    </row>
    <row r="12478" spans="2:3" x14ac:dyDescent="0.25">
      <c r="B12478" s="16"/>
      <c r="C12478" s="17"/>
    </row>
    <row r="12479" spans="2:3" x14ac:dyDescent="0.25">
      <c r="B12479" s="16"/>
      <c r="C12479" s="17"/>
    </row>
    <row r="12480" spans="2:3" x14ac:dyDescent="0.25">
      <c r="B12480" s="16"/>
      <c r="C12480" s="17"/>
    </row>
    <row r="12481" spans="2:3" x14ac:dyDescent="0.25">
      <c r="B12481" s="16"/>
      <c r="C12481" s="17"/>
    </row>
    <row r="12482" spans="2:3" x14ac:dyDescent="0.25">
      <c r="B12482" s="16"/>
      <c r="C12482" s="17"/>
    </row>
    <row r="12483" spans="2:3" x14ac:dyDescent="0.25">
      <c r="B12483" s="16"/>
      <c r="C12483" s="17"/>
    </row>
    <row r="12484" spans="2:3" x14ac:dyDescent="0.25">
      <c r="B12484" s="16"/>
      <c r="C12484" s="17"/>
    </row>
    <row r="12485" spans="2:3" x14ac:dyDescent="0.25">
      <c r="B12485" s="16"/>
      <c r="C12485" s="17"/>
    </row>
    <row r="12486" spans="2:3" x14ac:dyDescent="0.25">
      <c r="B12486" s="16"/>
      <c r="C12486" s="17"/>
    </row>
    <row r="12487" spans="2:3" x14ac:dyDescent="0.25">
      <c r="B12487" s="16"/>
      <c r="C12487" s="17"/>
    </row>
    <row r="12488" spans="2:3" x14ac:dyDescent="0.25">
      <c r="B12488" s="16"/>
      <c r="C12488" s="17"/>
    </row>
    <row r="12489" spans="2:3" x14ac:dyDescent="0.25">
      <c r="B12489" s="16"/>
      <c r="C12489" s="17"/>
    </row>
    <row r="12490" spans="2:3" x14ac:dyDescent="0.25">
      <c r="B12490" s="16"/>
      <c r="C12490" s="17"/>
    </row>
    <row r="12491" spans="2:3" x14ac:dyDescent="0.25">
      <c r="B12491" s="16"/>
      <c r="C12491" s="17"/>
    </row>
    <row r="12492" spans="2:3" x14ac:dyDescent="0.25">
      <c r="B12492" s="16"/>
      <c r="C12492" s="17"/>
    </row>
    <row r="12493" spans="2:3" x14ac:dyDescent="0.25">
      <c r="B12493" s="16"/>
      <c r="C12493" s="17"/>
    </row>
    <row r="12494" spans="2:3" x14ac:dyDescent="0.25">
      <c r="B12494" s="16"/>
      <c r="C12494" s="17"/>
    </row>
    <row r="12495" spans="2:3" x14ac:dyDescent="0.25">
      <c r="B12495" s="16"/>
      <c r="C12495" s="17"/>
    </row>
    <row r="12496" spans="2:3" x14ac:dyDescent="0.25">
      <c r="B12496" s="16"/>
      <c r="C12496" s="17"/>
    </row>
    <row r="12497" spans="2:3" x14ac:dyDescent="0.25">
      <c r="B12497" s="16"/>
      <c r="C12497" s="17"/>
    </row>
    <row r="12498" spans="2:3" x14ac:dyDescent="0.25">
      <c r="B12498" s="16"/>
      <c r="C12498" s="17"/>
    </row>
    <row r="12499" spans="2:3" x14ac:dyDescent="0.25">
      <c r="B12499" s="16"/>
      <c r="C12499" s="17"/>
    </row>
    <row r="12500" spans="2:3" x14ac:dyDescent="0.25">
      <c r="B12500" s="16"/>
      <c r="C12500" s="17"/>
    </row>
    <row r="12501" spans="2:3" x14ac:dyDescent="0.25">
      <c r="B12501" s="16"/>
      <c r="C12501" s="17"/>
    </row>
    <row r="12502" spans="2:3" x14ac:dyDescent="0.25">
      <c r="B12502" s="16"/>
      <c r="C12502" s="17"/>
    </row>
    <row r="12503" spans="2:3" x14ac:dyDescent="0.25">
      <c r="B12503" s="16"/>
      <c r="C12503" s="17"/>
    </row>
    <row r="12504" spans="2:3" x14ac:dyDescent="0.25">
      <c r="B12504" s="16"/>
      <c r="C12504" s="17"/>
    </row>
    <row r="12505" spans="2:3" x14ac:dyDescent="0.25">
      <c r="B12505" s="16"/>
      <c r="C12505" s="17"/>
    </row>
    <row r="12506" spans="2:3" x14ac:dyDescent="0.25">
      <c r="B12506" s="16"/>
      <c r="C12506" s="17"/>
    </row>
    <row r="12507" spans="2:3" x14ac:dyDescent="0.25">
      <c r="B12507" s="16"/>
      <c r="C12507" s="17"/>
    </row>
    <row r="12508" spans="2:3" x14ac:dyDescent="0.25">
      <c r="B12508" s="16"/>
      <c r="C12508" s="17"/>
    </row>
    <row r="12509" spans="2:3" x14ac:dyDescent="0.25">
      <c r="B12509" s="16"/>
      <c r="C12509" s="17"/>
    </row>
    <row r="12510" spans="2:3" x14ac:dyDescent="0.25">
      <c r="B12510" s="16"/>
      <c r="C12510" s="17"/>
    </row>
    <row r="12511" spans="2:3" x14ac:dyDescent="0.25">
      <c r="B12511" s="16"/>
      <c r="C12511" s="17"/>
    </row>
    <row r="12512" spans="2:3" x14ac:dyDescent="0.25">
      <c r="B12512" s="16"/>
      <c r="C12512" s="17"/>
    </row>
    <row r="12513" spans="2:3" x14ac:dyDescent="0.25">
      <c r="B12513" s="16"/>
      <c r="C12513" s="17"/>
    </row>
    <row r="12514" spans="2:3" x14ac:dyDescent="0.25">
      <c r="B12514" s="16"/>
      <c r="C12514" s="17"/>
    </row>
    <row r="12515" spans="2:3" x14ac:dyDescent="0.25">
      <c r="B12515" s="16"/>
      <c r="C12515" s="17"/>
    </row>
    <row r="12516" spans="2:3" x14ac:dyDescent="0.25">
      <c r="B12516" s="16"/>
      <c r="C12516" s="17"/>
    </row>
    <row r="12517" spans="2:3" x14ac:dyDescent="0.25">
      <c r="B12517" s="16"/>
      <c r="C12517" s="17"/>
    </row>
    <row r="12518" spans="2:3" x14ac:dyDescent="0.25">
      <c r="B12518" s="16"/>
      <c r="C12518" s="17"/>
    </row>
    <row r="12519" spans="2:3" x14ac:dyDescent="0.25">
      <c r="B12519" s="16"/>
      <c r="C12519" s="17"/>
    </row>
    <row r="12520" spans="2:3" x14ac:dyDescent="0.25">
      <c r="B12520" s="16"/>
      <c r="C12520" s="17"/>
    </row>
    <row r="12521" spans="2:3" x14ac:dyDescent="0.25">
      <c r="B12521" s="16"/>
      <c r="C12521" s="17"/>
    </row>
    <row r="12522" spans="2:3" x14ac:dyDescent="0.25">
      <c r="B12522" s="16"/>
      <c r="C12522" s="17"/>
    </row>
    <row r="12523" spans="2:3" x14ac:dyDescent="0.25">
      <c r="B12523" s="16"/>
      <c r="C12523" s="17"/>
    </row>
    <row r="12524" spans="2:3" x14ac:dyDescent="0.25">
      <c r="B12524" s="16"/>
      <c r="C12524" s="17"/>
    </row>
    <row r="12525" spans="2:3" x14ac:dyDescent="0.25">
      <c r="B12525" s="16"/>
      <c r="C12525" s="17"/>
    </row>
    <row r="12526" spans="2:3" x14ac:dyDescent="0.25">
      <c r="B12526" s="16"/>
      <c r="C12526" s="17"/>
    </row>
    <row r="12527" spans="2:3" x14ac:dyDescent="0.25">
      <c r="B12527" s="16"/>
      <c r="C12527" s="17"/>
    </row>
    <row r="12528" spans="2:3" x14ac:dyDescent="0.25">
      <c r="B12528" s="16"/>
      <c r="C12528" s="17"/>
    </row>
    <row r="12529" spans="2:3" x14ac:dyDescent="0.25">
      <c r="B12529" s="16"/>
      <c r="C12529" s="17"/>
    </row>
    <row r="12530" spans="2:3" x14ac:dyDescent="0.25">
      <c r="B12530" s="16"/>
      <c r="C12530" s="17"/>
    </row>
    <row r="12531" spans="2:3" x14ac:dyDescent="0.25">
      <c r="B12531" s="16"/>
      <c r="C12531" s="17"/>
    </row>
    <row r="12532" spans="2:3" x14ac:dyDescent="0.25">
      <c r="B12532" s="16"/>
      <c r="C12532" s="17"/>
    </row>
    <row r="12533" spans="2:3" x14ac:dyDescent="0.25">
      <c r="B12533" s="16"/>
      <c r="C12533" s="17"/>
    </row>
    <row r="12534" spans="2:3" x14ac:dyDescent="0.25">
      <c r="B12534" s="16"/>
      <c r="C12534" s="17"/>
    </row>
    <row r="12535" spans="2:3" x14ac:dyDescent="0.25">
      <c r="B12535" s="16"/>
      <c r="C12535" s="17"/>
    </row>
    <row r="12536" spans="2:3" x14ac:dyDescent="0.25">
      <c r="B12536" s="16"/>
      <c r="C12536" s="17"/>
    </row>
    <row r="12537" spans="2:3" x14ac:dyDescent="0.25">
      <c r="B12537" s="16"/>
      <c r="C12537" s="17"/>
    </row>
    <row r="12538" spans="2:3" x14ac:dyDescent="0.25">
      <c r="B12538" s="16"/>
      <c r="C12538" s="17"/>
    </row>
    <row r="12539" spans="2:3" x14ac:dyDescent="0.25">
      <c r="B12539" s="16"/>
      <c r="C12539" s="17"/>
    </row>
    <row r="12540" spans="2:3" x14ac:dyDescent="0.25">
      <c r="B12540" s="16"/>
      <c r="C12540" s="17"/>
    </row>
    <row r="12541" spans="2:3" x14ac:dyDescent="0.25">
      <c r="B12541" s="16"/>
      <c r="C12541" s="17"/>
    </row>
    <row r="12542" spans="2:3" x14ac:dyDescent="0.25">
      <c r="B12542" s="16"/>
      <c r="C12542" s="17"/>
    </row>
    <row r="12543" spans="2:3" x14ac:dyDescent="0.25">
      <c r="B12543" s="16"/>
      <c r="C12543" s="17"/>
    </row>
    <row r="12544" spans="2:3" x14ac:dyDescent="0.25">
      <c r="B12544" s="16"/>
      <c r="C12544" s="17"/>
    </row>
    <row r="12545" spans="2:3" x14ac:dyDescent="0.25">
      <c r="B12545" s="16"/>
      <c r="C12545" s="17"/>
    </row>
    <row r="12546" spans="2:3" x14ac:dyDescent="0.25">
      <c r="B12546" s="16"/>
      <c r="C12546" s="17"/>
    </row>
    <row r="12547" spans="2:3" x14ac:dyDescent="0.25">
      <c r="B12547" s="16"/>
      <c r="C12547" s="17"/>
    </row>
    <row r="12548" spans="2:3" x14ac:dyDescent="0.25">
      <c r="B12548" s="16"/>
      <c r="C12548" s="17"/>
    </row>
    <row r="12549" spans="2:3" x14ac:dyDescent="0.25">
      <c r="B12549" s="16"/>
      <c r="C12549" s="17"/>
    </row>
    <row r="12550" spans="2:3" x14ac:dyDescent="0.25">
      <c r="B12550" s="16"/>
      <c r="C12550" s="17"/>
    </row>
    <row r="12551" spans="2:3" x14ac:dyDescent="0.25">
      <c r="B12551" s="16"/>
      <c r="C12551" s="17"/>
    </row>
    <row r="12552" spans="2:3" x14ac:dyDescent="0.25">
      <c r="B12552" s="16"/>
      <c r="C12552" s="17"/>
    </row>
    <row r="12553" spans="2:3" x14ac:dyDescent="0.25">
      <c r="B12553" s="16"/>
      <c r="C12553" s="17"/>
    </row>
    <row r="12554" spans="2:3" x14ac:dyDescent="0.25">
      <c r="B12554" s="16"/>
      <c r="C12554" s="17"/>
    </row>
    <row r="12555" spans="2:3" x14ac:dyDescent="0.25">
      <c r="B12555" s="16"/>
      <c r="C12555" s="17"/>
    </row>
    <row r="12556" spans="2:3" x14ac:dyDescent="0.25">
      <c r="B12556" s="16"/>
      <c r="C12556" s="17"/>
    </row>
    <row r="12557" spans="2:3" x14ac:dyDescent="0.25">
      <c r="B12557" s="16"/>
      <c r="C12557" s="17"/>
    </row>
    <row r="12558" spans="2:3" x14ac:dyDescent="0.25">
      <c r="B12558" s="16"/>
      <c r="C12558" s="17"/>
    </row>
    <row r="12559" spans="2:3" x14ac:dyDescent="0.25">
      <c r="B12559" s="16"/>
      <c r="C12559" s="17"/>
    </row>
    <row r="12560" spans="2:3" x14ac:dyDescent="0.25">
      <c r="B12560" s="16"/>
      <c r="C12560" s="17"/>
    </row>
    <row r="12561" spans="2:3" x14ac:dyDescent="0.25">
      <c r="B12561" s="16"/>
      <c r="C12561" s="17"/>
    </row>
    <row r="12562" spans="2:3" x14ac:dyDescent="0.25">
      <c r="B12562" s="16"/>
      <c r="C12562" s="17"/>
    </row>
    <row r="12563" spans="2:3" x14ac:dyDescent="0.25">
      <c r="B12563" s="16"/>
      <c r="C12563" s="17"/>
    </row>
    <row r="12564" spans="2:3" x14ac:dyDescent="0.25">
      <c r="B12564" s="16"/>
      <c r="C12564" s="17"/>
    </row>
    <row r="12565" spans="2:3" x14ac:dyDescent="0.25">
      <c r="B12565" s="16"/>
      <c r="C12565" s="17"/>
    </row>
    <row r="12566" spans="2:3" x14ac:dyDescent="0.25">
      <c r="B12566" s="16"/>
      <c r="C12566" s="17"/>
    </row>
    <row r="12567" spans="2:3" x14ac:dyDescent="0.25">
      <c r="B12567" s="16"/>
      <c r="C12567" s="17"/>
    </row>
    <row r="12568" spans="2:3" x14ac:dyDescent="0.25">
      <c r="B12568" s="16"/>
      <c r="C12568" s="17"/>
    </row>
    <row r="12569" spans="2:3" x14ac:dyDescent="0.25">
      <c r="B12569" s="16"/>
      <c r="C12569" s="17"/>
    </row>
    <row r="12570" spans="2:3" x14ac:dyDescent="0.25">
      <c r="B12570" s="16"/>
      <c r="C12570" s="17"/>
    </row>
    <row r="12571" spans="2:3" x14ac:dyDescent="0.25">
      <c r="B12571" s="16"/>
      <c r="C12571" s="17"/>
    </row>
    <row r="12572" spans="2:3" x14ac:dyDescent="0.25">
      <c r="B12572" s="16"/>
      <c r="C12572" s="17"/>
    </row>
    <row r="12573" spans="2:3" x14ac:dyDescent="0.25">
      <c r="B12573" s="16"/>
      <c r="C12573" s="17"/>
    </row>
    <row r="12574" spans="2:3" x14ac:dyDescent="0.25">
      <c r="B12574" s="16"/>
      <c r="C12574" s="17"/>
    </row>
    <row r="12575" spans="2:3" x14ac:dyDescent="0.25">
      <c r="B12575" s="16"/>
      <c r="C12575" s="17"/>
    </row>
    <row r="12576" spans="2:3" x14ac:dyDescent="0.25">
      <c r="B12576" s="16"/>
      <c r="C12576" s="17"/>
    </row>
    <row r="12577" spans="2:3" x14ac:dyDescent="0.25">
      <c r="B12577" s="16"/>
      <c r="C12577" s="17"/>
    </row>
    <row r="12578" spans="2:3" x14ac:dyDescent="0.25">
      <c r="B12578" s="16"/>
      <c r="C12578" s="17"/>
    </row>
    <row r="12579" spans="2:3" x14ac:dyDescent="0.25">
      <c r="B12579" s="16"/>
      <c r="C12579" s="17"/>
    </row>
    <row r="12580" spans="2:3" x14ac:dyDescent="0.25">
      <c r="B12580" s="16"/>
      <c r="C12580" s="17"/>
    </row>
    <row r="12581" spans="2:3" x14ac:dyDescent="0.25">
      <c r="B12581" s="16"/>
      <c r="C12581" s="17"/>
    </row>
    <row r="12582" spans="2:3" x14ac:dyDescent="0.25">
      <c r="B12582" s="16"/>
      <c r="C12582" s="17"/>
    </row>
    <row r="12583" spans="2:3" x14ac:dyDescent="0.25">
      <c r="B12583" s="16"/>
      <c r="C12583" s="17"/>
    </row>
    <row r="12584" spans="2:3" x14ac:dyDescent="0.25">
      <c r="B12584" s="16"/>
      <c r="C12584" s="17"/>
    </row>
    <row r="12585" spans="2:3" x14ac:dyDescent="0.25">
      <c r="B12585" s="16"/>
      <c r="C12585" s="17"/>
    </row>
    <row r="12586" spans="2:3" x14ac:dyDescent="0.25">
      <c r="B12586" s="16"/>
      <c r="C12586" s="17"/>
    </row>
    <row r="12587" spans="2:3" x14ac:dyDescent="0.25">
      <c r="B12587" s="16"/>
      <c r="C12587" s="17"/>
    </row>
    <row r="12588" spans="2:3" x14ac:dyDescent="0.25">
      <c r="B12588" s="16"/>
      <c r="C12588" s="17"/>
    </row>
    <row r="12589" spans="2:3" x14ac:dyDescent="0.25">
      <c r="B12589" s="16"/>
      <c r="C12589" s="17"/>
    </row>
    <row r="12590" spans="2:3" x14ac:dyDescent="0.25">
      <c r="B12590" s="16"/>
      <c r="C12590" s="17"/>
    </row>
    <row r="12591" spans="2:3" x14ac:dyDescent="0.25">
      <c r="B12591" s="16"/>
      <c r="C12591" s="17"/>
    </row>
    <row r="12592" spans="2:3" x14ac:dyDescent="0.25">
      <c r="B12592" s="16"/>
      <c r="C12592" s="17"/>
    </row>
    <row r="12593" spans="2:3" x14ac:dyDescent="0.25">
      <c r="B12593" s="16"/>
      <c r="C12593" s="17"/>
    </row>
    <row r="12594" spans="2:3" x14ac:dyDescent="0.25">
      <c r="B12594" s="16"/>
      <c r="C12594" s="17"/>
    </row>
    <row r="12595" spans="2:3" x14ac:dyDescent="0.25">
      <c r="B12595" s="16"/>
      <c r="C12595" s="17"/>
    </row>
    <row r="12596" spans="2:3" x14ac:dyDescent="0.25">
      <c r="B12596" s="16"/>
      <c r="C12596" s="17"/>
    </row>
    <row r="12597" spans="2:3" x14ac:dyDescent="0.25">
      <c r="B12597" s="16"/>
      <c r="C12597" s="17"/>
    </row>
    <row r="12598" spans="2:3" x14ac:dyDescent="0.25">
      <c r="B12598" s="16"/>
      <c r="C12598" s="17"/>
    </row>
    <row r="12599" spans="2:3" x14ac:dyDescent="0.25">
      <c r="B12599" s="16"/>
      <c r="C12599" s="17"/>
    </row>
    <row r="12600" spans="2:3" x14ac:dyDescent="0.25">
      <c r="B12600" s="16"/>
      <c r="C12600" s="17"/>
    </row>
    <row r="12601" spans="2:3" x14ac:dyDescent="0.25">
      <c r="B12601" s="16"/>
      <c r="C12601" s="17"/>
    </row>
    <row r="12602" spans="2:3" x14ac:dyDescent="0.25">
      <c r="B12602" s="16"/>
      <c r="C12602" s="17"/>
    </row>
    <row r="12603" spans="2:3" x14ac:dyDescent="0.25">
      <c r="B12603" s="16"/>
      <c r="C12603" s="17"/>
    </row>
    <row r="12604" spans="2:3" x14ac:dyDescent="0.25">
      <c r="B12604" s="16"/>
      <c r="C12604" s="17"/>
    </row>
    <row r="12605" spans="2:3" x14ac:dyDescent="0.25">
      <c r="B12605" s="16"/>
      <c r="C12605" s="17"/>
    </row>
    <row r="12606" spans="2:3" x14ac:dyDescent="0.25">
      <c r="B12606" s="16"/>
      <c r="C12606" s="17"/>
    </row>
    <row r="12607" spans="2:3" x14ac:dyDescent="0.25">
      <c r="B12607" s="16"/>
      <c r="C12607" s="17"/>
    </row>
    <row r="12608" spans="2:3" x14ac:dyDescent="0.25">
      <c r="B12608" s="16"/>
      <c r="C12608" s="17"/>
    </row>
    <row r="12609" spans="2:3" x14ac:dyDescent="0.25">
      <c r="B12609" s="16"/>
      <c r="C12609" s="17"/>
    </row>
    <row r="12610" spans="2:3" x14ac:dyDescent="0.25">
      <c r="B12610" s="16"/>
      <c r="C12610" s="17"/>
    </row>
    <row r="12611" spans="2:3" x14ac:dyDescent="0.25">
      <c r="B12611" s="16"/>
      <c r="C12611" s="17"/>
    </row>
    <row r="12612" spans="2:3" x14ac:dyDescent="0.25">
      <c r="B12612" s="16"/>
      <c r="C12612" s="17"/>
    </row>
    <row r="12613" spans="2:3" x14ac:dyDescent="0.25">
      <c r="B12613" s="16"/>
      <c r="C12613" s="17"/>
    </row>
    <row r="12614" spans="2:3" x14ac:dyDescent="0.25">
      <c r="B12614" s="16"/>
      <c r="C12614" s="17"/>
    </row>
    <row r="12615" spans="2:3" x14ac:dyDescent="0.25">
      <c r="B12615" s="16"/>
      <c r="C12615" s="17"/>
    </row>
    <row r="12616" spans="2:3" x14ac:dyDescent="0.25">
      <c r="B12616" s="16"/>
      <c r="C12616" s="17"/>
    </row>
    <row r="12617" spans="2:3" x14ac:dyDescent="0.25">
      <c r="B12617" s="16"/>
      <c r="C12617" s="17"/>
    </row>
    <row r="12618" spans="2:3" x14ac:dyDescent="0.25">
      <c r="B12618" s="16"/>
      <c r="C12618" s="17"/>
    </row>
    <row r="12619" spans="2:3" x14ac:dyDescent="0.25">
      <c r="B12619" s="16"/>
      <c r="C12619" s="17"/>
    </row>
    <row r="12620" spans="2:3" x14ac:dyDescent="0.25">
      <c r="B12620" s="16"/>
      <c r="C12620" s="17"/>
    </row>
    <row r="12621" spans="2:3" x14ac:dyDescent="0.25">
      <c r="B12621" s="16"/>
      <c r="C12621" s="17"/>
    </row>
    <row r="12622" spans="2:3" x14ac:dyDescent="0.25">
      <c r="B12622" s="16"/>
      <c r="C12622" s="17"/>
    </row>
    <row r="12623" spans="2:3" x14ac:dyDescent="0.25">
      <c r="B12623" s="16"/>
      <c r="C12623" s="17"/>
    </row>
    <row r="12624" spans="2:3" x14ac:dyDescent="0.25">
      <c r="B12624" s="16"/>
      <c r="C12624" s="17"/>
    </row>
    <row r="12625" spans="2:3" x14ac:dyDescent="0.25">
      <c r="B12625" s="16"/>
      <c r="C12625" s="17"/>
    </row>
    <row r="12626" spans="2:3" x14ac:dyDescent="0.25">
      <c r="B12626" s="16"/>
      <c r="C12626" s="17"/>
    </row>
    <row r="12627" spans="2:3" x14ac:dyDescent="0.25">
      <c r="B12627" s="16"/>
      <c r="C12627" s="17"/>
    </row>
    <row r="12628" spans="2:3" x14ac:dyDescent="0.25">
      <c r="B12628" s="16"/>
      <c r="C12628" s="17"/>
    </row>
    <row r="12629" spans="2:3" x14ac:dyDescent="0.25">
      <c r="B12629" s="16"/>
      <c r="C12629" s="17"/>
    </row>
    <row r="12630" spans="2:3" x14ac:dyDescent="0.25">
      <c r="B12630" s="16"/>
      <c r="C12630" s="17"/>
    </row>
    <row r="12631" spans="2:3" x14ac:dyDescent="0.25">
      <c r="B12631" s="16"/>
      <c r="C12631" s="17"/>
    </row>
    <row r="12632" spans="2:3" x14ac:dyDescent="0.25">
      <c r="B12632" s="16"/>
      <c r="C12632" s="17"/>
    </row>
    <row r="12633" spans="2:3" x14ac:dyDescent="0.25">
      <c r="B12633" s="16"/>
      <c r="C12633" s="17"/>
    </row>
    <row r="12634" spans="2:3" x14ac:dyDescent="0.25">
      <c r="B12634" s="16"/>
      <c r="C12634" s="17"/>
    </row>
    <row r="12635" spans="2:3" x14ac:dyDescent="0.25">
      <c r="B12635" s="16"/>
      <c r="C12635" s="17"/>
    </row>
    <row r="12636" spans="2:3" x14ac:dyDescent="0.25">
      <c r="B12636" s="16"/>
      <c r="C12636" s="17"/>
    </row>
    <row r="12637" spans="2:3" x14ac:dyDescent="0.25">
      <c r="B12637" s="16"/>
      <c r="C12637" s="17"/>
    </row>
    <row r="12638" spans="2:3" x14ac:dyDescent="0.25">
      <c r="B12638" s="16"/>
      <c r="C12638" s="17"/>
    </row>
    <row r="12639" spans="2:3" x14ac:dyDescent="0.25">
      <c r="B12639" s="16"/>
      <c r="C12639" s="17"/>
    </row>
    <row r="12640" spans="2:3" x14ac:dyDescent="0.25">
      <c r="B12640" s="16"/>
      <c r="C12640" s="17"/>
    </row>
    <row r="12641" spans="2:3" x14ac:dyDescent="0.25">
      <c r="B12641" s="16"/>
      <c r="C12641" s="17"/>
    </row>
    <row r="12642" spans="2:3" x14ac:dyDescent="0.25">
      <c r="B12642" s="16"/>
      <c r="C12642" s="17"/>
    </row>
    <row r="12643" spans="2:3" x14ac:dyDescent="0.25">
      <c r="B12643" s="16"/>
      <c r="C12643" s="17"/>
    </row>
    <row r="12644" spans="2:3" x14ac:dyDescent="0.25">
      <c r="B12644" s="16"/>
      <c r="C12644" s="17"/>
    </row>
    <row r="12645" spans="2:3" x14ac:dyDescent="0.25">
      <c r="B12645" s="16"/>
      <c r="C12645" s="17"/>
    </row>
    <row r="12646" spans="2:3" x14ac:dyDescent="0.25">
      <c r="B12646" s="16"/>
      <c r="C12646" s="17"/>
    </row>
    <row r="12647" spans="2:3" x14ac:dyDescent="0.25">
      <c r="B12647" s="16"/>
      <c r="C12647" s="17"/>
    </row>
    <row r="12648" spans="2:3" x14ac:dyDescent="0.25">
      <c r="B12648" s="16"/>
      <c r="C12648" s="17"/>
    </row>
    <row r="12649" spans="2:3" x14ac:dyDescent="0.25">
      <c r="B12649" s="16"/>
      <c r="C12649" s="17"/>
    </row>
    <row r="12650" spans="2:3" x14ac:dyDescent="0.25">
      <c r="B12650" s="16"/>
      <c r="C12650" s="17"/>
    </row>
    <row r="12651" spans="2:3" x14ac:dyDescent="0.25">
      <c r="B12651" s="16"/>
      <c r="C12651" s="17"/>
    </row>
    <row r="12652" spans="2:3" x14ac:dyDescent="0.25">
      <c r="B12652" s="16"/>
      <c r="C12652" s="17"/>
    </row>
    <row r="12653" spans="2:3" x14ac:dyDescent="0.25">
      <c r="B12653" s="16"/>
      <c r="C12653" s="17"/>
    </row>
    <row r="12654" spans="2:3" x14ac:dyDescent="0.25">
      <c r="B12654" s="16"/>
      <c r="C12654" s="17"/>
    </row>
    <row r="12655" spans="2:3" x14ac:dyDescent="0.25">
      <c r="B12655" s="16"/>
      <c r="C12655" s="17"/>
    </row>
    <row r="12656" spans="2:3" x14ac:dyDescent="0.25">
      <c r="B12656" s="16"/>
      <c r="C12656" s="17"/>
    </row>
    <row r="12657" spans="2:3" x14ac:dyDescent="0.25">
      <c r="B12657" s="16"/>
      <c r="C12657" s="17"/>
    </row>
    <row r="12658" spans="2:3" x14ac:dyDescent="0.25">
      <c r="B12658" s="16"/>
      <c r="C12658" s="17"/>
    </row>
    <row r="12659" spans="2:3" x14ac:dyDescent="0.25">
      <c r="B12659" s="16"/>
      <c r="C12659" s="17"/>
    </row>
    <row r="12660" spans="2:3" x14ac:dyDescent="0.25">
      <c r="B12660" s="16"/>
      <c r="C12660" s="17"/>
    </row>
    <row r="12661" spans="2:3" x14ac:dyDescent="0.25">
      <c r="B12661" s="16"/>
      <c r="C12661" s="17"/>
    </row>
    <row r="12662" spans="2:3" x14ac:dyDescent="0.25">
      <c r="B12662" s="16"/>
      <c r="C12662" s="17"/>
    </row>
    <row r="12663" spans="2:3" x14ac:dyDescent="0.25">
      <c r="B12663" s="16"/>
      <c r="C12663" s="17"/>
    </row>
    <row r="12664" spans="2:3" x14ac:dyDescent="0.25">
      <c r="B12664" s="16"/>
      <c r="C12664" s="17"/>
    </row>
    <row r="12665" spans="2:3" x14ac:dyDescent="0.25">
      <c r="B12665" s="16"/>
      <c r="C12665" s="17"/>
    </row>
    <row r="12666" spans="2:3" x14ac:dyDescent="0.25">
      <c r="B12666" s="16"/>
      <c r="C12666" s="17"/>
    </row>
    <row r="12667" spans="2:3" x14ac:dyDescent="0.25">
      <c r="B12667" s="16"/>
      <c r="C12667" s="17"/>
    </row>
    <row r="12668" spans="2:3" x14ac:dyDescent="0.25">
      <c r="B12668" s="16"/>
      <c r="C12668" s="17"/>
    </row>
    <row r="12669" spans="2:3" x14ac:dyDescent="0.25">
      <c r="B12669" s="16"/>
      <c r="C12669" s="17"/>
    </row>
    <row r="12670" spans="2:3" x14ac:dyDescent="0.25">
      <c r="B12670" s="16"/>
      <c r="C12670" s="17"/>
    </row>
    <row r="12671" spans="2:3" x14ac:dyDescent="0.25">
      <c r="B12671" s="16"/>
      <c r="C12671" s="17"/>
    </row>
    <row r="12672" spans="2:3" x14ac:dyDescent="0.25">
      <c r="B12672" s="16"/>
      <c r="C12672" s="17"/>
    </row>
    <row r="12673" spans="2:3" x14ac:dyDescent="0.25">
      <c r="B12673" s="16"/>
      <c r="C12673" s="17"/>
    </row>
    <row r="12674" spans="2:3" x14ac:dyDescent="0.25">
      <c r="B12674" s="16"/>
      <c r="C12674" s="17"/>
    </row>
    <row r="12675" spans="2:3" x14ac:dyDescent="0.25">
      <c r="B12675" s="16"/>
      <c r="C12675" s="17"/>
    </row>
    <row r="12676" spans="2:3" x14ac:dyDescent="0.25">
      <c r="B12676" s="16"/>
      <c r="C12676" s="17"/>
    </row>
    <row r="12677" spans="2:3" x14ac:dyDescent="0.25">
      <c r="B12677" s="16"/>
      <c r="C12677" s="17"/>
    </row>
    <row r="12678" spans="2:3" x14ac:dyDescent="0.25">
      <c r="B12678" s="16"/>
      <c r="C12678" s="17"/>
    </row>
    <row r="12679" spans="2:3" x14ac:dyDescent="0.25">
      <c r="B12679" s="16"/>
      <c r="C12679" s="17"/>
    </row>
    <row r="12680" spans="2:3" x14ac:dyDescent="0.25">
      <c r="B12680" s="16"/>
      <c r="C12680" s="17"/>
    </row>
    <row r="12681" spans="2:3" x14ac:dyDescent="0.25">
      <c r="B12681" s="16"/>
      <c r="C12681" s="17"/>
    </row>
    <row r="12682" spans="2:3" x14ac:dyDescent="0.25">
      <c r="B12682" s="16"/>
      <c r="C12682" s="17"/>
    </row>
    <row r="12683" spans="2:3" x14ac:dyDescent="0.25">
      <c r="B12683" s="16"/>
      <c r="C12683" s="17"/>
    </row>
    <row r="12684" spans="2:3" x14ac:dyDescent="0.25">
      <c r="B12684" s="16"/>
      <c r="C12684" s="17"/>
    </row>
    <row r="12685" spans="2:3" x14ac:dyDescent="0.25">
      <c r="B12685" s="16"/>
      <c r="C12685" s="17"/>
    </row>
    <row r="12686" spans="2:3" x14ac:dyDescent="0.25">
      <c r="B12686" s="16"/>
      <c r="C12686" s="17"/>
    </row>
    <row r="12687" spans="2:3" x14ac:dyDescent="0.25">
      <c r="B12687" s="16"/>
      <c r="C12687" s="17"/>
    </row>
    <row r="12688" spans="2:3" x14ac:dyDescent="0.25">
      <c r="B12688" s="16"/>
      <c r="C12688" s="17"/>
    </row>
    <row r="12689" spans="2:3" x14ac:dyDescent="0.25">
      <c r="B12689" s="16"/>
      <c r="C12689" s="17"/>
    </row>
    <row r="12690" spans="2:3" x14ac:dyDescent="0.25">
      <c r="B12690" s="16"/>
      <c r="C12690" s="17"/>
    </row>
    <row r="12691" spans="2:3" x14ac:dyDescent="0.25">
      <c r="B12691" s="16"/>
      <c r="C12691" s="17"/>
    </row>
    <row r="12692" spans="2:3" x14ac:dyDescent="0.25">
      <c r="B12692" s="16"/>
      <c r="C12692" s="17"/>
    </row>
    <row r="12693" spans="2:3" x14ac:dyDescent="0.25">
      <c r="B12693" s="16"/>
      <c r="C12693" s="17"/>
    </row>
    <row r="12694" spans="2:3" x14ac:dyDescent="0.25">
      <c r="B12694" s="16"/>
      <c r="C12694" s="17"/>
    </row>
    <row r="12695" spans="2:3" x14ac:dyDescent="0.25">
      <c r="B12695" s="16"/>
      <c r="C12695" s="17"/>
    </row>
    <row r="12696" spans="2:3" x14ac:dyDescent="0.25">
      <c r="B12696" s="16"/>
      <c r="C12696" s="17"/>
    </row>
    <row r="12697" spans="2:3" x14ac:dyDescent="0.25">
      <c r="B12697" s="16"/>
      <c r="C12697" s="17"/>
    </row>
    <row r="12698" spans="2:3" x14ac:dyDescent="0.25">
      <c r="B12698" s="16"/>
      <c r="C12698" s="17"/>
    </row>
    <row r="12699" spans="2:3" x14ac:dyDescent="0.25">
      <c r="B12699" s="16"/>
      <c r="C12699" s="17"/>
    </row>
    <row r="12700" spans="2:3" x14ac:dyDescent="0.25">
      <c r="B12700" s="16"/>
      <c r="C12700" s="17"/>
    </row>
    <row r="12701" spans="2:3" x14ac:dyDescent="0.25">
      <c r="B12701" s="16"/>
      <c r="C12701" s="17"/>
    </row>
    <row r="12702" spans="2:3" x14ac:dyDescent="0.25">
      <c r="B12702" s="16"/>
      <c r="C12702" s="17"/>
    </row>
    <row r="12703" spans="2:3" x14ac:dyDescent="0.25">
      <c r="B12703" s="16"/>
      <c r="C12703" s="17"/>
    </row>
    <row r="12704" spans="2:3" x14ac:dyDescent="0.25">
      <c r="B12704" s="16"/>
      <c r="C12704" s="17"/>
    </row>
    <row r="12705" spans="2:3" x14ac:dyDescent="0.25">
      <c r="B12705" s="16"/>
      <c r="C12705" s="17"/>
    </row>
    <row r="12706" spans="2:3" x14ac:dyDescent="0.25">
      <c r="B12706" s="16"/>
      <c r="C12706" s="17"/>
    </row>
    <row r="12707" spans="2:3" x14ac:dyDescent="0.25">
      <c r="B12707" s="16"/>
      <c r="C12707" s="17"/>
    </row>
    <row r="12708" spans="2:3" x14ac:dyDescent="0.25">
      <c r="B12708" s="16"/>
      <c r="C12708" s="17"/>
    </row>
    <row r="12709" spans="2:3" x14ac:dyDescent="0.25">
      <c r="B12709" s="16"/>
      <c r="C12709" s="17"/>
    </row>
    <row r="12710" spans="2:3" x14ac:dyDescent="0.25">
      <c r="B12710" s="16"/>
      <c r="C12710" s="17"/>
    </row>
    <row r="12711" spans="2:3" x14ac:dyDescent="0.25">
      <c r="B12711" s="16"/>
      <c r="C12711" s="17"/>
    </row>
    <row r="12712" spans="2:3" x14ac:dyDescent="0.25">
      <c r="B12712" s="16"/>
      <c r="C12712" s="17"/>
    </row>
    <row r="12713" spans="2:3" x14ac:dyDescent="0.25">
      <c r="B12713" s="16"/>
      <c r="C12713" s="17"/>
    </row>
    <row r="12714" spans="2:3" x14ac:dyDescent="0.25">
      <c r="B12714" s="16"/>
      <c r="C12714" s="17"/>
    </row>
    <row r="12715" spans="2:3" x14ac:dyDescent="0.25">
      <c r="B12715" s="16"/>
      <c r="C12715" s="17"/>
    </row>
    <row r="12716" spans="2:3" x14ac:dyDescent="0.25">
      <c r="B12716" s="16"/>
      <c r="C12716" s="17"/>
    </row>
    <row r="12717" spans="2:3" x14ac:dyDescent="0.25">
      <c r="B12717" s="16"/>
      <c r="C12717" s="17"/>
    </row>
    <row r="12718" spans="2:3" x14ac:dyDescent="0.25">
      <c r="B12718" s="16"/>
      <c r="C12718" s="17"/>
    </row>
    <row r="12719" spans="2:3" x14ac:dyDescent="0.25">
      <c r="B12719" s="16"/>
      <c r="C12719" s="17"/>
    </row>
    <row r="12720" spans="2:3" x14ac:dyDescent="0.25">
      <c r="B12720" s="16"/>
      <c r="C12720" s="17"/>
    </row>
    <row r="12721" spans="2:3" x14ac:dyDescent="0.25">
      <c r="B12721" s="16"/>
      <c r="C12721" s="17"/>
    </row>
    <row r="12722" spans="2:3" x14ac:dyDescent="0.25">
      <c r="B12722" s="16"/>
      <c r="C12722" s="17"/>
    </row>
    <row r="12723" spans="2:3" x14ac:dyDescent="0.25">
      <c r="B12723" s="16"/>
      <c r="C12723" s="17"/>
    </row>
    <row r="12724" spans="2:3" x14ac:dyDescent="0.25">
      <c r="B12724" s="16"/>
      <c r="C12724" s="17"/>
    </row>
    <row r="12725" spans="2:3" x14ac:dyDescent="0.25">
      <c r="B12725" s="16"/>
      <c r="C12725" s="17"/>
    </row>
    <row r="12726" spans="2:3" x14ac:dyDescent="0.25">
      <c r="B12726" s="16"/>
      <c r="C12726" s="17"/>
    </row>
    <row r="12727" spans="2:3" x14ac:dyDescent="0.25">
      <c r="B12727" s="16"/>
      <c r="C12727" s="17"/>
    </row>
    <row r="12728" spans="2:3" x14ac:dyDescent="0.25">
      <c r="B12728" s="16"/>
      <c r="C12728" s="17"/>
    </row>
    <row r="12729" spans="2:3" x14ac:dyDescent="0.25">
      <c r="B12729" s="16"/>
      <c r="C12729" s="17"/>
    </row>
    <row r="12730" spans="2:3" x14ac:dyDescent="0.25">
      <c r="B12730" s="16"/>
      <c r="C12730" s="17"/>
    </row>
    <row r="12731" spans="2:3" x14ac:dyDescent="0.25">
      <c r="B12731" s="16"/>
      <c r="C12731" s="17"/>
    </row>
    <row r="12732" spans="2:3" x14ac:dyDescent="0.25">
      <c r="B12732" s="16"/>
      <c r="C12732" s="17"/>
    </row>
    <row r="12733" spans="2:3" x14ac:dyDescent="0.25">
      <c r="B12733" s="16"/>
      <c r="C12733" s="17"/>
    </row>
    <row r="12734" spans="2:3" x14ac:dyDescent="0.25">
      <c r="B12734" s="16"/>
      <c r="C12734" s="17"/>
    </row>
    <row r="12735" spans="2:3" x14ac:dyDescent="0.25">
      <c r="B12735" s="16"/>
      <c r="C12735" s="17"/>
    </row>
    <row r="12736" spans="2:3" x14ac:dyDescent="0.25">
      <c r="B12736" s="16"/>
      <c r="C12736" s="17"/>
    </row>
    <row r="12737" spans="2:3" x14ac:dyDescent="0.25">
      <c r="B12737" s="16"/>
      <c r="C12737" s="17"/>
    </row>
    <row r="12738" spans="2:3" x14ac:dyDescent="0.25">
      <c r="B12738" s="16"/>
      <c r="C12738" s="17"/>
    </row>
    <row r="12739" spans="2:3" x14ac:dyDescent="0.25">
      <c r="B12739" s="16"/>
      <c r="C12739" s="17"/>
    </row>
    <row r="12740" spans="2:3" x14ac:dyDescent="0.25">
      <c r="B12740" s="16"/>
      <c r="C12740" s="17"/>
    </row>
    <row r="12741" spans="2:3" x14ac:dyDescent="0.25">
      <c r="B12741" s="16"/>
      <c r="C12741" s="17"/>
    </row>
    <row r="12742" spans="2:3" x14ac:dyDescent="0.25">
      <c r="B12742" s="16"/>
      <c r="C12742" s="17"/>
    </row>
    <row r="12743" spans="2:3" x14ac:dyDescent="0.25">
      <c r="B12743" s="16"/>
      <c r="C12743" s="17"/>
    </row>
    <row r="12744" spans="2:3" x14ac:dyDescent="0.25">
      <c r="B12744" s="16"/>
      <c r="C12744" s="17"/>
    </row>
    <row r="12745" spans="2:3" x14ac:dyDescent="0.25">
      <c r="B12745" s="16"/>
      <c r="C12745" s="17"/>
    </row>
    <row r="12746" spans="2:3" x14ac:dyDescent="0.25">
      <c r="B12746" s="16"/>
      <c r="C12746" s="17"/>
    </row>
    <row r="12747" spans="2:3" x14ac:dyDescent="0.25">
      <c r="B12747" s="16"/>
      <c r="C12747" s="17"/>
    </row>
    <row r="12748" spans="2:3" x14ac:dyDescent="0.25">
      <c r="B12748" s="16"/>
      <c r="C12748" s="17"/>
    </row>
    <row r="12749" spans="2:3" x14ac:dyDescent="0.25">
      <c r="B12749" s="16"/>
      <c r="C12749" s="17"/>
    </row>
    <row r="12750" spans="2:3" x14ac:dyDescent="0.25">
      <c r="B12750" s="16"/>
      <c r="C12750" s="17"/>
    </row>
    <row r="12751" spans="2:3" x14ac:dyDescent="0.25">
      <c r="B12751" s="16"/>
      <c r="C12751" s="17"/>
    </row>
    <row r="12752" spans="2:3" x14ac:dyDescent="0.25">
      <c r="B12752" s="16"/>
      <c r="C12752" s="17"/>
    </row>
    <row r="12753" spans="2:3" x14ac:dyDescent="0.25">
      <c r="B12753" s="16"/>
      <c r="C12753" s="17"/>
    </row>
    <row r="12754" spans="2:3" x14ac:dyDescent="0.25">
      <c r="B12754" s="16"/>
      <c r="C12754" s="17"/>
    </row>
    <row r="12755" spans="2:3" x14ac:dyDescent="0.25">
      <c r="B12755" s="16"/>
      <c r="C12755" s="17"/>
    </row>
    <row r="12756" spans="2:3" x14ac:dyDescent="0.25">
      <c r="B12756" s="16"/>
      <c r="C12756" s="17"/>
    </row>
    <row r="12757" spans="2:3" x14ac:dyDescent="0.25">
      <c r="B12757" s="16"/>
      <c r="C12757" s="17"/>
    </row>
    <row r="12758" spans="2:3" x14ac:dyDescent="0.25">
      <c r="B12758" s="16"/>
      <c r="C12758" s="17"/>
    </row>
    <row r="12759" spans="2:3" x14ac:dyDescent="0.25">
      <c r="B12759" s="16"/>
      <c r="C12759" s="17"/>
    </row>
    <row r="12760" spans="2:3" x14ac:dyDescent="0.25">
      <c r="B12760" s="16"/>
      <c r="C12760" s="17"/>
    </row>
    <row r="12761" spans="2:3" x14ac:dyDescent="0.25">
      <c r="B12761" s="16"/>
      <c r="C12761" s="17"/>
    </row>
    <row r="12762" spans="2:3" x14ac:dyDescent="0.25">
      <c r="B12762" s="16"/>
      <c r="C12762" s="17"/>
    </row>
    <row r="12763" spans="2:3" x14ac:dyDescent="0.25">
      <c r="B12763" s="16"/>
      <c r="C12763" s="17"/>
    </row>
    <row r="12764" spans="2:3" x14ac:dyDescent="0.25">
      <c r="B12764" s="16"/>
      <c r="C12764" s="17"/>
    </row>
    <row r="12765" spans="2:3" x14ac:dyDescent="0.25">
      <c r="B12765" s="16"/>
      <c r="C12765" s="17"/>
    </row>
    <row r="12766" spans="2:3" x14ac:dyDescent="0.25">
      <c r="B12766" s="16"/>
      <c r="C12766" s="17"/>
    </row>
    <row r="12767" spans="2:3" x14ac:dyDescent="0.25">
      <c r="B12767" s="16"/>
      <c r="C12767" s="17"/>
    </row>
    <row r="12768" spans="2:3" x14ac:dyDescent="0.25">
      <c r="B12768" s="16"/>
      <c r="C12768" s="17"/>
    </row>
    <row r="12769" spans="2:3" x14ac:dyDescent="0.25">
      <c r="B12769" s="16"/>
      <c r="C12769" s="17"/>
    </row>
    <row r="12770" spans="2:3" x14ac:dyDescent="0.25">
      <c r="B12770" s="16"/>
      <c r="C12770" s="17"/>
    </row>
    <row r="12771" spans="2:3" x14ac:dyDescent="0.25">
      <c r="B12771" s="16"/>
      <c r="C12771" s="17"/>
    </row>
    <row r="12772" spans="2:3" x14ac:dyDescent="0.25">
      <c r="B12772" s="16"/>
      <c r="C12772" s="17"/>
    </row>
    <row r="12773" spans="2:3" x14ac:dyDescent="0.25">
      <c r="B12773" s="16"/>
      <c r="C12773" s="17"/>
    </row>
    <row r="12774" spans="2:3" x14ac:dyDescent="0.25">
      <c r="B12774" s="16"/>
      <c r="C12774" s="17"/>
    </row>
    <row r="12775" spans="2:3" x14ac:dyDescent="0.25">
      <c r="B12775" s="16"/>
      <c r="C12775" s="17"/>
    </row>
    <row r="12776" spans="2:3" x14ac:dyDescent="0.25">
      <c r="B12776" s="16"/>
      <c r="C12776" s="17"/>
    </row>
    <row r="12777" spans="2:3" x14ac:dyDescent="0.25">
      <c r="B12777" s="16"/>
      <c r="C12777" s="17"/>
    </row>
    <row r="12778" spans="2:3" x14ac:dyDescent="0.25">
      <c r="B12778" s="16"/>
      <c r="C12778" s="17"/>
    </row>
    <row r="12779" spans="2:3" x14ac:dyDescent="0.25">
      <c r="B12779" s="16"/>
      <c r="C12779" s="17"/>
    </row>
    <row r="12780" spans="2:3" x14ac:dyDescent="0.25">
      <c r="B12780" s="16"/>
      <c r="C12780" s="17"/>
    </row>
    <row r="12781" spans="2:3" x14ac:dyDescent="0.25">
      <c r="B12781" s="16"/>
      <c r="C12781" s="17"/>
    </row>
    <row r="12782" spans="2:3" x14ac:dyDescent="0.25">
      <c r="B12782" s="16"/>
      <c r="C12782" s="17"/>
    </row>
    <row r="12783" spans="2:3" x14ac:dyDescent="0.25">
      <c r="B12783" s="16"/>
      <c r="C12783" s="17"/>
    </row>
    <row r="12784" spans="2:3" x14ac:dyDescent="0.25">
      <c r="B12784" s="16"/>
      <c r="C12784" s="17"/>
    </row>
    <row r="12785" spans="2:3" x14ac:dyDescent="0.25">
      <c r="B12785" s="16"/>
      <c r="C12785" s="17"/>
    </row>
    <row r="12786" spans="2:3" x14ac:dyDescent="0.25">
      <c r="B12786" s="16"/>
      <c r="C12786" s="17"/>
    </row>
    <row r="12787" spans="2:3" x14ac:dyDescent="0.25">
      <c r="B12787" s="16"/>
      <c r="C12787" s="17"/>
    </row>
    <row r="12788" spans="2:3" x14ac:dyDescent="0.25">
      <c r="B12788" s="16"/>
      <c r="C12788" s="17"/>
    </row>
    <row r="12789" spans="2:3" x14ac:dyDescent="0.25">
      <c r="B12789" s="16"/>
      <c r="C12789" s="17"/>
    </row>
    <row r="12790" spans="2:3" x14ac:dyDescent="0.25">
      <c r="B12790" s="16"/>
      <c r="C12790" s="17"/>
    </row>
    <row r="12791" spans="2:3" x14ac:dyDescent="0.25">
      <c r="B12791" s="16"/>
      <c r="C12791" s="17"/>
    </row>
    <row r="12792" spans="2:3" x14ac:dyDescent="0.25">
      <c r="B12792" s="16"/>
      <c r="C12792" s="17"/>
    </row>
    <row r="12793" spans="2:3" x14ac:dyDescent="0.25">
      <c r="B12793" s="16"/>
      <c r="C12793" s="17"/>
    </row>
    <row r="12794" spans="2:3" x14ac:dyDescent="0.25">
      <c r="B12794" s="16"/>
      <c r="C12794" s="17"/>
    </row>
    <row r="12795" spans="2:3" x14ac:dyDescent="0.25">
      <c r="B12795" s="16"/>
      <c r="C12795" s="17"/>
    </row>
    <row r="12796" spans="2:3" x14ac:dyDescent="0.25">
      <c r="B12796" s="16"/>
      <c r="C12796" s="17"/>
    </row>
    <row r="12797" spans="2:3" x14ac:dyDescent="0.25">
      <c r="B12797" s="16"/>
      <c r="C12797" s="17"/>
    </row>
    <row r="12798" spans="2:3" x14ac:dyDescent="0.25">
      <c r="B12798" s="16"/>
      <c r="C12798" s="17"/>
    </row>
    <row r="12799" spans="2:3" x14ac:dyDescent="0.25">
      <c r="B12799" s="16"/>
      <c r="C12799" s="17"/>
    </row>
    <row r="12800" spans="2:3" x14ac:dyDescent="0.25">
      <c r="B12800" s="16"/>
      <c r="C12800" s="17"/>
    </row>
    <row r="12801" spans="2:3" x14ac:dyDescent="0.25">
      <c r="B12801" s="16"/>
      <c r="C12801" s="17"/>
    </row>
    <row r="12802" spans="2:3" x14ac:dyDescent="0.25">
      <c r="B12802" s="16"/>
      <c r="C12802" s="17"/>
    </row>
    <row r="12803" spans="2:3" x14ac:dyDescent="0.25">
      <c r="B12803" s="16"/>
      <c r="C12803" s="17"/>
    </row>
    <row r="12804" spans="2:3" x14ac:dyDescent="0.25">
      <c r="B12804" s="16"/>
      <c r="C12804" s="17"/>
    </row>
    <row r="12805" spans="2:3" x14ac:dyDescent="0.25">
      <c r="B12805" s="16"/>
      <c r="C12805" s="17"/>
    </row>
    <row r="12806" spans="2:3" x14ac:dyDescent="0.25">
      <c r="B12806" s="16"/>
      <c r="C12806" s="17"/>
    </row>
    <row r="12807" spans="2:3" x14ac:dyDescent="0.25">
      <c r="B12807" s="16"/>
      <c r="C12807" s="17"/>
    </row>
    <row r="12808" spans="2:3" x14ac:dyDescent="0.25">
      <c r="B12808" s="16"/>
      <c r="C12808" s="17"/>
    </row>
    <row r="12809" spans="2:3" x14ac:dyDescent="0.25">
      <c r="B12809" s="16"/>
      <c r="C12809" s="17"/>
    </row>
    <row r="12810" spans="2:3" x14ac:dyDescent="0.25">
      <c r="B12810" s="16"/>
      <c r="C12810" s="17"/>
    </row>
    <row r="12811" spans="2:3" x14ac:dyDescent="0.25">
      <c r="B12811" s="16"/>
      <c r="C12811" s="17"/>
    </row>
    <row r="12812" spans="2:3" x14ac:dyDescent="0.25">
      <c r="B12812" s="16"/>
      <c r="C12812" s="17"/>
    </row>
    <row r="12813" spans="2:3" x14ac:dyDescent="0.25">
      <c r="B12813" s="16"/>
      <c r="C12813" s="17"/>
    </row>
    <row r="12814" spans="2:3" x14ac:dyDescent="0.25">
      <c r="B12814" s="16"/>
      <c r="C12814" s="17"/>
    </row>
    <row r="12815" spans="2:3" x14ac:dyDescent="0.25">
      <c r="B12815" s="16"/>
      <c r="C12815" s="17"/>
    </row>
    <row r="12816" spans="2:3" x14ac:dyDescent="0.25">
      <c r="B12816" s="16"/>
      <c r="C12816" s="17"/>
    </row>
    <row r="12817" spans="2:3" x14ac:dyDescent="0.25">
      <c r="B12817" s="16"/>
      <c r="C12817" s="17"/>
    </row>
    <row r="12818" spans="2:3" x14ac:dyDescent="0.25">
      <c r="B12818" s="16"/>
      <c r="C12818" s="17"/>
    </row>
    <row r="12819" spans="2:3" x14ac:dyDescent="0.25">
      <c r="B12819" s="16"/>
      <c r="C12819" s="17"/>
    </row>
    <row r="12820" spans="2:3" x14ac:dyDescent="0.25">
      <c r="B12820" s="16"/>
      <c r="C12820" s="17"/>
    </row>
    <row r="12821" spans="2:3" x14ac:dyDescent="0.25">
      <c r="B12821" s="16"/>
      <c r="C12821" s="17"/>
    </row>
    <row r="12822" spans="2:3" x14ac:dyDescent="0.25">
      <c r="B12822" s="16"/>
      <c r="C12822" s="17"/>
    </row>
    <row r="12823" spans="2:3" x14ac:dyDescent="0.25">
      <c r="B12823" s="16"/>
      <c r="C12823" s="17"/>
    </row>
    <row r="12824" spans="2:3" x14ac:dyDescent="0.25">
      <c r="B12824" s="16"/>
      <c r="C12824" s="17"/>
    </row>
    <row r="12825" spans="2:3" x14ac:dyDescent="0.25">
      <c r="B12825" s="16"/>
      <c r="C12825" s="17"/>
    </row>
    <row r="12826" spans="2:3" x14ac:dyDescent="0.25">
      <c r="B12826" s="16"/>
      <c r="C12826" s="17"/>
    </row>
    <row r="12827" spans="2:3" x14ac:dyDescent="0.25">
      <c r="B12827" s="16"/>
      <c r="C12827" s="17"/>
    </row>
    <row r="12828" spans="2:3" x14ac:dyDescent="0.25">
      <c r="B12828" s="16"/>
      <c r="C12828" s="17"/>
    </row>
    <row r="12829" spans="2:3" x14ac:dyDescent="0.25">
      <c r="B12829" s="16"/>
      <c r="C12829" s="17"/>
    </row>
    <row r="12830" spans="2:3" x14ac:dyDescent="0.25">
      <c r="B12830" s="16"/>
      <c r="C12830" s="17"/>
    </row>
    <row r="12831" spans="2:3" x14ac:dyDescent="0.25">
      <c r="B12831" s="16"/>
      <c r="C12831" s="17"/>
    </row>
    <row r="12832" spans="2:3" x14ac:dyDescent="0.25">
      <c r="B12832" s="16"/>
      <c r="C12832" s="17"/>
    </row>
    <row r="12833" spans="2:3" x14ac:dyDescent="0.25">
      <c r="B12833" s="16"/>
      <c r="C12833" s="17"/>
    </row>
    <row r="12834" spans="2:3" x14ac:dyDescent="0.25">
      <c r="B12834" s="16"/>
      <c r="C12834" s="17"/>
    </row>
    <row r="12835" spans="2:3" x14ac:dyDescent="0.25">
      <c r="B12835" s="16"/>
      <c r="C12835" s="17"/>
    </row>
    <row r="12836" spans="2:3" x14ac:dyDescent="0.25">
      <c r="B12836" s="16"/>
      <c r="C12836" s="17"/>
    </row>
    <row r="12837" spans="2:3" x14ac:dyDescent="0.25">
      <c r="B12837" s="16"/>
      <c r="C12837" s="17"/>
    </row>
    <row r="12838" spans="2:3" x14ac:dyDescent="0.25">
      <c r="B12838" s="16"/>
      <c r="C12838" s="17"/>
    </row>
    <row r="12839" spans="2:3" x14ac:dyDescent="0.25">
      <c r="B12839" s="16"/>
      <c r="C12839" s="17"/>
    </row>
    <row r="12840" spans="2:3" x14ac:dyDescent="0.25">
      <c r="B12840" s="16"/>
      <c r="C12840" s="17"/>
    </row>
    <row r="12841" spans="2:3" x14ac:dyDescent="0.25">
      <c r="B12841" s="16"/>
      <c r="C12841" s="17"/>
    </row>
    <row r="12842" spans="2:3" x14ac:dyDescent="0.25">
      <c r="B12842" s="16"/>
      <c r="C12842" s="17"/>
    </row>
    <row r="12843" spans="2:3" x14ac:dyDescent="0.25">
      <c r="B12843" s="16"/>
      <c r="C12843" s="17"/>
    </row>
    <row r="12844" spans="2:3" x14ac:dyDescent="0.25">
      <c r="B12844" s="16"/>
      <c r="C12844" s="17"/>
    </row>
    <row r="12845" spans="2:3" x14ac:dyDescent="0.25">
      <c r="B12845" s="16"/>
      <c r="C12845" s="17"/>
    </row>
    <row r="12846" spans="2:3" x14ac:dyDescent="0.25">
      <c r="B12846" s="16"/>
      <c r="C12846" s="17"/>
    </row>
    <row r="12847" spans="2:3" x14ac:dyDescent="0.25">
      <c r="B12847" s="16"/>
      <c r="C12847" s="17"/>
    </row>
    <row r="12848" spans="2:3" x14ac:dyDescent="0.25">
      <c r="B12848" s="16"/>
      <c r="C12848" s="17"/>
    </row>
    <row r="12849" spans="2:3" x14ac:dyDescent="0.25">
      <c r="B12849" s="16"/>
      <c r="C12849" s="17"/>
    </row>
    <row r="12850" spans="2:3" x14ac:dyDescent="0.25">
      <c r="B12850" s="16"/>
      <c r="C12850" s="17"/>
    </row>
    <row r="12851" spans="2:3" x14ac:dyDescent="0.25">
      <c r="B12851" s="16"/>
      <c r="C12851" s="17"/>
    </row>
    <row r="12852" spans="2:3" x14ac:dyDescent="0.25">
      <c r="B12852" s="16"/>
      <c r="C12852" s="17"/>
    </row>
    <row r="12853" spans="2:3" x14ac:dyDescent="0.25">
      <c r="B12853" s="16"/>
      <c r="C12853" s="17"/>
    </row>
    <row r="12854" spans="2:3" x14ac:dyDescent="0.25">
      <c r="B12854" s="16"/>
      <c r="C12854" s="17"/>
    </row>
    <row r="12855" spans="2:3" x14ac:dyDescent="0.25">
      <c r="B12855" s="16"/>
      <c r="C12855" s="17"/>
    </row>
    <row r="12856" spans="2:3" x14ac:dyDescent="0.25">
      <c r="B12856" s="16"/>
      <c r="C12856" s="17"/>
    </row>
    <row r="12857" spans="2:3" x14ac:dyDescent="0.25">
      <c r="B12857" s="16"/>
      <c r="C12857" s="17"/>
    </row>
    <row r="12858" spans="2:3" x14ac:dyDescent="0.25">
      <c r="B12858" s="16"/>
      <c r="C12858" s="17"/>
    </row>
    <row r="12859" spans="2:3" x14ac:dyDescent="0.25">
      <c r="B12859" s="16"/>
      <c r="C12859" s="17"/>
    </row>
    <row r="12860" spans="2:3" x14ac:dyDescent="0.25">
      <c r="B12860" s="16"/>
      <c r="C12860" s="17"/>
    </row>
    <row r="12861" spans="2:3" x14ac:dyDescent="0.25">
      <c r="B12861" s="16"/>
      <c r="C12861" s="17"/>
    </row>
    <row r="12862" spans="2:3" x14ac:dyDescent="0.25">
      <c r="B12862" s="16"/>
      <c r="C12862" s="17"/>
    </row>
    <row r="12863" spans="2:3" x14ac:dyDescent="0.25">
      <c r="B12863" s="16"/>
      <c r="C12863" s="17"/>
    </row>
    <row r="12864" spans="2:3" x14ac:dyDescent="0.25">
      <c r="B12864" s="16"/>
      <c r="C12864" s="17"/>
    </row>
    <row r="12865" spans="2:3" x14ac:dyDescent="0.25">
      <c r="B12865" s="16"/>
      <c r="C12865" s="17"/>
    </row>
    <row r="12866" spans="2:3" x14ac:dyDescent="0.25">
      <c r="B12866" s="16"/>
      <c r="C12866" s="17"/>
    </row>
    <row r="12867" spans="2:3" x14ac:dyDescent="0.25">
      <c r="B12867" s="16"/>
      <c r="C12867" s="17"/>
    </row>
    <row r="12868" spans="2:3" x14ac:dyDescent="0.25">
      <c r="B12868" s="16"/>
      <c r="C12868" s="17"/>
    </row>
    <row r="12869" spans="2:3" x14ac:dyDescent="0.25">
      <c r="B12869" s="16"/>
      <c r="C12869" s="17"/>
    </row>
    <row r="12870" spans="2:3" x14ac:dyDescent="0.25">
      <c r="B12870" s="16"/>
      <c r="C12870" s="17"/>
    </row>
    <row r="12871" spans="2:3" x14ac:dyDescent="0.25">
      <c r="B12871" s="16"/>
      <c r="C12871" s="17"/>
    </row>
    <row r="12872" spans="2:3" x14ac:dyDescent="0.25">
      <c r="B12872" s="16"/>
      <c r="C12872" s="17"/>
    </row>
    <row r="12873" spans="2:3" x14ac:dyDescent="0.25">
      <c r="B12873" s="16"/>
      <c r="C12873" s="17"/>
    </row>
    <row r="12874" spans="2:3" x14ac:dyDescent="0.25">
      <c r="B12874" s="16"/>
      <c r="C12874" s="17"/>
    </row>
    <row r="12875" spans="2:3" x14ac:dyDescent="0.25">
      <c r="B12875" s="16"/>
      <c r="C12875" s="17"/>
    </row>
    <row r="12876" spans="2:3" x14ac:dyDescent="0.25">
      <c r="B12876" s="16"/>
      <c r="C12876" s="17"/>
    </row>
    <row r="12877" spans="2:3" x14ac:dyDescent="0.25">
      <c r="B12877" s="16"/>
      <c r="C12877" s="17"/>
    </row>
    <row r="12878" spans="2:3" x14ac:dyDescent="0.25">
      <c r="B12878" s="16"/>
      <c r="C12878" s="17"/>
    </row>
    <row r="12879" spans="2:3" x14ac:dyDescent="0.25">
      <c r="B12879" s="16"/>
      <c r="C12879" s="17"/>
    </row>
    <row r="12880" spans="2:3" x14ac:dyDescent="0.25">
      <c r="B12880" s="16"/>
      <c r="C12880" s="17"/>
    </row>
    <row r="12881" spans="2:3" x14ac:dyDescent="0.25">
      <c r="B12881" s="16"/>
      <c r="C12881" s="17"/>
    </row>
    <row r="12882" spans="2:3" x14ac:dyDescent="0.25">
      <c r="B12882" s="16"/>
      <c r="C12882" s="17"/>
    </row>
    <row r="12883" spans="2:3" x14ac:dyDescent="0.25">
      <c r="B12883" s="16"/>
      <c r="C12883" s="17"/>
    </row>
    <row r="12884" spans="2:3" x14ac:dyDescent="0.25">
      <c r="B12884" s="16"/>
      <c r="C12884" s="17"/>
    </row>
    <row r="12885" spans="2:3" x14ac:dyDescent="0.25">
      <c r="B12885" s="16"/>
      <c r="C12885" s="17"/>
    </row>
    <row r="12886" spans="2:3" x14ac:dyDescent="0.25">
      <c r="B12886" s="16"/>
      <c r="C12886" s="17"/>
    </row>
    <row r="12887" spans="2:3" x14ac:dyDescent="0.25">
      <c r="B12887" s="16"/>
      <c r="C12887" s="17"/>
    </row>
    <row r="12888" spans="2:3" x14ac:dyDescent="0.25">
      <c r="B12888" s="16"/>
      <c r="C12888" s="17"/>
    </row>
    <row r="12889" spans="2:3" x14ac:dyDescent="0.25">
      <c r="B12889" s="16"/>
      <c r="C12889" s="17"/>
    </row>
    <row r="12890" spans="2:3" x14ac:dyDescent="0.25">
      <c r="B12890" s="16"/>
      <c r="C12890" s="17"/>
    </row>
    <row r="12891" spans="2:3" x14ac:dyDescent="0.25">
      <c r="B12891" s="16"/>
      <c r="C12891" s="17"/>
    </row>
    <row r="12892" spans="2:3" x14ac:dyDescent="0.25">
      <c r="B12892" s="16"/>
      <c r="C12892" s="17"/>
    </row>
    <row r="12893" spans="2:3" x14ac:dyDescent="0.25">
      <c r="B12893" s="16"/>
      <c r="C12893" s="17"/>
    </row>
    <row r="12894" spans="2:3" x14ac:dyDescent="0.25">
      <c r="B12894" s="16"/>
      <c r="C12894" s="17"/>
    </row>
    <row r="12895" spans="2:3" x14ac:dyDescent="0.25">
      <c r="B12895" s="16"/>
      <c r="C12895" s="17"/>
    </row>
    <row r="12896" spans="2:3" x14ac:dyDescent="0.25">
      <c r="B12896" s="16"/>
      <c r="C12896" s="17"/>
    </row>
    <row r="12897" spans="2:3" x14ac:dyDescent="0.25">
      <c r="B12897" s="16"/>
      <c r="C12897" s="17"/>
    </row>
    <row r="12898" spans="2:3" x14ac:dyDescent="0.25">
      <c r="B12898" s="16"/>
      <c r="C12898" s="17"/>
    </row>
    <row r="12899" spans="2:3" x14ac:dyDescent="0.25">
      <c r="B12899" s="16"/>
      <c r="C12899" s="17"/>
    </row>
    <row r="12900" spans="2:3" x14ac:dyDescent="0.25">
      <c r="B12900" s="16"/>
      <c r="C12900" s="17"/>
    </row>
    <row r="12901" spans="2:3" x14ac:dyDescent="0.25">
      <c r="B12901" s="16"/>
      <c r="C12901" s="17"/>
    </row>
    <row r="12902" spans="2:3" x14ac:dyDescent="0.25">
      <c r="B12902" s="16"/>
      <c r="C12902" s="17"/>
    </row>
    <row r="12903" spans="2:3" x14ac:dyDescent="0.25">
      <c r="B12903" s="16"/>
      <c r="C12903" s="17"/>
    </row>
    <row r="12904" spans="2:3" x14ac:dyDescent="0.25">
      <c r="B12904" s="16"/>
      <c r="C12904" s="17"/>
    </row>
    <row r="12905" spans="2:3" x14ac:dyDescent="0.25">
      <c r="B12905" s="16"/>
      <c r="C12905" s="17"/>
    </row>
    <row r="12906" spans="2:3" x14ac:dyDescent="0.25">
      <c r="B12906" s="16"/>
      <c r="C12906" s="17"/>
    </row>
    <row r="12907" spans="2:3" x14ac:dyDescent="0.25">
      <c r="B12907" s="16"/>
      <c r="C12907" s="17"/>
    </row>
    <row r="12908" spans="2:3" x14ac:dyDescent="0.25">
      <c r="B12908" s="16"/>
      <c r="C12908" s="17"/>
    </row>
    <row r="12909" spans="2:3" x14ac:dyDescent="0.25">
      <c r="B12909" s="16"/>
      <c r="C12909" s="17"/>
    </row>
    <row r="12910" spans="2:3" x14ac:dyDescent="0.25">
      <c r="B12910" s="16"/>
      <c r="C12910" s="17"/>
    </row>
    <row r="12911" spans="2:3" x14ac:dyDescent="0.25">
      <c r="B12911" s="16"/>
      <c r="C12911" s="17"/>
    </row>
    <row r="12912" spans="2:3" x14ac:dyDescent="0.25">
      <c r="B12912" s="16"/>
      <c r="C12912" s="17"/>
    </row>
    <row r="12913" spans="2:3" x14ac:dyDescent="0.25">
      <c r="B12913" s="16"/>
      <c r="C12913" s="17"/>
    </row>
    <row r="12914" spans="2:3" x14ac:dyDescent="0.25">
      <c r="B12914" s="16"/>
      <c r="C12914" s="17"/>
    </row>
    <row r="12915" spans="2:3" x14ac:dyDescent="0.25">
      <c r="B12915" s="16"/>
      <c r="C12915" s="17"/>
    </row>
    <row r="12916" spans="2:3" x14ac:dyDescent="0.25">
      <c r="B12916" s="16"/>
      <c r="C12916" s="17"/>
    </row>
    <row r="12917" spans="2:3" x14ac:dyDescent="0.25">
      <c r="B12917" s="16"/>
      <c r="C12917" s="17"/>
    </row>
    <row r="12918" spans="2:3" x14ac:dyDescent="0.25">
      <c r="B12918" s="16"/>
      <c r="C12918" s="17"/>
    </row>
    <row r="12919" spans="2:3" x14ac:dyDescent="0.25">
      <c r="B12919" s="16"/>
      <c r="C12919" s="17"/>
    </row>
    <row r="12920" spans="2:3" x14ac:dyDescent="0.25">
      <c r="B12920" s="16"/>
      <c r="C12920" s="17"/>
    </row>
    <row r="12921" spans="2:3" x14ac:dyDescent="0.25">
      <c r="B12921" s="16"/>
      <c r="C12921" s="17"/>
    </row>
    <row r="12922" spans="2:3" x14ac:dyDescent="0.25">
      <c r="B12922" s="16"/>
      <c r="C12922" s="17"/>
    </row>
    <row r="12923" spans="2:3" x14ac:dyDescent="0.25">
      <c r="B12923" s="16"/>
      <c r="C12923" s="17"/>
    </row>
    <row r="12924" spans="2:3" x14ac:dyDescent="0.25">
      <c r="B12924" s="16"/>
      <c r="C12924" s="17"/>
    </row>
    <row r="12925" spans="2:3" x14ac:dyDescent="0.25">
      <c r="B12925" s="16"/>
      <c r="C12925" s="17"/>
    </row>
    <row r="12926" spans="2:3" x14ac:dyDescent="0.25">
      <c r="B12926" s="16"/>
      <c r="C12926" s="17"/>
    </row>
    <row r="12927" spans="2:3" x14ac:dyDescent="0.25">
      <c r="B12927" s="16"/>
      <c r="C12927" s="17"/>
    </row>
    <row r="12928" spans="2:3" x14ac:dyDescent="0.25">
      <c r="B12928" s="16"/>
      <c r="C12928" s="17"/>
    </row>
    <row r="12929" spans="2:3" x14ac:dyDescent="0.25">
      <c r="B12929" s="16"/>
      <c r="C12929" s="17"/>
    </row>
    <row r="12930" spans="2:3" x14ac:dyDescent="0.25">
      <c r="B12930" s="16"/>
      <c r="C12930" s="17"/>
    </row>
    <row r="12931" spans="2:3" x14ac:dyDescent="0.25">
      <c r="B12931" s="16"/>
      <c r="C12931" s="17"/>
    </row>
    <row r="12932" spans="2:3" x14ac:dyDescent="0.25">
      <c r="B12932" s="16"/>
      <c r="C12932" s="17"/>
    </row>
    <row r="12933" spans="2:3" x14ac:dyDescent="0.25">
      <c r="B12933" s="16"/>
      <c r="C12933" s="17"/>
    </row>
    <row r="12934" spans="2:3" x14ac:dyDescent="0.25">
      <c r="B12934" s="16"/>
      <c r="C12934" s="17"/>
    </row>
    <row r="12935" spans="2:3" x14ac:dyDescent="0.25">
      <c r="B12935" s="16"/>
      <c r="C12935" s="17"/>
    </row>
    <row r="12936" spans="2:3" x14ac:dyDescent="0.25">
      <c r="B12936" s="16"/>
      <c r="C12936" s="17"/>
    </row>
    <row r="12937" spans="2:3" x14ac:dyDescent="0.25">
      <c r="B12937" s="16"/>
      <c r="C12937" s="17"/>
    </row>
    <row r="12938" spans="2:3" x14ac:dyDescent="0.25">
      <c r="B12938" s="16"/>
      <c r="C12938" s="17"/>
    </row>
    <row r="12939" spans="2:3" x14ac:dyDescent="0.25">
      <c r="B12939" s="16"/>
      <c r="C12939" s="17"/>
    </row>
    <row r="12940" spans="2:3" x14ac:dyDescent="0.25">
      <c r="B12940" s="16"/>
      <c r="C12940" s="17"/>
    </row>
    <row r="12941" spans="2:3" x14ac:dyDescent="0.25">
      <c r="B12941" s="16"/>
      <c r="C12941" s="17"/>
    </row>
    <row r="12942" spans="2:3" x14ac:dyDescent="0.25">
      <c r="B12942" s="16"/>
      <c r="C12942" s="17"/>
    </row>
    <row r="12943" spans="2:3" x14ac:dyDescent="0.25">
      <c r="B12943" s="16"/>
      <c r="C12943" s="17"/>
    </row>
    <row r="12944" spans="2:3" x14ac:dyDescent="0.25">
      <c r="B12944" s="16"/>
      <c r="C12944" s="17"/>
    </row>
    <row r="12945" spans="2:3" x14ac:dyDescent="0.25">
      <c r="B12945" s="16"/>
      <c r="C12945" s="17"/>
    </row>
    <row r="12946" spans="2:3" x14ac:dyDescent="0.25">
      <c r="B12946" s="16"/>
      <c r="C12946" s="17"/>
    </row>
    <row r="12947" spans="2:3" x14ac:dyDescent="0.25">
      <c r="B12947" s="16"/>
      <c r="C12947" s="17"/>
    </row>
    <row r="12948" spans="2:3" x14ac:dyDescent="0.25">
      <c r="B12948" s="16"/>
      <c r="C12948" s="17"/>
    </row>
    <row r="12949" spans="2:3" x14ac:dyDescent="0.25">
      <c r="B12949" s="16"/>
      <c r="C12949" s="17"/>
    </row>
    <row r="12950" spans="2:3" x14ac:dyDescent="0.25">
      <c r="B12950" s="16"/>
      <c r="C12950" s="17"/>
    </row>
    <row r="12951" spans="2:3" x14ac:dyDescent="0.25">
      <c r="B12951" s="16"/>
      <c r="C12951" s="17"/>
    </row>
    <row r="12952" spans="2:3" x14ac:dyDescent="0.25">
      <c r="B12952" s="16"/>
      <c r="C12952" s="17"/>
    </row>
    <row r="12953" spans="2:3" x14ac:dyDescent="0.25">
      <c r="B12953" s="16"/>
      <c r="C12953" s="17"/>
    </row>
    <row r="12954" spans="2:3" x14ac:dyDescent="0.25">
      <c r="B12954" s="16"/>
      <c r="C12954" s="17"/>
    </row>
    <row r="12955" spans="2:3" x14ac:dyDescent="0.25">
      <c r="B12955" s="16"/>
      <c r="C12955" s="17"/>
    </row>
    <row r="12956" spans="2:3" x14ac:dyDescent="0.25">
      <c r="B12956" s="16"/>
      <c r="C12956" s="17"/>
    </row>
    <row r="12957" spans="2:3" x14ac:dyDescent="0.25">
      <c r="B12957" s="16"/>
      <c r="C12957" s="17"/>
    </row>
    <row r="12958" spans="2:3" x14ac:dyDescent="0.25">
      <c r="B12958" s="16"/>
      <c r="C12958" s="17"/>
    </row>
    <row r="12959" spans="2:3" x14ac:dyDescent="0.25">
      <c r="B12959" s="16"/>
      <c r="C12959" s="17"/>
    </row>
    <row r="12960" spans="2:3" x14ac:dyDescent="0.25">
      <c r="B12960" s="16"/>
      <c r="C12960" s="17"/>
    </row>
    <row r="12961" spans="2:3" x14ac:dyDescent="0.25">
      <c r="B12961" s="16"/>
      <c r="C12961" s="17"/>
    </row>
    <row r="12962" spans="2:3" x14ac:dyDescent="0.25">
      <c r="B12962" s="16"/>
      <c r="C12962" s="17"/>
    </row>
    <row r="12963" spans="2:3" x14ac:dyDescent="0.25">
      <c r="B12963" s="16"/>
      <c r="C12963" s="17"/>
    </row>
    <row r="12964" spans="2:3" x14ac:dyDescent="0.25">
      <c r="B12964" s="16"/>
      <c r="C12964" s="17"/>
    </row>
    <row r="12965" spans="2:3" x14ac:dyDescent="0.25">
      <c r="B12965" s="16"/>
      <c r="C12965" s="17"/>
    </row>
    <row r="12966" spans="2:3" x14ac:dyDescent="0.25">
      <c r="B12966" s="16"/>
      <c r="C12966" s="17"/>
    </row>
    <row r="12967" spans="2:3" x14ac:dyDescent="0.25">
      <c r="B12967" s="16"/>
      <c r="C12967" s="17"/>
    </row>
    <row r="12968" spans="2:3" x14ac:dyDescent="0.25">
      <c r="B12968" s="16"/>
      <c r="C12968" s="17"/>
    </row>
    <row r="12969" spans="2:3" x14ac:dyDescent="0.25">
      <c r="B12969" s="16"/>
      <c r="C12969" s="17"/>
    </row>
    <row r="12970" spans="2:3" x14ac:dyDescent="0.25">
      <c r="B12970" s="16"/>
      <c r="C12970" s="17"/>
    </row>
    <row r="12971" spans="2:3" x14ac:dyDescent="0.25">
      <c r="B12971" s="16"/>
      <c r="C12971" s="17"/>
    </row>
    <row r="12972" spans="2:3" x14ac:dyDescent="0.25">
      <c r="B12972" s="16"/>
      <c r="C12972" s="17"/>
    </row>
    <row r="12973" spans="2:3" x14ac:dyDescent="0.25">
      <c r="B12973" s="16"/>
      <c r="C12973" s="17"/>
    </row>
    <row r="12974" spans="2:3" x14ac:dyDescent="0.25">
      <c r="B12974" s="16"/>
      <c r="C12974" s="17"/>
    </row>
    <row r="12975" spans="2:3" x14ac:dyDescent="0.25">
      <c r="B12975" s="16"/>
      <c r="C12975" s="17"/>
    </row>
    <row r="12976" spans="2:3" x14ac:dyDescent="0.25">
      <c r="B12976" s="16"/>
      <c r="C12976" s="17"/>
    </row>
    <row r="12977" spans="2:3" x14ac:dyDescent="0.25">
      <c r="B12977" s="16"/>
      <c r="C12977" s="17"/>
    </row>
    <row r="12978" spans="2:3" x14ac:dyDescent="0.25">
      <c r="B12978" s="16"/>
      <c r="C12978" s="17"/>
    </row>
    <row r="12979" spans="2:3" x14ac:dyDescent="0.25">
      <c r="B12979" s="16"/>
      <c r="C12979" s="17"/>
    </row>
    <row r="12980" spans="2:3" x14ac:dyDescent="0.25">
      <c r="B12980" s="16"/>
      <c r="C12980" s="17"/>
    </row>
    <row r="12981" spans="2:3" x14ac:dyDescent="0.25">
      <c r="B12981" s="16"/>
      <c r="C12981" s="17"/>
    </row>
    <row r="12982" spans="2:3" x14ac:dyDescent="0.25">
      <c r="B12982" s="16"/>
      <c r="C12982" s="17"/>
    </row>
    <row r="12983" spans="2:3" x14ac:dyDescent="0.25">
      <c r="B12983" s="16"/>
      <c r="C12983" s="17"/>
    </row>
    <row r="12984" spans="2:3" x14ac:dyDescent="0.25">
      <c r="B12984" s="16"/>
      <c r="C12984" s="17"/>
    </row>
    <row r="12985" spans="2:3" x14ac:dyDescent="0.25">
      <c r="B12985" s="16"/>
      <c r="C12985" s="17"/>
    </row>
    <row r="12986" spans="2:3" x14ac:dyDescent="0.25">
      <c r="B12986" s="16"/>
      <c r="C12986" s="17"/>
    </row>
    <row r="12987" spans="2:3" x14ac:dyDescent="0.25">
      <c r="B12987" s="16"/>
      <c r="C12987" s="17"/>
    </row>
    <row r="12988" spans="2:3" x14ac:dyDescent="0.25">
      <c r="B12988" s="16"/>
      <c r="C12988" s="17"/>
    </row>
    <row r="12989" spans="2:3" x14ac:dyDescent="0.25">
      <c r="B12989" s="16"/>
      <c r="C12989" s="17"/>
    </row>
    <row r="12990" spans="2:3" x14ac:dyDescent="0.25">
      <c r="B12990" s="16"/>
      <c r="C12990" s="17"/>
    </row>
    <row r="12991" spans="2:3" x14ac:dyDescent="0.25">
      <c r="B12991" s="16"/>
      <c r="C12991" s="17"/>
    </row>
    <row r="12992" spans="2:3" x14ac:dyDescent="0.25">
      <c r="B12992" s="16"/>
      <c r="C12992" s="17"/>
    </row>
    <row r="12993" spans="2:3" x14ac:dyDescent="0.25">
      <c r="B12993" s="16"/>
      <c r="C12993" s="17"/>
    </row>
    <row r="12994" spans="2:3" x14ac:dyDescent="0.25">
      <c r="B12994" s="16"/>
      <c r="C12994" s="17"/>
    </row>
    <row r="12995" spans="2:3" x14ac:dyDescent="0.25">
      <c r="B12995" s="16"/>
      <c r="C12995" s="17"/>
    </row>
    <row r="12996" spans="2:3" x14ac:dyDescent="0.25">
      <c r="B12996" s="16"/>
      <c r="C12996" s="17"/>
    </row>
    <row r="12997" spans="2:3" x14ac:dyDescent="0.25">
      <c r="B12997" s="16"/>
      <c r="C12997" s="17"/>
    </row>
    <row r="12998" spans="2:3" x14ac:dyDescent="0.25">
      <c r="B12998" s="16"/>
      <c r="C12998" s="17"/>
    </row>
    <row r="12999" spans="2:3" x14ac:dyDescent="0.25">
      <c r="B12999" s="16"/>
      <c r="C12999" s="17"/>
    </row>
    <row r="13000" spans="2:3" x14ac:dyDescent="0.25">
      <c r="B13000" s="16"/>
      <c r="C13000" s="17"/>
    </row>
    <row r="13001" spans="2:3" x14ac:dyDescent="0.25">
      <c r="B13001" s="16"/>
      <c r="C13001" s="17"/>
    </row>
    <row r="13002" spans="2:3" x14ac:dyDescent="0.25">
      <c r="B13002" s="16"/>
      <c r="C13002" s="17"/>
    </row>
    <row r="13003" spans="2:3" x14ac:dyDescent="0.25">
      <c r="B13003" s="16"/>
      <c r="C13003" s="17"/>
    </row>
    <row r="13004" spans="2:3" x14ac:dyDescent="0.25">
      <c r="B13004" s="16"/>
      <c r="C13004" s="17"/>
    </row>
    <row r="13005" spans="2:3" x14ac:dyDescent="0.25">
      <c r="B13005" s="16"/>
      <c r="C13005" s="17"/>
    </row>
    <row r="13006" spans="2:3" x14ac:dyDescent="0.25">
      <c r="B13006" s="16"/>
      <c r="C13006" s="17"/>
    </row>
    <row r="13007" spans="2:3" x14ac:dyDescent="0.25">
      <c r="B13007" s="16"/>
      <c r="C13007" s="17"/>
    </row>
    <row r="13008" spans="2:3" x14ac:dyDescent="0.25">
      <c r="B13008" s="16"/>
      <c r="C13008" s="17"/>
    </row>
    <row r="13009" spans="2:3" x14ac:dyDescent="0.25">
      <c r="B13009" s="16"/>
      <c r="C13009" s="17"/>
    </row>
    <row r="13010" spans="2:3" x14ac:dyDescent="0.25">
      <c r="B13010" s="16"/>
      <c r="C13010" s="17"/>
    </row>
    <row r="13011" spans="2:3" x14ac:dyDescent="0.25">
      <c r="B13011" s="16"/>
      <c r="C13011" s="17"/>
    </row>
    <row r="13012" spans="2:3" x14ac:dyDescent="0.25">
      <c r="B13012" s="16"/>
      <c r="C13012" s="17"/>
    </row>
    <row r="13013" spans="2:3" x14ac:dyDescent="0.25">
      <c r="B13013" s="16"/>
      <c r="C13013" s="17"/>
    </row>
    <row r="13014" spans="2:3" x14ac:dyDescent="0.25">
      <c r="B13014" s="16"/>
      <c r="C13014" s="17"/>
    </row>
    <row r="13015" spans="2:3" x14ac:dyDescent="0.25">
      <c r="B13015" s="16"/>
      <c r="C13015" s="17"/>
    </row>
    <row r="13016" spans="2:3" x14ac:dyDescent="0.25">
      <c r="B13016" s="16"/>
      <c r="C13016" s="17"/>
    </row>
    <row r="13017" spans="2:3" x14ac:dyDescent="0.25">
      <c r="B13017" s="16"/>
      <c r="C13017" s="17"/>
    </row>
    <row r="13018" spans="2:3" x14ac:dyDescent="0.25">
      <c r="B13018" s="16"/>
      <c r="C13018" s="17"/>
    </row>
    <row r="13019" spans="2:3" x14ac:dyDescent="0.25">
      <c r="B13019" s="16"/>
      <c r="C13019" s="17"/>
    </row>
    <row r="13020" spans="2:3" x14ac:dyDescent="0.25">
      <c r="B13020" s="16"/>
      <c r="C13020" s="17"/>
    </row>
    <row r="13021" spans="2:3" x14ac:dyDescent="0.25">
      <c r="B13021" s="16"/>
      <c r="C13021" s="17"/>
    </row>
    <row r="13022" spans="2:3" x14ac:dyDescent="0.25">
      <c r="B13022" s="16"/>
      <c r="C13022" s="17"/>
    </row>
    <row r="13023" spans="2:3" x14ac:dyDescent="0.25">
      <c r="B13023" s="16"/>
      <c r="C13023" s="17"/>
    </row>
    <row r="13024" spans="2:3" x14ac:dyDescent="0.25">
      <c r="B13024" s="16"/>
      <c r="C13024" s="17"/>
    </row>
    <row r="13025" spans="2:3" x14ac:dyDescent="0.25">
      <c r="B13025" s="16"/>
      <c r="C13025" s="17"/>
    </row>
    <row r="13026" spans="2:3" x14ac:dyDescent="0.25">
      <c r="B13026" s="16"/>
      <c r="C13026" s="17"/>
    </row>
    <row r="13027" spans="2:3" x14ac:dyDescent="0.25">
      <c r="B13027" s="16"/>
      <c r="C13027" s="17"/>
    </row>
    <row r="13028" spans="2:3" x14ac:dyDescent="0.25">
      <c r="B13028" s="16"/>
      <c r="C13028" s="17"/>
    </row>
    <row r="13029" spans="2:3" x14ac:dyDescent="0.25">
      <c r="B13029" s="16"/>
      <c r="C13029" s="17"/>
    </row>
    <row r="13030" spans="2:3" x14ac:dyDescent="0.25">
      <c r="B13030" s="16"/>
      <c r="C13030" s="17"/>
    </row>
    <row r="13031" spans="2:3" x14ac:dyDescent="0.25">
      <c r="B13031" s="16"/>
      <c r="C13031" s="17"/>
    </row>
    <row r="13032" spans="2:3" x14ac:dyDescent="0.25">
      <c r="B13032" s="16"/>
      <c r="C13032" s="17"/>
    </row>
    <row r="13033" spans="2:3" x14ac:dyDescent="0.25">
      <c r="B13033" s="16"/>
      <c r="C13033" s="17"/>
    </row>
    <row r="13034" spans="2:3" x14ac:dyDescent="0.25">
      <c r="B13034" s="16"/>
      <c r="C13034" s="17"/>
    </row>
    <row r="13035" spans="2:3" x14ac:dyDescent="0.25">
      <c r="B13035" s="16"/>
      <c r="C13035" s="17"/>
    </row>
    <row r="13036" spans="2:3" x14ac:dyDescent="0.25">
      <c r="B13036" s="16"/>
      <c r="C13036" s="17"/>
    </row>
    <row r="13037" spans="2:3" x14ac:dyDescent="0.25">
      <c r="B13037" s="16"/>
      <c r="C13037" s="17"/>
    </row>
    <row r="13038" spans="2:3" x14ac:dyDescent="0.25">
      <c r="B13038" s="16"/>
      <c r="C13038" s="17"/>
    </row>
    <row r="13039" spans="2:3" x14ac:dyDescent="0.25">
      <c r="B13039" s="16"/>
      <c r="C13039" s="17"/>
    </row>
    <row r="13040" spans="2:3" x14ac:dyDescent="0.25">
      <c r="B13040" s="16"/>
      <c r="C13040" s="17"/>
    </row>
    <row r="13041" spans="2:3" x14ac:dyDescent="0.25">
      <c r="B13041" s="16"/>
      <c r="C13041" s="17"/>
    </row>
    <row r="13042" spans="2:3" x14ac:dyDescent="0.25">
      <c r="B13042" s="16"/>
      <c r="C13042" s="17"/>
    </row>
    <row r="13043" spans="2:3" x14ac:dyDescent="0.25">
      <c r="B13043" s="16"/>
      <c r="C13043" s="17"/>
    </row>
    <row r="13044" spans="2:3" x14ac:dyDescent="0.25">
      <c r="B13044" s="16"/>
      <c r="C13044" s="17"/>
    </row>
    <row r="13045" spans="2:3" x14ac:dyDescent="0.25">
      <c r="B13045" s="16"/>
      <c r="C13045" s="17"/>
    </row>
    <row r="13046" spans="2:3" x14ac:dyDescent="0.25">
      <c r="B13046" s="16"/>
      <c r="C13046" s="17"/>
    </row>
    <row r="13047" spans="2:3" x14ac:dyDescent="0.25">
      <c r="B13047" s="16"/>
      <c r="C13047" s="17"/>
    </row>
    <row r="13048" spans="2:3" x14ac:dyDescent="0.25">
      <c r="B13048" s="16"/>
      <c r="C13048" s="17"/>
    </row>
    <row r="13049" spans="2:3" x14ac:dyDescent="0.25">
      <c r="B13049" s="16"/>
      <c r="C13049" s="17"/>
    </row>
    <row r="13050" spans="2:3" x14ac:dyDescent="0.25">
      <c r="B13050" s="16"/>
      <c r="C13050" s="17"/>
    </row>
    <row r="13051" spans="2:3" x14ac:dyDescent="0.25">
      <c r="B13051" s="16"/>
      <c r="C13051" s="17"/>
    </row>
    <row r="13052" spans="2:3" x14ac:dyDescent="0.25">
      <c r="B13052" s="16"/>
      <c r="C13052" s="17"/>
    </row>
    <row r="13053" spans="2:3" x14ac:dyDescent="0.25">
      <c r="B13053" s="16"/>
      <c r="C13053" s="17"/>
    </row>
    <row r="13054" spans="2:3" x14ac:dyDescent="0.25">
      <c r="B13054" s="16"/>
      <c r="C13054" s="17"/>
    </row>
    <row r="13055" spans="2:3" x14ac:dyDescent="0.25">
      <c r="B13055" s="16"/>
      <c r="C13055" s="17"/>
    </row>
    <row r="13056" spans="2:3" x14ac:dyDescent="0.25">
      <c r="B13056" s="16"/>
      <c r="C13056" s="17"/>
    </row>
    <row r="13057" spans="2:3" x14ac:dyDescent="0.25">
      <c r="B13057" s="16"/>
      <c r="C13057" s="17"/>
    </row>
    <row r="13058" spans="2:3" x14ac:dyDescent="0.25">
      <c r="B13058" s="16"/>
      <c r="C13058" s="17"/>
    </row>
    <row r="13059" spans="2:3" x14ac:dyDescent="0.25">
      <c r="B13059" s="16"/>
      <c r="C13059" s="17"/>
    </row>
    <row r="13060" spans="2:3" x14ac:dyDescent="0.25">
      <c r="B13060" s="16"/>
      <c r="C13060" s="17"/>
    </row>
    <row r="13061" spans="2:3" x14ac:dyDescent="0.25">
      <c r="B13061" s="16"/>
      <c r="C13061" s="17"/>
    </row>
    <row r="13062" spans="2:3" x14ac:dyDescent="0.25">
      <c r="B13062" s="16"/>
      <c r="C13062" s="17"/>
    </row>
    <row r="13063" spans="2:3" x14ac:dyDescent="0.25">
      <c r="B13063" s="16"/>
      <c r="C13063" s="17"/>
    </row>
    <row r="13064" spans="2:3" x14ac:dyDescent="0.25">
      <c r="B13064" s="16"/>
      <c r="C13064" s="17"/>
    </row>
    <row r="13065" spans="2:3" x14ac:dyDescent="0.25">
      <c r="B13065" s="16"/>
      <c r="C13065" s="17"/>
    </row>
    <row r="13066" spans="2:3" x14ac:dyDescent="0.25">
      <c r="B13066" s="16"/>
      <c r="C13066" s="17"/>
    </row>
    <row r="13067" spans="2:3" x14ac:dyDescent="0.25">
      <c r="B13067" s="16"/>
      <c r="C13067" s="17"/>
    </row>
    <row r="13068" spans="2:3" x14ac:dyDescent="0.25">
      <c r="B13068" s="16"/>
      <c r="C13068" s="17"/>
    </row>
    <row r="13069" spans="2:3" x14ac:dyDescent="0.25">
      <c r="B13069" s="16"/>
      <c r="C13069" s="17"/>
    </row>
    <row r="13070" spans="2:3" x14ac:dyDescent="0.25">
      <c r="B13070" s="16"/>
      <c r="C13070" s="17"/>
    </row>
    <row r="13071" spans="2:3" x14ac:dyDescent="0.25">
      <c r="B13071" s="16"/>
      <c r="C13071" s="17"/>
    </row>
    <row r="13072" spans="2:3" x14ac:dyDescent="0.25">
      <c r="B13072" s="16"/>
      <c r="C13072" s="17"/>
    </row>
    <row r="13073" spans="2:3" x14ac:dyDescent="0.25">
      <c r="B13073" s="16"/>
      <c r="C13073" s="17"/>
    </row>
    <row r="13074" spans="2:3" x14ac:dyDescent="0.25">
      <c r="B13074" s="16"/>
      <c r="C13074" s="17"/>
    </row>
    <row r="13075" spans="2:3" x14ac:dyDescent="0.25">
      <c r="B13075" s="16"/>
      <c r="C13075" s="17"/>
    </row>
    <row r="13076" spans="2:3" x14ac:dyDescent="0.25">
      <c r="B13076" s="16"/>
      <c r="C13076" s="17"/>
    </row>
    <row r="13077" spans="2:3" x14ac:dyDescent="0.25">
      <c r="B13077" s="16"/>
      <c r="C13077" s="17"/>
    </row>
    <row r="13078" spans="2:3" x14ac:dyDescent="0.25">
      <c r="B13078" s="16"/>
      <c r="C13078" s="17"/>
    </row>
    <row r="13079" spans="2:3" x14ac:dyDescent="0.25">
      <c r="B13079" s="16"/>
      <c r="C13079" s="17"/>
    </row>
    <row r="13080" spans="2:3" x14ac:dyDescent="0.25">
      <c r="B13080" s="16"/>
      <c r="C13080" s="17"/>
    </row>
    <row r="13081" spans="2:3" x14ac:dyDescent="0.25">
      <c r="B13081" s="16"/>
      <c r="C13081" s="17"/>
    </row>
    <row r="13082" spans="2:3" x14ac:dyDescent="0.25">
      <c r="B13082" s="16"/>
      <c r="C13082" s="17"/>
    </row>
    <row r="13083" spans="2:3" x14ac:dyDescent="0.25">
      <c r="B13083" s="16"/>
      <c r="C13083" s="17"/>
    </row>
    <row r="13084" spans="2:3" x14ac:dyDescent="0.25">
      <c r="B13084" s="16"/>
      <c r="C13084" s="17"/>
    </row>
    <row r="13085" spans="2:3" x14ac:dyDescent="0.25">
      <c r="B13085" s="16"/>
      <c r="C13085" s="17"/>
    </row>
    <row r="13086" spans="2:3" x14ac:dyDescent="0.25">
      <c r="B13086" s="16"/>
      <c r="C13086" s="17"/>
    </row>
    <row r="13087" spans="2:3" x14ac:dyDescent="0.25">
      <c r="B13087" s="16"/>
      <c r="C13087" s="17"/>
    </row>
    <row r="13088" spans="2:3" x14ac:dyDescent="0.25">
      <c r="B13088" s="16"/>
      <c r="C13088" s="17"/>
    </row>
    <row r="13089" spans="2:3" x14ac:dyDescent="0.25">
      <c r="B13089" s="16"/>
      <c r="C13089" s="17"/>
    </row>
    <row r="13090" spans="2:3" x14ac:dyDescent="0.25">
      <c r="B13090" s="16"/>
      <c r="C13090" s="17"/>
    </row>
    <row r="13091" spans="2:3" x14ac:dyDescent="0.25">
      <c r="B13091" s="16"/>
      <c r="C13091" s="17"/>
    </row>
    <row r="13092" spans="2:3" x14ac:dyDescent="0.25">
      <c r="B13092" s="16"/>
      <c r="C13092" s="17"/>
    </row>
    <row r="13093" spans="2:3" x14ac:dyDescent="0.25">
      <c r="B13093" s="16"/>
      <c r="C13093" s="17"/>
    </row>
    <row r="13094" spans="2:3" x14ac:dyDescent="0.25">
      <c r="B13094" s="16"/>
      <c r="C13094" s="17"/>
    </row>
    <row r="13095" spans="2:3" x14ac:dyDescent="0.25">
      <c r="B13095" s="16"/>
      <c r="C13095" s="17"/>
    </row>
    <row r="13096" spans="2:3" x14ac:dyDescent="0.25">
      <c r="B13096" s="16"/>
      <c r="C13096" s="17"/>
    </row>
    <row r="13097" spans="2:3" x14ac:dyDescent="0.25">
      <c r="B13097" s="16"/>
      <c r="C13097" s="17"/>
    </row>
    <row r="13098" spans="2:3" x14ac:dyDescent="0.25">
      <c r="B13098" s="16"/>
      <c r="C13098" s="17"/>
    </row>
    <row r="13099" spans="2:3" x14ac:dyDescent="0.25">
      <c r="B13099" s="16"/>
      <c r="C13099" s="17"/>
    </row>
    <row r="13100" spans="2:3" x14ac:dyDescent="0.25">
      <c r="B13100" s="16"/>
      <c r="C13100" s="17"/>
    </row>
    <row r="13101" spans="2:3" x14ac:dyDescent="0.25">
      <c r="B13101" s="16"/>
      <c r="C13101" s="17"/>
    </row>
    <row r="13102" spans="2:3" x14ac:dyDescent="0.25">
      <c r="B13102" s="16"/>
      <c r="C13102" s="17"/>
    </row>
    <row r="13103" spans="2:3" x14ac:dyDescent="0.25">
      <c r="B13103" s="16"/>
      <c r="C13103" s="17"/>
    </row>
    <row r="13104" spans="2:3" x14ac:dyDescent="0.25">
      <c r="B13104" s="16"/>
      <c r="C13104" s="17"/>
    </row>
    <row r="13105" spans="2:3" x14ac:dyDescent="0.25">
      <c r="B13105" s="16"/>
      <c r="C13105" s="17"/>
    </row>
    <row r="13106" spans="2:3" x14ac:dyDescent="0.25">
      <c r="B13106" s="16"/>
      <c r="C13106" s="17"/>
    </row>
    <row r="13107" spans="2:3" x14ac:dyDescent="0.25">
      <c r="B13107" s="16"/>
      <c r="C13107" s="17"/>
    </row>
    <row r="13108" spans="2:3" x14ac:dyDescent="0.25">
      <c r="B13108" s="16"/>
      <c r="C13108" s="17"/>
    </row>
    <row r="13109" spans="2:3" x14ac:dyDescent="0.25">
      <c r="B13109" s="16"/>
      <c r="C13109" s="17"/>
    </row>
    <row r="13110" spans="2:3" x14ac:dyDescent="0.25">
      <c r="B13110" s="16"/>
      <c r="C13110" s="17"/>
    </row>
    <row r="13111" spans="2:3" x14ac:dyDescent="0.25">
      <c r="B13111" s="16"/>
      <c r="C13111" s="17"/>
    </row>
    <row r="13112" spans="2:3" x14ac:dyDescent="0.25">
      <c r="B13112" s="16"/>
      <c r="C13112" s="17"/>
    </row>
    <row r="13113" spans="2:3" x14ac:dyDescent="0.25">
      <c r="B13113" s="16"/>
      <c r="C13113" s="17"/>
    </row>
    <row r="13114" spans="2:3" x14ac:dyDescent="0.25">
      <c r="B13114" s="16"/>
      <c r="C13114" s="17"/>
    </row>
    <row r="13115" spans="2:3" x14ac:dyDescent="0.25">
      <c r="B13115" s="16"/>
      <c r="C13115" s="17"/>
    </row>
    <row r="13116" spans="2:3" x14ac:dyDescent="0.25">
      <c r="B13116" s="16"/>
      <c r="C13116" s="17"/>
    </row>
    <row r="13117" spans="2:3" x14ac:dyDescent="0.25">
      <c r="B13117" s="16"/>
      <c r="C13117" s="17"/>
    </row>
    <row r="13118" spans="2:3" x14ac:dyDescent="0.25">
      <c r="B13118" s="16"/>
      <c r="C13118" s="17"/>
    </row>
    <row r="13119" spans="2:3" x14ac:dyDescent="0.25">
      <c r="B13119" s="16"/>
      <c r="C13119" s="17"/>
    </row>
    <row r="13120" spans="2:3" x14ac:dyDescent="0.25">
      <c r="B13120" s="16"/>
      <c r="C13120" s="17"/>
    </row>
    <row r="13121" spans="2:3" x14ac:dyDescent="0.25">
      <c r="B13121" s="16"/>
      <c r="C13121" s="17"/>
    </row>
    <row r="13122" spans="2:3" x14ac:dyDescent="0.25">
      <c r="B13122" s="16"/>
      <c r="C13122" s="17"/>
    </row>
    <row r="13123" spans="2:3" x14ac:dyDescent="0.25">
      <c r="B13123" s="16"/>
      <c r="C13123" s="17"/>
    </row>
    <row r="13124" spans="2:3" x14ac:dyDescent="0.25">
      <c r="B13124" s="16"/>
      <c r="C13124" s="17"/>
    </row>
    <row r="13125" spans="2:3" x14ac:dyDescent="0.25">
      <c r="B13125" s="16"/>
      <c r="C13125" s="17"/>
    </row>
    <row r="13126" spans="2:3" x14ac:dyDescent="0.25">
      <c r="B13126" s="16"/>
      <c r="C13126" s="17"/>
    </row>
    <row r="13127" spans="2:3" x14ac:dyDescent="0.25">
      <c r="B13127" s="16"/>
      <c r="C13127" s="17"/>
    </row>
    <row r="13128" spans="2:3" x14ac:dyDescent="0.25">
      <c r="B13128" s="16"/>
      <c r="C13128" s="17"/>
    </row>
    <row r="13129" spans="2:3" x14ac:dyDescent="0.25">
      <c r="B13129" s="16"/>
      <c r="C13129" s="17"/>
    </row>
    <row r="13130" spans="2:3" x14ac:dyDescent="0.25">
      <c r="B13130" s="16"/>
      <c r="C13130" s="17"/>
    </row>
    <row r="13131" spans="2:3" x14ac:dyDescent="0.25">
      <c r="B13131" s="16"/>
      <c r="C13131" s="17"/>
    </row>
    <row r="13132" spans="2:3" x14ac:dyDescent="0.25">
      <c r="B13132" s="16"/>
      <c r="C13132" s="17"/>
    </row>
    <row r="13133" spans="2:3" x14ac:dyDescent="0.25">
      <c r="B13133" s="16"/>
      <c r="C13133" s="17"/>
    </row>
    <row r="13134" spans="2:3" x14ac:dyDescent="0.25">
      <c r="B13134" s="16"/>
      <c r="C13134" s="17"/>
    </row>
    <row r="13135" spans="2:3" x14ac:dyDescent="0.25">
      <c r="B13135" s="16"/>
      <c r="C13135" s="17"/>
    </row>
    <row r="13136" spans="2:3" x14ac:dyDescent="0.25">
      <c r="B13136" s="16"/>
      <c r="C13136" s="17"/>
    </row>
    <row r="13137" spans="2:3" x14ac:dyDescent="0.25">
      <c r="B13137" s="16"/>
      <c r="C13137" s="17"/>
    </row>
    <row r="13138" spans="2:3" x14ac:dyDescent="0.25">
      <c r="B13138" s="16"/>
      <c r="C13138" s="17"/>
    </row>
    <row r="13139" spans="2:3" x14ac:dyDescent="0.25">
      <c r="B13139" s="16"/>
      <c r="C13139" s="17"/>
    </row>
    <row r="13140" spans="2:3" x14ac:dyDescent="0.25">
      <c r="B13140" s="16"/>
      <c r="C13140" s="17"/>
    </row>
    <row r="13141" spans="2:3" x14ac:dyDescent="0.25">
      <c r="B13141" s="16"/>
      <c r="C13141" s="17"/>
    </row>
    <row r="13142" spans="2:3" x14ac:dyDescent="0.25">
      <c r="B13142" s="16"/>
      <c r="C13142" s="17"/>
    </row>
    <row r="13143" spans="2:3" x14ac:dyDescent="0.25">
      <c r="B13143" s="16"/>
      <c r="C13143" s="17"/>
    </row>
    <row r="13144" spans="2:3" x14ac:dyDescent="0.25">
      <c r="B13144" s="16"/>
      <c r="C13144" s="17"/>
    </row>
    <row r="13145" spans="2:3" x14ac:dyDescent="0.25">
      <c r="B13145" s="16"/>
      <c r="C13145" s="17"/>
    </row>
    <row r="13146" spans="2:3" x14ac:dyDescent="0.25">
      <c r="B13146" s="16"/>
      <c r="C13146" s="17"/>
    </row>
    <row r="13147" spans="2:3" x14ac:dyDescent="0.25">
      <c r="B13147" s="16"/>
      <c r="C13147" s="17"/>
    </row>
    <row r="13148" spans="2:3" x14ac:dyDescent="0.25">
      <c r="B13148" s="16"/>
      <c r="C13148" s="17"/>
    </row>
    <row r="13149" spans="2:3" x14ac:dyDescent="0.25">
      <c r="B13149" s="16"/>
      <c r="C13149" s="17"/>
    </row>
    <row r="13150" spans="2:3" x14ac:dyDescent="0.25">
      <c r="B13150" s="16"/>
      <c r="C13150" s="17"/>
    </row>
    <row r="13151" spans="2:3" x14ac:dyDescent="0.25">
      <c r="B13151" s="16"/>
      <c r="C13151" s="17"/>
    </row>
    <row r="13152" spans="2:3" x14ac:dyDescent="0.25">
      <c r="B13152" s="16"/>
      <c r="C13152" s="17"/>
    </row>
    <row r="13153" spans="2:3" x14ac:dyDescent="0.25">
      <c r="B13153" s="16"/>
      <c r="C13153" s="17"/>
    </row>
    <row r="13154" spans="2:3" x14ac:dyDescent="0.25">
      <c r="B13154" s="16"/>
      <c r="C13154" s="17"/>
    </row>
    <row r="13155" spans="2:3" x14ac:dyDescent="0.25">
      <c r="B13155" s="16"/>
      <c r="C13155" s="17"/>
    </row>
    <row r="13156" spans="2:3" x14ac:dyDescent="0.25">
      <c r="B13156" s="16"/>
      <c r="C13156" s="17"/>
    </row>
    <row r="13157" spans="2:3" x14ac:dyDescent="0.25">
      <c r="B13157" s="16"/>
      <c r="C13157" s="17"/>
    </row>
    <row r="13158" spans="2:3" x14ac:dyDescent="0.25">
      <c r="B13158" s="16"/>
      <c r="C13158" s="17"/>
    </row>
    <row r="13159" spans="2:3" x14ac:dyDescent="0.25">
      <c r="B13159" s="16"/>
      <c r="C13159" s="17"/>
    </row>
    <row r="13160" spans="2:3" x14ac:dyDescent="0.25">
      <c r="B13160" s="16"/>
      <c r="C13160" s="17"/>
    </row>
    <row r="13161" spans="2:3" x14ac:dyDescent="0.25">
      <c r="B13161" s="16"/>
      <c r="C13161" s="17"/>
    </row>
    <row r="13162" spans="2:3" x14ac:dyDescent="0.25">
      <c r="B13162" s="16"/>
      <c r="C13162" s="17"/>
    </row>
    <row r="13163" spans="2:3" x14ac:dyDescent="0.25">
      <c r="B13163" s="16"/>
      <c r="C13163" s="17"/>
    </row>
    <row r="13164" spans="2:3" x14ac:dyDescent="0.25">
      <c r="B13164" s="16"/>
      <c r="C13164" s="17"/>
    </row>
    <row r="13165" spans="2:3" x14ac:dyDescent="0.25">
      <c r="B13165" s="16"/>
      <c r="C13165" s="17"/>
    </row>
    <row r="13166" spans="2:3" x14ac:dyDescent="0.25">
      <c r="B13166" s="16"/>
      <c r="C13166" s="17"/>
    </row>
    <row r="13167" spans="2:3" x14ac:dyDescent="0.25">
      <c r="B13167" s="16"/>
      <c r="C13167" s="17"/>
    </row>
    <row r="13168" spans="2:3" x14ac:dyDescent="0.25">
      <c r="B13168" s="16"/>
      <c r="C13168" s="17"/>
    </row>
    <row r="13169" spans="2:3" x14ac:dyDescent="0.25">
      <c r="B13169" s="16"/>
      <c r="C13169" s="17"/>
    </row>
    <row r="13170" spans="2:3" x14ac:dyDescent="0.25">
      <c r="B13170" s="16"/>
      <c r="C13170" s="17"/>
    </row>
    <row r="13171" spans="2:3" x14ac:dyDescent="0.25">
      <c r="B13171" s="16"/>
      <c r="C13171" s="17"/>
    </row>
    <row r="13172" spans="2:3" x14ac:dyDescent="0.25">
      <c r="B13172" s="16"/>
      <c r="C13172" s="17"/>
    </row>
    <row r="13173" spans="2:3" x14ac:dyDescent="0.25">
      <c r="B13173" s="16"/>
      <c r="C13173" s="17"/>
    </row>
    <row r="13174" spans="2:3" x14ac:dyDescent="0.25">
      <c r="B13174" s="16"/>
      <c r="C13174" s="17"/>
    </row>
    <row r="13175" spans="2:3" x14ac:dyDescent="0.25">
      <c r="B13175" s="16"/>
      <c r="C13175" s="17"/>
    </row>
    <row r="13176" spans="2:3" x14ac:dyDescent="0.25">
      <c r="B13176" s="16"/>
      <c r="C13176" s="17"/>
    </row>
    <row r="13177" spans="2:3" x14ac:dyDescent="0.25">
      <c r="B13177" s="16"/>
      <c r="C13177" s="17"/>
    </row>
    <row r="13178" spans="2:3" x14ac:dyDescent="0.25">
      <c r="B13178" s="16"/>
      <c r="C13178" s="17"/>
    </row>
    <row r="13179" spans="2:3" x14ac:dyDescent="0.25">
      <c r="B13179" s="16"/>
      <c r="C13179" s="17"/>
    </row>
    <row r="13180" spans="2:3" x14ac:dyDescent="0.25">
      <c r="B13180" s="16"/>
      <c r="C13180" s="17"/>
    </row>
    <row r="13181" spans="2:3" x14ac:dyDescent="0.25">
      <c r="B13181" s="16"/>
      <c r="C13181" s="17"/>
    </row>
    <row r="13182" spans="2:3" x14ac:dyDescent="0.25">
      <c r="B13182" s="16"/>
      <c r="C13182" s="17"/>
    </row>
    <row r="13183" spans="2:3" x14ac:dyDescent="0.25">
      <c r="B13183" s="16"/>
      <c r="C13183" s="17"/>
    </row>
    <row r="13184" spans="2:3" x14ac:dyDescent="0.25">
      <c r="B13184" s="16"/>
      <c r="C13184" s="17"/>
    </row>
    <row r="13185" spans="2:3" x14ac:dyDescent="0.25">
      <c r="B13185" s="16"/>
      <c r="C13185" s="17"/>
    </row>
    <row r="13186" spans="2:3" x14ac:dyDescent="0.25">
      <c r="B13186" s="16"/>
      <c r="C13186" s="17"/>
    </row>
    <row r="13187" spans="2:3" x14ac:dyDescent="0.25">
      <c r="B13187" s="16"/>
      <c r="C13187" s="17"/>
    </row>
    <row r="13188" spans="2:3" x14ac:dyDescent="0.25">
      <c r="B13188" s="16"/>
      <c r="C13188" s="17"/>
    </row>
    <row r="13189" spans="2:3" x14ac:dyDescent="0.25">
      <c r="B13189" s="16"/>
      <c r="C13189" s="17"/>
    </row>
    <row r="13190" spans="2:3" x14ac:dyDescent="0.25">
      <c r="B13190" s="16"/>
      <c r="C13190" s="17"/>
    </row>
    <row r="13191" spans="2:3" x14ac:dyDescent="0.25">
      <c r="B13191" s="16"/>
      <c r="C13191" s="17"/>
    </row>
    <row r="13192" spans="2:3" x14ac:dyDescent="0.25">
      <c r="B13192" s="16"/>
      <c r="C13192" s="17"/>
    </row>
    <row r="13193" spans="2:3" x14ac:dyDescent="0.25">
      <c r="B13193" s="16"/>
      <c r="C13193" s="17"/>
    </row>
    <row r="13194" spans="2:3" x14ac:dyDescent="0.25">
      <c r="B13194" s="16"/>
      <c r="C13194" s="17"/>
    </row>
    <row r="13195" spans="2:3" x14ac:dyDescent="0.25">
      <c r="B13195" s="16"/>
      <c r="C13195" s="17"/>
    </row>
    <row r="13196" spans="2:3" x14ac:dyDescent="0.25">
      <c r="B13196" s="16"/>
      <c r="C13196" s="17"/>
    </row>
    <row r="13197" spans="2:3" x14ac:dyDescent="0.25">
      <c r="B13197" s="16"/>
      <c r="C13197" s="17"/>
    </row>
    <row r="13198" spans="2:3" x14ac:dyDescent="0.25">
      <c r="B13198" s="16"/>
      <c r="C13198" s="17"/>
    </row>
    <row r="13199" spans="2:3" x14ac:dyDescent="0.25">
      <c r="B13199" s="16"/>
      <c r="C13199" s="17"/>
    </row>
    <row r="13200" spans="2:3" x14ac:dyDescent="0.25">
      <c r="B13200" s="16"/>
      <c r="C13200" s="17"/>
    </row>
    <row r="13201" spans="2:3" x14ac:dyDescent="0.25">
      <c r="B13201" s="16"/>
      <c r="C13201" s="17"/>
    </row>
    <row r="13202" spans="2:3" x14ac:dyDescent="0.25">
      <c r="B13202" s="16"/>
      <c r="C13202" s="17"/>
    </row>
    <row r="13203" spans="2:3" x14ac:dyDescent="0.25">
      <c r="B13203" s="16"/>
      <c r="C13203" s="17"/>
    </row>
    <row r="13204" spans="2:3" x14ac:dyDescent="0.25">
      <c r="B13204" s="16"/>
      <c r="C13204" s="17"/>
    </row>
    <row r="13205" spans="2:3" x14ac:dyDescent="0.25">
      <c r="B13205" s="16"/>
      <c r="C13205" s="17"/>
    </row>
    <row r="13206" spans="2:3" x14ac:dyDescent="0.25">
      <c r="B13206" s="16"/>
      <c r="C13206" s="17"/>
    </row>
    <row r="13207" spans="2:3" x14ac:dyDescent="0.25">
      <c r="B13207" s="16"/>
      <c r="C13207" s="17"/>
    </row>
    <row r="13208" spans="2:3" x14ac:dyDescent="0.25">
      <c r="B13208" s="16"/>
      <c r="C13208" s="17"/>
    </row>
    <row r="13209" spans="2:3" x14ac:dyDescent="0.25">
      <c r="B13209" s="16"/>
      <c r="C13209" s="17"/>
    </row>
    <row r="13210" spans="2:3" x14ac:dyDescent="0.25">
      <c r="B13210" s="16"/>
      <c r="C13210" s="17"/>
    </row>
    <row r="13211" spans="2:3" x14ac:dyDescent="0.25">
      <c r="B13211" s="16"/>
      <c r="C13211" s="17"/>
    </row>
    <row r="13212" spans="2:3" x14ac:dyDescent="0.25">
      <c r="B13212" s="16"/>
      <c r="C13212" s="17"/>
    </row>
    <row r="13213" spans="2:3" x14ac:dyDescent="0.25">
      <c r="B13213" s="16"/>
      <c r="C13213" s="17"/>
    </row>
    <row r="13214" spans="2:3" x14ac:dyDescent="0.25">
      <c r="B13214" s="16"/>
      <c r="C13214" s="17"/>
    </row>
    <row r="13215" spans="2:3" x14ac:dyDescent="0.25">
      <c r="B13215" s="16"/>
      <c r="C13215" s="17"/>
    </row>
    <row r="13216" spans="2:3" x14ac:dyDescent="0.25">
      <c r="B13216" s="16"/>
      <c r="C13216" s="17"/>
    </row>
    <row r="13217" spans="2:3" x14ac:dyDescent="0.25">
      <c r="B13217" s="16"/>
      <c r="C13217" s="17"/>
    </row>
    <row r="13218" spans="2:3" x14ac:dyDescent="0.25">
      <c r="B13218" s="16"/>
      <c r="C13218" s="17"/>
    </row>
    <row r="13219" spans="2:3" x14ac:dyDescent="0.25">
      <c r="B13219" s="16"/>
      <c r="C13219" s="17"/>
    </row>
    <row r="13220" spans="2:3" x14ac:dyDescent="0.25">
      <c r="B13220" s="16"/>
      <c r="C13220" s="17"/>
    </row>
    <row r="13221" spans="2:3" x14ac:dyDescent="0.25">
      <c r="B13221" s="16"/>
      <c r="C13221" s="17"/>
    </row>
    <row r="13222" spans="2:3" x14ac:dyDescent="0.25">
      <c r="B13222" s="16"/>
      <c r="C13222" s="17"/>
    </row>
    <row r="13223" spans="2:3" x14ac:dyDescent="0.25">
      <c r="B13223" s="16"/>
      <c r="C13223" s="17"/>
    </row>
    <row r="13224" spans="2:3" x14ac:dyDescent="0.25">
      <c r="B13224" s="16"/>
      <c r="C13224" s="17"/>
    </row>
    <row r="13225" spans="2:3" x14ac:dyDescent="0.25">
      <c r="B13225" s="16"/>
      <c r="C13225" s="17"/>
    </row>
    <row r="13226" spans="2:3" x14ac:dyDescent="0.25">
      <c r="B13226" s="16"/>
      <c r="C13226" s="17"/>
    </row>
    <row r="13227" spans="2:3" x14ac:dyDescent="0.25">
      <c r="B13227" s="16"/>
      <c r="C13227" s="17"/>
    </row>
    <row r="13228" spans="2:3" x14ac:dyDescent="0.25">
      <c r="B13228" s="16"/>
      <c r="C13228" s="17"/>
    </row>
    <row r="13229" spans="2:3" x14ac:dyDescent="0.25">
      <c r="B13229" s="16"/>
      <c r="C13229" s="17"/>
    </row>
    <row r="13230" spans="2:3" x14ac:dyDescent="0.25">
      <c r="B13230" s="16"/>
      <c r="C13230" s="17"/>
    </row>
    <row r="13231" spans="2:3" x14ac:dyDescent="0.25">
      <c r="B13231" s="16"/>
      <c r="C13231" s="17"/>
    </row>
    <row r="13232" spans="2:3" x14ac:dyDescent="0.25">
      <c r="B13232" s="16"/>
      <c r="C13232" s="17"/>
    </row>
    <row r="13233" spans="2:3" x14ac:dyDescent="0.25">
      <c r="B13233" s="16"/>
      <c r="C13233" s="17"/>
    </row>
    <row r="13234" spans="2:3" x14ac:dyDescent="0.25">
      <c r="B13234" s="16"/>
      <c r="C13234" s="17"/>
    </row>
    <row r="13235" spans="2:3" x14ac:dyDescent="0.25">
      <c r="B13235" s="16"/>
      <c r="C13235" s="17"/>
    </row>
    <row r="13236" spans="2:3" x14ac:dyDescent="0.25">
      <c r="B13236" s="16"/>
      <c r="C13236" s="17"/>
    </row>
    <row r="13237" spans="2:3" x14ac:dyDescent="0.25">
      <c r="B13237" s="16"/>
      <c r="C13237" s="17"/>
    </row>
    <row r="13238" spans="2:3" x14ac:dyDescent="0.25">
      <c r="B13238" s="16"/>
      <c r="C13238" s="17"/>
    </row>
    <row r="13239" spans="2:3" x14ac:dyDescent="0.25">
      <c r="B13239" s="16"/>
      <c r="C13239" s="17"/>
    </row>
    <row r="13240" spans="2:3" x14ac:dyDescent="0.25">
      <c r="B13240" s="16"/>
      <c r="C13240" s="17"/>
    </row>
    <row r="13241" spans="2:3" x14ac:dyDescent="0.25">
      <c r="B13241" s="16"/>
      <c r="C13241" s="17"/>
    </row>
    <row r="13242" spans="2:3" x14ac:dyDescent="0.25">
      <c r="B13242" s="16"/>
      <c r="C13242" s="17"/>
    </row>
    <row r="13243" spans="2:3" x14ac:dyDescent="0.25">
      <c r="B13243" s="16"/>
      <c r="C13243" s="17"/>
    </row>
    <row r="13244" spans="2:3" x14ac:dyDescent="0.25">
      <c r="B13244" s="16"/>
      <c r="C13244" s="17"/>
    </row>
    <row r="13245" spans="2:3" x14ac:dyDescent="0.25">
      <c r="B13245" s="16"/>
      <c r="C13245" s="17"/>
    </row>
    <row r="13246" spans="2:3" x14ac:dyDescent="0.25">
      <c r="B13246" s="16"/>
      <c r="C13246" s="17"/>
    </row>
    <row r="13247" spans="2:3" x14ac:dyDescent="0.25">
      <c r="B13247" s="16"/>
      <c r="C13247" s="17"/>
    </row>
    <row r="13248" spans="2:3" x14ac:dyDescent="0.25">
      <c r="B13248" s="16"/>
      <c r="C13248" s="17"/>
    </row>
    <row r="13249" spans="2:3" x14ac:dyDescent="0.25">
      <c r="B13249" s="16"/>
      <c r="C13249" s="17"/>
    </row>
    <row r="13250" spans="2:3" x14ac:dyDescent="0.25">
      <c r="B13250" s="16"/>
      <c r="C13250" s="17"/>
    </row>
    <row r="13251" spans="2:3" x14ac:dyDescent="0.25">
      <c r="B13251" s="16"/>
      <c r="C13251" s="17"/>
    </row>
    <row r="13252" spans="2:3" x14ac:dyDescent="0.25">
      <c r="B13252" s="16"/>
      <c r="C13252" s="17"/>
    </row>
    <row r="13253" spans="2:3" x14ac:dyDescent="0.25">
      <c r="B13253" s="16"/>
      <c r="C13253" s="17"/>
    </row>
    <row r="13254" spans="2:3" x14ac:dyDescent="0.25">
      <c r="B13254" s="16"/>
      <c r="C13254" s="17"/>
    </row>
    <row r="13255" spans="2:3" x14ac:dyDescent="0.25">
      <c r="B13255" s="16"/>
      <c r="C13255" s="17"/>
    </row>
    <row r="13256" spans="2:3" x14ac:dyDescent="0.25">
      <c r="B13256" s="16"/>
      <c r="C13256" s="17"/>
    </row>
    <row r="13257" spans="2:3" x14ac:dyDescent="0.25">
      <c r="B13257" s="16"/>
      <c r="C13257" s="17"/>
    </row>
    <row r="13258" spans="2:3" x14ac:dyDescent="0.25">
      <c r="B13258" s="16"/>
      <c r="C13258" s="17"/>
    </row>
    <row r="13259" spans="2:3" x14ac:dyDescent="0.25">
      <c r="B13259" s="16"/>
      <c r="C13259" s="17"/>
    </row>
    <row r="13260" spans="2:3" x14ac:dyDescent="0.25">
      <c r="B13260" s="16"/>
      <c r="C13260" s="17"/>
    </row>
    <row r="13261" spans="2:3" x14ac:dyDescent="0.25">
      <c r="B13261" s="16"/>
      <c r="C13261" s="17"/>
    </row>
    <row r="13262" spans="2:3" x14ac:dyDescent="0.25">
      <c r="B13262" s="16"/>
      <c r="C13262" s="17"/>
    </row>
    <row r="13263" spans="2:3" x14ac:dyDescent="0.25">
      <c r="B13263" s="16"/>
      <c r="C13263" s="17"/>
    </row>
    <row r="13264" spans="2:3" x14ac:dyDescent="0.25">
      <c r="B13264" s="16"/>
      <c r="C13264" s="17"/>
    </row>
    <row r="13265" spans="2:3" x14ac:dyDescent="0.25">
      <c r="B13265" s="16"/>
      <c r="C13265" s="17"/>
    </row>
    <row r="13266" spans="2:3" x14ac:dyDescent="0.25">
      <c r="B13266" s="16"/>
      <c r="C13266" s="17"/>
    </row>
    <row r="13267" spans="2:3" x14ac:dyDescent="0.25">
      <c r="B13267" s="16"/>
      <c r="C13267" s="17"/>
    </row>
    <row r="13268" spans="2:3" x14ac:dyDescent="0.25">
      <c r="B13268" s="16"/>
      <c r="C13268" s="17"/>
    </row>
    <row r="13269" spans="2:3" x14ac:dyDescent="0.25">
      <c r="B13269" s="16"/>
      <c r="C13269" s="17"/>
    </row>
    <row r="13270" spans="2:3" x14ac:dyDescent="0.25">
      <c r="B13270" s="16"/>
      <c r="C13270" s="17"/>
    </row>
    <row r="13271" spans="2:3" x14ac:dyDescent="0.25">
      <c r="B13271" s="16"/>
      <c r="C13271" s="17"/>
    </row>
    <row r="13272" spans="2:3" x14ac:dyDescent="0.25">
      <c r="B13272" s="16"/>
      <c r="C13272" s="17"/>
    </row>
    <row r="13273" spans="2:3" x14ac:dyDescent="0.25">
      <c r="B13273" s="16"/>
      <c r="C13273" s="17"/>
    </row>
    <row r="13274" spans="2:3" x14ac:dyDescent="0.25">
      <c r="B13274" s="16"/>
      <c r="C13274" s="17"/>
    </row>
    <row r="13275" spans="2:3" x14ac:dyDescent="0.25">
      <c r="B13275" s="16"/>
      <c r="C13275" s="17"/>
    </row>
    <row r="13276" spans="2:3" x14ac:dyDescent="0.25">
      <c r="B13276" s="16"/>
      <c r="C13276" s="17"/>
    </row>
    <row r="13277" spans="2:3" x14ac:dyDescent="0.25">
      <c r="B13277" s="16"/>
      <c r="C13277" s="17"/>
    </row>
    <row r="13278" spans="2:3" x14ac:dyDescent="0.25">
      <c r="B13278" s="16"/>
      <c r="C13278" s="17"/>
    </row>
    <row r="13279" spans="2:3" x14ac:dyDescent="0.25">
      <c r="B13279" s="16"/>
      <c r="C13279" s="17"/>
    </row>
    <row r="13280" spans="2:3" x14ac:dyDescent="0.25">
      <c r="B13280" s="16"/>
      <c r="C13280" s="17"/>
    </row>
    <row r="13281" spans="2:3" x14ac:dyDescent="0.25">
      <c r="B13281" s="16"/>
      <c r="C13281" s="17"/>
    </row>
    <row r="13282" spans="2:3" x14ac:dyDescent="0.25">
      <c r="B13282" s="16"/>
      <c r="C13282" s="17"/>
    </row>
    <row r="13283" spans="2:3" x14ac:dyDescent="0.25">
      <c r="B13283" s="16"/>
      <c r="C13283" s="17"/>
    </row>
    <row r="13284" spans="2:3" x14ac:dyDescent="0.25">
      <c r="B13284" s="16"/>
      <c r="C13284" s="17"/>
    </row>
    <row r="13285" spans="2:3" x14ac:dyDescent="0.25">
      <c r="B13285" s="16"/>
      <c r="C13285" s="17"/>
    </row>
    <row r="13286" spans="2:3" x14ac:dyDescent="0.25">
      <c r="B13286" s="16"/>
      <c r="C13286" s="17"/>
    </row>
    <row r="13287" spans="2:3" x14ac:dyDescent="0.25">
      <c r="B13287" s="16"/>
      <c r="C13287" s="17"/>
    </row>
    <row r="13288" spans="2:3" x14ac:dyDescent="0.25">
      <c r="B13288" s="16"/>
      <c r="C13288" s="17"/>
    </row>
    <row r="13289" spans="2:3" x14ac:dyDescent="0.25">
      <c r="B13289" s="16"/>
      <c r="C13289" s="17"/>
    </row>
    <row r="13290" spans="2:3" x14ac:dyDescent="0.25">
      <c r="B13290" s="16"/>
      <c r="C13290" s="17"/>
    </row>
    <row r="13291" spans="2:3" x14ac:dyDescent="0.25">
      <c r="B13291" s="16"/>
      <c r="C13291" s="17"/>
    </row>
    <row r="13292" spans="2:3" x14ac:dyDescent="0.25">
      <c r="B13292" s="16"/>
      <c r="C13292" s="17"/>
    </row>
    <row r="13293" spans="2:3" x14ac:dyDescent="0.25">
      <c r="B13293" s="16"/>
      <c r="C13293" s="17"/>
    </row>
    <row r="13294" spans="2:3" x14ac:dyDescent="0.25">
      <c r="B13294" s="16"/>
      <c r="C13294" s="17"/>
    </row>
    <row r="13295" spans="2:3" x14ac:dyDescent="0.25">
      <c r="B13295" s="16"/>
      <c r="C13295" s="17"/>
    </row>
    <row r="13296" spans="2:3" x14ac:dyDescent="0.25">
      <c r="B13296" s="16"/>
      <c r="C13296" s="17"/>
    </row>
    <row r="13297" spans="2:3" x14ac:dyDescent="0.25">
      <c r="B13297" s="16"/>
      <c r="C13297" s="17"/>
    </row>
    <row r="13298" spans="2:3" x14ac:dyDescent="0.25">
      <c r="B13298" s="16"/>
      <c r="C13298" s="17"/>
    </row>
    <row r="13299" spans="2:3" x14ac:dyDescent="0.25">
      <c r="B13299" s="16"/>
      <c r="C13299" s="17"/>
    </row>
    <row r="13300" spans="2:3" x14ac:dyDescent="0.25">
      <c r="B13300" s="16"/>
      <c r="C13300" s="17"/>
    </row>
    <row r="13301" spans="2:3" x14ac:dyDescent="0.25">
      <c r="B13301" s="16"/>
      <c r="C13301" s="17"/>
    </row>
    <row r="13302" spans="2:3" x14ac:dyDescent="0.25">
      <c r="B13302" s="16"/>
      <c r="C13302" s="17"/>
    </row>
    <row r="13303" spans="2:3" x14ac:dyDescent="0.25">
      <c r="B13303" s="16"/>
      <c r="C13303" s="17"/>
    </row>
    <row r="13304" spans="2:3" x14ac:dyDescent="0.25">
      <c r="B13304" s="16"/>
      <c r="C13304" s="17"/>
    </row>
    <row r="13305" spans="2:3" x14ac:dyDescent="0.25">
      <c r="B13305" s="16"/>
      <c r="C13305" s="17"/>
    </row>
    <row r="13306" spans="2:3" x14ac:dyDescent="0.25">
      <c r="B13306" s="16"/>
      <c r="C13306" s="17"/>
    </row>
    <row r="13307" spans="2:3" x14ac:dyDescent="0.25">
      <c r="B13307" s="16"/>
      <c r="C13307" s="17"/>
    </row>
    <row r="13308" spans="2:3" x14ac:dyDescent="0.25">
      <c r="B13308" s="16"/>
      <c r="C13308" s="17"/>
    </row>
    <row r="13309" spans="2:3" x14ac:dyDescent="0.25">
      <c r="B13309" s="16"/>
      <c r="C13309" s="17"/>
    </row>
    <row r="13310" spans="2:3" x14ac:dyDescent="0.25">
      <c r="B13310" s="16"/>
      <c r="C13310" s="17"/>
    </row>
    <row r="13311" spans="2:3" x14ac:dyDescent="0.25">
      <c r="B13311" s="16"/>
      <c r="C13311" s="17"/>
    </row>
    <row r="13312" spans="2:3" x14ac:dyDescent="0.25">
      <c r="B13312" s="16"/>
      <c r="C13312" s="17"/>
    </row>
    <row r="13313" spans="2:3" x14ac:dyDescent="0.25">
      <c r="B13313" s="16"/>
      <c r="C13313" s="17"/>
    </row>
    <row r="13314" spans="2:3" x14ac:dyDescent="0.25">
      <c r="B13314" s="16"/>
      <c r="C13314" s="17"/>
    </row>
    <row r="13315" spans="2:3" x14ac:dyDescent="0.25">
      <c r="B13315" s="16"/>
      <c r="C13315" s="17"/>
    </row>
    <row r="13316" spans="2:3" x14ac:dyDescent="0.25">
      <c r="B13316" s="16"/>
      <c r="C13316" s="17"/>
    </row>
    <row r="13317" spans="2:3" x14ac:dyDescent="0.25">
      <c r="B13317" s="16"/>
      <c r="C13317" s="17"/>
    </row>
    <row r="13318" spans="2:3" x14ac:dyDescent="0.25">
      <c r="B13318" s="16"/>
      <c r="C13318" s="17"/>
    </row>
    <row r="13319" spans="2:3" x14ac:dyDescent="0.25">
      <c r="B13319" s="16"/>
      <c r="C13319" s="17"/>
    </row>
    <row r="13320" spans="2:3" x14ac:dyDescent="0.25">
      <c r="B13320" s="16"/>
      <c r="C13320" s="17"/>
    </row>
    <row r="13321" spans="2:3" x14ac:dyDescent="0.25">
      <c r="B13321" s="16"/>
      <c r="C13321" s="17"/>
    </row>
    <row r="13322" spans="2:3" x14ac:dyDescent="0.25">
      <c r="B13322" s="16"/>
      <c r="C13322" s="17"/>
    </row>
    <row r="13323" spans="2:3" x14ac:dyDescent="0.25">
      <c r="B13323" s="16"/>
      <c r="C13323" s="17"/>
    </row>
    <row r="13324" spans="2:3" x14ac:dyDescent="0.25">
      <c r="B13324" s="16"/>
      <c r="C13324" s="17"/>
    </row>
    <row r="13325" spans="2:3" x14ac:dyDescent="0.25">
      <c r="B13325" s="16"/>
      <c r="C13325" s="17"/>
    </row>
    <row r="13326" spans="2:3" x14ac:dyDescent="0.25">
      <c r="B13326" s="16"/>
      <c r="C13326" s="17"/>
    </row>
    <row r="13327" spans="2:3" x14ac:dyDescent="0.25">
      <c r="B13327" s="16"/>
      <c r="C13327" s="17"/>
    </row>
    <row r="13328" spans="2:3" x14ac:dyDescent="0.25">
      <c r="B13328" s="16"/>
      <c r="C13328" s="17"/>
    </row>
    <row r="13329" spans="2:3" x14ac:dyDescent="0.25">
      <c r="B13329" s="16"/>
      <c r="C13329" s="17"/>
    </row>
    <row r="13330" spans="2:3" x14ac:dyDescent="0.25">
      <c r="B13330" s="16"/>
      <c r="C13330" s="17"/>
    </row>
    <row r="13331" spans="2:3" x14ac:dyDescent="0.25">
      <c r="B13331" s="16"/>
      <c r="C13331" s="17"/>
    </row>
    <row r="13332" spans="2:3" x14ac:dyDescent="0.25">
      <c r="B13332" s="16"/>
      <c r="C13332" s="17"/>
    </row>
    <row r="13333" spans="2:3" x14ac:dyDescent="0.25">
      <c r="B13333" s="16"/>
      <c r="C13333" s="17"/>
    </row>
    <row r="13334" spans="2:3" x14ac:dyDescent="0.25">
      <c r="B13334" s="16"/>
      <c r="C13334" s="17"/>
    </row>
    <row r="13335" spans="2:3" x14ac:dyDescent="0.25">
      <c r="B13335" s="16"/>
      <c r="C13335" s="17"/>
    </row>
    <row r="13336" spans="2:3" x14ac:dyDescent="0.25">
      <c r="B13336" s="16"/>
      <c r="C13336" s="17"/>
    </row>
    <row r="13337" spans="2:3" x14ac:dyDescent="0.25">
      <c r="B13337" s="16"/>
      <c r="C13337" s="17"/>
    </row>
    <row r="13338" spans="2:3" x14ac:dyDescent="0.25">
      <c r="B13338" s="16"/>
      <c r="C13338" s="17"/>
    </row>
    <row r="13339" spans="2:3" x14ac:dyDescent="0.25">
      <c r="B13339" s="16"/>
      <c r="C13339" s="17"/>
    </row>
    <row r="13340" spans="2:3" x14ac:dyDescent="0.25">
      <c r="B13340" s="16"/>
      <c r="C13340" s="17"/>
    </row>
    <row r="13341" spans="2:3" x14ac:dyDescent="0.25">
      <c r="B13341" s="16"/>
      <c r="C13341" s="17"/>
    </row>
    <row r="13342" spans="2:3" x14ac:dyDescent="0.25">
      <c r="B13342" s="16"/>
      <c r="C13342" s="17"/>
    </row>
    <row r="13343" spans="2:3" x14ac:dyDescent="0.25">
      <c r="B13343" s="16"/>
      <c r="C13343" s="17"/>
    </row>
    <row r="13344" spans="2:3" x14ac:dyDescent="0.25">
      <c r="B13344" s="16"/>
      <c r="C13344" s="17"/>
    </row>
    <row r="13345" spans="2:3" x14ac:dyDescent="0.25">
      <c r="B13345" s="16"/>
      <c r="C13345" s="17"/>
    </row>
    <row r="13346" spans="2:3" x14ac:dyDescent="0.25">
      <c r="B13346" s="16"/>
      <c r="C13346" s="17"/>
    </row>
    <row r="13347" spans="2:3" x14ac:dyDescent="0.25">
      <c r="B13347" s="16"/>
      <c r="C13347" s="17"/>
    </row>
    <row r="13348" spans="2:3" x14ac:dyDescent="0.25">
      <c r="B13348" s="16"/>
      <c r="C13348" s="17"/>
    </row>
    <row r="13349" spans="2:3" x14ac:dyDescent="0.25">
      <c r="B13349" s="16"/>
      <c r="C13349" s="17"/>
    </row>
    <row r="13350" spans="2:3" x14ac:dyDescent="0.25">
      <c r="B13350" s="16"/>
      <c r="C13350" s="17"/>
    </row>
    <row r="13351" spans="2:3" x14ac:dyDescent="0.25">
      <c r="B13351" s="16"/>
      <c r="C13351" s="17"/>
    </row>
    <row r="13352" spans="2:3" x14ac:dyDescent="0.25">
      <c r="B13352" s="16"/>
      <c r="C13352" s="17"/>
    </row>
    <row r="13353" spans="2:3" x14ac:dyDescent="0.25">
      <c r="B13353" s="16"/>
      <c r="C13353" s="17"/>
    </row>
    <row r="13354" spans="2:3" x14ac:dyDescent="0.25">
      <c r="B13354" s="16"/>
      <c r="C13354" s="17"/>
    </row>
    <row r="13355" spans="2:3" x14ac:dyDescent="0.25">
      <c r="B13355" s="16"/>
      <c r="C13355" s="17"/>
    </row>
    <row r="13356" spans="2:3" x14ac:dyDescent="0.25">
      <c r="B13356" s="16"/>
      <c r="C13356" s="17"/>
    </row>
    <row r="13357" spans="2:3" x14ac:dyDescent="0.25">
      <c r="B13357" s="16"/>
      <c r="C13357" s="17"/>
    </row>
    <row r="13358" spans="2:3" x14ac:dyDescent="0.25">
      <c r="B13358" s="16"/>
      <c r="C13358" s="17"/>
    </row>
    <row r="13359" spans="2:3" x14ac:dyDescent="0.25">
      <c r="B13359" s="16"/>
      <c r="C13359" s="17"/>
    </row>
    <row r="13360" spans="2:3" x14ac:dyDescent="0.25">
      <c r="B13360" s="16"/>
      <c r="C13360" s="17"/>
    </row>
    <row r="13361" spans="2:3" x14ac:dyDescent="0.25">
      <c r="B13361" s="16"/>
      <c r="C13361" s="17"/>
    </row>
    <row r="13362" spans="2:3" x14ac:dyDescent="0.25">
      <c r="B13362" s="16"/>
      <c r="C13362" s="17"/>
    </row>
    <row r="13363" spans="2:3" x14ac:dyDescent="0.25">
      <c r="B13363" s="16"/>
      <c r="C13363" s="17"/>
    </row>
    <row r="13364" spans="2:3" x14ac:dyDescent="0.25">
      <c r="B13364" s="16"/>
      <c r="C13364" s="17"/>
    </row>
    <row r="13365" spans="2:3" x14ac:dyDescent="0.25">
      <c r="B13365" s="16"/>
      <c r="C13365" s="17"/>
    </row>
    <row r="13366" spans="2:3" x14ac:dyDescent="0.25">
      <c r="B13366" s="16"/>
      <c r="C13366" s="17"/>
    </row>
    <row r="13367" spans="2:3" x14ac:dyDescent="0.25">
      <c r="B13367" s="16"/>
      <c r="C13367" s="17"/>
    </row>
    <row r="13368" spans="2:3" x14ac:dyDescent="0.25">
      <c r="B13368" s="16"/>
      <c r="C13368" s="17"/>
    </row>
    <row r="13369" spans="2:3" x14ac:dyDescent="0.25">
      <c r="B13369" s="16"/>
      <c r="C13369" s="17"/>
    </row>
    <row r="13370" spans="2:3" x14ac:dyDescent="0.25">
      <c r="B13370" s="16"/>
      <c r="C13370" s="17"/>
    </row>
    <row r="13371" spans="2:3" x14ac:dyDescent="0.25">
      <c r="B13371" s="16"/>
      <c r="C13371" s="17"/>
    </row>
    <row r="13372" spans="2:3" x14ac:dyDescent="0.25">
      <c r="B13372" s="16"/>
      <c r="C13372" s="17"/>
    </row>
    <row r="13373" spans="2:3" x14ac:dyDescent="0.25">
      <c r="B13373" s="16"/>
      <c r="C13373" s="17"/>
    </row>
    <row r="13374" spans="2:3" x14ac:dyDescent="0.25">
      <c r="B13374" s="16"/>
      <c r="C13374" s="17"/>
    </row>
    <row r="13375" spans="2:3" x14ac:dyDescent="0.25">
      <c r="B13375" s="16"/>
      <c r="C13375" s="17"/>
    </row>
    <row r="13376" spans="2:3" x14ac:dyDescent="0.25">
      <c r="B13376" s="16"/>
      <c r="C13376" s="17"/>
    </row>
    <row r="13377" spans="2:3" x14ac:dyDescent="0.25">
      <c r="B13377" s="16"/>
      <c r="C13377" s="17"/>
    </row>
    <row r="13378" spans="2:3" x14ac:dyDescent="0.25">
      <c r="B13378" s="16"/>
      <c r="C13378" s="17"/>
    </row>
    <row r="13379" spans="2:3" x14ac:dyDescent="0.25">
      <c r="B13379" s="16"/>
      <c r="C13379" s="17"/>
    </row>
    <row r="13380" spans="2:3" x14ac:dyDescent="0.25">
      <c r="B13380" s="16"/>
      <c r="C13380" s="17"/>
    </row>
    <row r="13381" spans="2:3" x14ac:dyDescent="0.25">
      <c r="B13381" s="16"/>
      <c r="C13381" s="17"/>
    </row>
    <row r="13382" spans="2:3" x14ac:dyDescent="0.25">
      <c r="B13382" s="16"/>
      <c r="C13382" s="17"/>
    </row>
    <row r="13383" spans="2:3" x14ac:dyDescent="0.25">
      <c r="B13383" s="16"/>
      <c r="C13383" s="17"/>
    </row>
    <row r="13384" spans="2:3" x14ac:dyDescent="0.25">
      <c r="B13384" s="16"/>
      <c r="C13384" s="17"/>
    </row>
    <row r="13385" spans="2:3" x14ac:dyDescent="0.25">
      <c r="B13385" s="16"/>
      <c r="C13385" s="17"/>
    </row>
    <row r="13386" spans="2:3" x14ac:dyDescent="0.25">
      <c r="B13386" s="16"/>
      <c r="C13386" s="17"/>
    </row>
    <row r="13387" spans="2:3" x14ac:dyDescent="0.25">
      <c r="B13387" s="16"/>
      <c r="C13387" s="17"/>
    </row>
    <row r="13388" spans="2:3" x14ac:dyDescent="0.25">
      <c r="B13388" s="16"/>
      <c r="C13388" s="17"/>
    </row>
    <row r="13389" spans="2:3" x14ac:dyDescent="0.25">
      <c r="B13389" s="16"/>
      <c r="C13389" s="17"/>
    </row>
    <row r="13390" spans="2:3" x14ac:dyDescent="0.25">
      <c r="B13390" s="16"/>
      <c r="C13390" s="17"/>
    </row>
    <row r="13391" spans="2:3" x14ac:dyDescent="0.25">
      <c r="B13391" s="16"/>
      <c r="C13391" s="17"/>
    </row>
    <row r="13392" spans="2:3" x14ac:dyDescent="0.25">
      <c r="B13392" s="16"/>
      <c r="C13392" s="17"/>
    </row>
    <row r="13393" spans="2:3" x14ac:dyDescent="0.25">
      <c r="B13393" s="16"/>
      <c r="C13393" s="17"/>
    </row>
    <row r="13394" spans="2:3" x14ac:dyDescent="0.25">
      <c r="B13394" s="16"/>
      <c r="C13394" s="17"/>
    </row>
    <row r="13395" spans="2:3" x14ac:dyDescent="0.25">
      <c r="B13395" s="16"/>
      <c r="C13395" s="17"/>
    </row>
    <row r="13396" spans="2:3" x14ac:dyDescent="0.25">
      <c r="B13396" s="16"/>
      <c r="C13396" s="17"/>
    </row>
    <row r="13397" spans="2:3" x14ac:dyDescent="0.25">
      <c r="B13397" s="16"/>
      <c r="C13397" s="17"/>
    </row>
    <row r="13398" spans="2:3" x14ac:dyDescent="0.25">
      <c r="B13398" s="16"/>
      <c r="C13398" s="17"/>
    </row>
    <row r="13399" spans="2:3" x14ac:dyDescent="0.25">
      <c r="B13399" s="16"/>
      <c r="C13399" s="17"/>
    </row>
    <row r="13400" spans="2:3" x14ac:dyDescent="0.25">
      <c r="B13400" s="16"/>
      <c r="C13400" s="17"/>
    </row>
    <row r="13401" spans="2:3" x14ac:dyDescent="0.25">
      <c r="B13401" s="16"/>
      <c r="C13401" s="17"/>
    </row>
    <row r="13402" spans="2:3" x14ac:dyDescent="0.25">
      <c r="B13402" s="16"/>
      <c r="C13402" s="17"/>
    </row>
    <row r="13403" spans="2:3" x14ac:dyDescent="0.25">
      <c r="B13403" s="16"/>
      <c r="C13403" s="17"/>
    </row>
    <row r="13404" spans="2:3" x14ac:dyDescent="0.25">
      <c r="B13404" s="16"/>
      <c r="C13404" s="17"/>
    </row>
    <row r="13405" spans="2:3" x14ac:dyDescent="0.25">
      <c r="B13405" s="16"/>
      <c r="C13405" s="17"/>
    </row>
    <row r="13406" spans="2:3" x14ac:dyDescent="0.25">
      <c r="B13406" s="16"/>
      <c r="C13406" s="17"/>
    </row>
    <row r="13407" spans="2:3" x14ac:dyDescent="0.25">
      <c r="B13407" s="16"/>
      <c r="C13407" s="17"/>
    </row>
    <row r="13408" spans="2:3" x14ac:dyDescent="0.25">
      <c r="B13408" s="16"/>
      <c r="C13408" s="17"/>
    </row>
    <row r="13409" spans="2:3" x14ac:dyDescent="0.25">
      <c r="B13409" s="16"/>
      <c r="C13409" s="17"/>
    </row>
    <row r="13410" spans="2:3" x14ac:dyDescent="0.25">
      <c r="B13410" s="16"/>
      <c r="C13410" s="17"/>
    </row>
    <row r="13411" spans="2:3" x14ac:dyDescent="0.25">
      <c r="B13411" s="16"/>
      <c r="C13411" s="17"/>
    </row>
    <row r="13412" spans="2:3" x14ac:dyDescent="0.25">
      <c r="B13412" s="16"/>
      <c r="C13412" s="17"/>
    </row>
    <row r="13413" spans="2:3" x14ac:dyDescent="0.25">
      <c r="B13413" s="16"/>
      <c r="C13413" s="17"/>
    </row>
    <row r="13414" spans="2:3" x14ac:dyDescent="0.25">
      <c r="B13414" s="16"/>
      <c r="C13414" s="17"/>
    </row>
    <row r="13415" spans="2:3" x14ac:dyDescent="0.25">
      <c r="B13415" s="16"/>
      <c r="C13415" s="17"/>
    </row>
    <row r="13416" spans="2:3" x14ac:dyDescent="0.25">
      <c r="B13416" s="16"/>
      <c r="C13416" s="17"/>
    </row>
    <row r="13417" spans="2:3" x14ac:dyDescent="0.25">
      <c r="B13417" s="16"/>
      <c r="C13417" s="17"/>
    </row>
    <row r="13418" spans="2:3" x14ac:dyDescent="0.25">
      <c r="B13418" s="16"/>
      <c r="C13418" s="17"/>
    </row>
    <row r="13419" spans="2:3" x14ac:dyDescent="0.25">
      <c r="B13419" s="16"/>
      <c r="C13419" s="17"/>
    </row>
    <row r="13420" spans="2:3" x14ac:dyDescent="0.25">
      <c r="B13420" s="16"/>
      <c r="C13420" s="17"/>
    </row>
    <row r="13421" spans="2:3" x14ac:dyDescent="0.25">
      <c r="B13421" s="16"/>
      <c r="C13421" s="17"/>
    </row>
    <row r="13422" spans="2:3" x14ac:dyDescent="0.25">
      <c r="B13422" s="16"/>
      <c r="C13422" s="17"/>
    </row>
    <row r="13423" spans="2:3" x14ac:dyDescent="0.25">
      <c r="B13423" s="16"/>
      <c r="C13423" s="17"/>
    </row>
    <row r="13424" spans="2:3" x14ac:dyDescent="0.25">
      <c r="B13424" s="16"/>
      <c r="C13424" s="17"/>
    </row>
    <row r="13425" spans="2:3" x14ac:dyDescent="0.25">
      <c r="B13425" s="16"/>
      <c r="C13425" s="17"/>
    </row>
    <row r="13426" spans="2:3" x14ac:dyDescent="0.25">
      <c r="B13426" s="16"/>
      <c r="C13426" s="17"/>
    </row>
    <row r="13427" spans="2:3" x14ac:dyDescent="0.25">
      <c r="B13427" s="16"/>
      <c r="C13427" s="17"/>
    </row>
    <row r="13428" spans="2:3" x14ac:dyDescent="0.25">
      <c r="B13428" s="16"/>
      <c r="C13428" s="17"/>
    </row>
    <row r="13429" spans="2:3" x14ac:dyDescent="0.25">
      <c r="B13429" s="16"/>
      <c r="C13429" s="17"/>
    </row>
    <row r="13430" spans="2:3" x14ac:dyDescent="0.25">
      <c r="B13430" s="16"/>
      <c r="C13430" s="17"/>
    </row>
    <row r="13431" spans="2:3" x14ac:dyDescent="0.25">
      <c r="B13431" s="16"/>
      <c r="C13431" s="17"/>
    </row>
    <row r="13432" spans="2:3" x14ac:dyDescent="0.25">
      <c r="B13432" s="16"/>
      <c r="C13432" s="17"/>
    </row>
    <row r="13433" spans="2:3" x14ac:dyDescent="0.25">
      <c r="B13433" s="16"/>
      <c r="C13433" s="17"/>
    </row>
    <row r="13434" spans="2:3" x14ac:dyDescent="0.25">
      <c r="B13434" s="16"/>
      <c r="C13434" s="17"/>
    </row>
    <row r="13435" spans="2:3" x14ac:dyDescent="0.25">
      <c r="B13435" s="16"/>
      <c r="C13435" s="17"/>
    </row>
    <row r="13436" spans="2:3" x14ac:dyDescent="0.25">
      <c r="B13436" s="16"/>
      <c r="C13436" s="17"/>
    </row>
    <row r="13437" spans="2:3" x14ac:dyDescent="0.25">
      <c r="B13437" s="16"/>
      <c r="C13437" s="17"/>
    </row>
    <row r="13438" spans="2:3" x14ac:dyDescent="0.25">
      <c r="B13438" s="16"/>
      <c r="C13438" s="17"/>
    </row>
    <row r="13439" spans="2:3" x14ac:dyDescent="0.25">
      <c r="B13439" s="16"/>
      <c r="C13439" s="17"/>
    </row>
    <row r="13440" spans="2:3" x14ac:dyDescent="0.25">
      <c r="B13440" s="16"/>
      <c r="C13440" s="17"/>
    </row>
    <row r="13441" spans="2:3" x14ac:dyDescent="0.25">
      <c r="B13441" s="16"/>
      <c r="C13441" s="17"/>
    </row>
    <row r="13442" spans="2:3" x14ac:dyDescent="0.25">
      <c r="B13442" s="16"/>
      <c r="C13442" s="17"/>
    </row>
    <row r="13443" spans="2:3" x14ac:dyDescent="0.25">
      <c r="B13443" s="16"/>
      <c r="C13443" s="17"/>
    </row>
    <row r="13444" spans="2:3" x14ac:dyDescent="0.25">
      <c r="B13444" s="16"/>
      <c r="C13444" s="17"/>
    </row>
    <row r="13445" spans="2:3" x14ac:dyDescent="0.25">
      <c r="B13445" s="16"/>
      <c r="C13445" s="17"/>
    </row>
    <row r="13446" spans="2:3" x14ac:dyDescent="0.25">
      <c r="B13446" s="16"/>
      <c r="C13446" s="17"/>
    </row>
    <row r="13447" spans="2:3" x14ac:dyDescent="0.25">
      <c r="B13447" s="16"/>
      <c r="C13447" s="17"/>
    </row>
    <row r="13448" spans="2:3" x14ac:dyDescent="0.25">
      <c r="B13448" s="16"/>
      <c r="C13448" s="17"/>
    </row>
    <row r="13449" spans="2:3" x14ac:dyDescent="0.25">
      <c r="B13449" s="16"/>
      <c r="C13449" s="17"/>
    </row>
    <row r="13450" spans="2:3" x14ac:dyDescent="0.25">
      <c r="B13450" s="16"/>
      <c r="C13450" s="17"/>
    </row>
    <row r="13451" spans="2:3" x14ac:dyDescent="0.25">
      <c r="B13451" s="16"/>
      <c r="C13451" s="17"/>
    </row>
    <row r="13452" spans="2:3" x14ac:dyDescent="0.25">
      <c r="B13452" s="16"/>
      <c r="C13452" s="17"/>
    </row>
    <row r="13453" spans="2:3" x14ac:dyDescent="0.25">
      <c r="B13453" s="16"/>
      <c r="C13453" s="17"/>
    </row>
    <row r="13454" spans="2:3" x14ac:dyDescent="0.25">
      <c r="B13454" s="16"/>
      <c r="C13454" s="17"/>
    </row>
    <row r="13455" spans="2:3" x14ac:dyDescent="0.25">
      <c r="B13455" s="16"/>
      <c r="C13455" s="17"/>
    </row>
    <row r="13456" spans="2:3" x14ac:dyDescent="0.25">
      <c r="B13456" s="16"/>
      <c r="C13456" s="17"/>
    </row>
    <row r="13457" spans="2:3" x14ac:dyDescent="0.25">
      <c r="B13457" s="16"/>
      <c r="C13457" s="17"/>
    </row>
    <row r="13458" spans="2:3" x14ac:dyDescent="0.25">
      <c r="B13458" s="16"/>
      <c r="C13458" s="17"/>
    </row>
    <row r="13459" spans="2:3" x14ac:dyDescent="0.25">
      <c r="B13459" s="16"/>
      <c r="C13459" s="17"/>
    </row>
    <row r="13460" spans="2:3" x14ac:dyDescent="0.25">
      <c r="B13460" s="16"/>
      <c r="C13460" s="17"/>
    </row>
    <row r="13461" spans="2:3" x14ac:dyDescent="0.25">
      <c r="B13461" s="16"/>
      <c r="C13461" s="17"/>
    </row>
    <row r="13462" spans="2:3" x14ac:dyDescent="0.25">
      <c r="B13462" s="16"/>
      <c r="C13462" s="17"/>
    </row>
    <row r="13463" spans="2:3" x14ac:dyDescent="0.25">
      <c r="B13463" s="16"/>
      <c r="C13463" s="17"/>
    </row>
    <row r="13464" spans="2:3" x14ac:dyDescent="0.25">
      <c r="B13464" s="16"/>
      <c r="C13464" s="17"/>
    </row>
    <row r="13465" spans="2:3" x14ac:dyDescent="0.25">
      <c r="B13465" s="16"/>
      <c r="C13465" s="17"/>
    </row>
    <row r="13466" spans="2:3" x14ac:dyDescent="0.25">
      <c r="B13466" s="16"/>
      <c r="C13466" s="17"/>
    </row>
    <row r="13467" spans="2:3" x14ac:dyDescent="0.25">
      <c r="B13467" s="16"/>
      <c r="C13467" s="17"/>
    </row>
    <row r="13468" spans="2:3" x14ac:dyDescent="0.25">
      <c r="B13468" s="16"/>
      <c r="C13468" s="17"/>
    </row>
    <row r="13469" spans="2:3" x14ac:dyDescent="0.25">
      <c r="B13469" s="16"/>
      <c r="C13469" s="17"/>
    </row>
    <row r="13470" spans="2:3" x14ac:dyDescent="0.25">
      <c r="B13470" s="16"/>
      <c r="C13470" s="17"/>
    </row>
    <row r="13471" spans="2:3" x14ac:dyDescent="0.25">
      <c r="B13471" s="16"/>
      <c r="C13471" s="17"/>
    </row>
    <row r="13472" spans="2:3" x14ac:dyDescent="0.25">
      <c r="B13472" s="16"/>
      <c r="C13472" s="17"/>
    </row>
    <row r="13473" spans="2:3" x14ac:dyDescent="0.25">
      <c r="B13473" s="16"/>
      <c r="C13473" s="17"/>
    </row>
    <row r="13474" spans="2:3" x14ac:dyDescent="0.25">
      <c r="B13474" s="16"/>
      <c r="C13474" s="17"/>
    </row>
    <row r="13475" spans="2:3" x14ac:dyDescent="0.25">
      <c r="B13475" s="16"/>
      <c r="C13475" s="17"/>
    </row>
    <row r="13476" spans="2:3" x14ac:dyDescent="0.25">
      <c r="B13476" s="16"/>
      <c r="C13476" s="17"/>
    </row>
    <row r="13477" spans="2:3" x14ac:dyDescent="0.25">
      <c r="B13477" s="16"/>
      <c r="C13477" s="17"/>
    </row>
    <row r="13478" spans="2:3" x14ac:dyDescent="0.25">
      <c r="B13478" s="16"/>
      <c r="C13478" s="17"/>
    </row>
    <row r="13479" spans="2:3" x14ac:dyDescent="0.25">
      <c r="B13479" s="16"/>
      <c r="C13479" s="17"/>
    </row>
    <row r="13480" spans="2:3" x14ac:dyDescent="0.25">
      <c r="B13480" s="16"/>
      <c r="C13480" s="17"/>
    </row>
    <row r="13481" spans="2:3" x14ac:dyDescent="0.25">
      <c r="B13481" s="16"/>
      <c r="C13481" s="17"/>
    </row>
    <row r="13482" spans="2:3" x14ac:dyDescent="0.25">
      <c r="B13482" s="16"/>
      <c r="C13482" s="17"/>
    </row>
    <row r="13483" spans="2:3" x14ac:dyDescent="0.25">
      <c r="B13483" s="16"/>
      <c r="C13483" s="17"/>
    </row>
    <row r="13484" spans="2:3" x14ac:dyDescent="0.25">
      <c r="B13484" s="16"/>
      <c r="C13484" s="17"/>
    </row>
    <row r="13485" spans="2:3" x14ac:dyDescent="0.25">
      <c r="B13485" s="16"/>
      <c r="C13485" s="17"/>
    </row>
    <row r="13486" spans="2:3" x14ac:dyDescent="0.25">
      <c r="B13486" s="16"/>
      <c r="C13486" s="17"/>
    </row>
    <row r="13487" spans="2:3" x14ac:dyDescent="0.25">
      <c r="B13487" s="16"/>
      <c r="C13487" s="17"/>
    </row>
    <row r="13488" spans="2:3" x14ac:dyDescent="0.25">
      <c r="B13488" s="16"/>
      <c r="C13488" s="17"/>
    </row>
    <row r="13489" spans="2:3" x14ac:dyDescent="0.25">
      <c r="B13489" s="16"/>
      <c r="C13489" s="17"/>
    </row>
    <row r="13490" spans="2:3" x14ac:dyDescent="0.25">
      <c r="B13490" s="16"/>
      <c r="C13490" s="17"/>
    </row>
    <row r="13491" spans="2:3" x14ac:dyDescent="0.25">
      <c r="B13491" s="16"/>
      <c r="C13491" s="17"/>
    </row>
    <row r="13492" spans="2:3" x14ac:dyDescent="0.25">
      <c r="B13492" s="16"/>
      <c r="C13492" s="17"/>
    </row>
    <row r="13493" spans="2:3" x14ac:dyDescent="0.25">
      <c r="B13493" s="16"/>
      <c r="C13493" s="17"/>
    </row>
    <row r="13494" spans="2:3" x14ac:dyDescent="0.25">
      <c r="B13494" s="16"/>
      <c r="C13494" s="17"/>
    </row>
    <row r="13495" spans="2:3" x14ac:dyDescent="0.25">
      <c r="B13495" s="16"/>
      <c r="C13495" s="17"/>
    </row>
    <row r="13496" spans="2:3" x14ac:dyDescent="0.25">
      <c r="B13496" s="16"/>
      <c r="C13496" s="17"/>
    </row>
    <row r="13497" spans="2:3" x14ac:dyDescent="0.25">
      <c r="B13497" s="16"/>
      <c r="C13497" s="17"/>
    </row>
    <row r="13498" spans="2:3" x14ac:dyDescent="0.25">
      <c r="B13498" s="16"/>
      <c r="C13498" s="17"/>
    </row>
    <row r="13499" spans="2:3" x14ac:dyDescent="0.25">
      <c r="B13499" s="16"/>
      <c r="C13499" s="17"/>
    </row>
    <row r="13500" spans="2:3" x14ac:dyDescent="0.25">
      <c r="B13500" s="16"/>
      <c r="C13500" s="17"/>
    </row>
    <row r="13501" spans="2:3" x14ac:dyDescent="0.25">
      <c r="B13501" s="16"/>
      <c r="C13501" s="17"/>
    </row>
    <row r="13502" spans="2:3" x14ac:dyDescent="0.25">
      <c r="B13502" s="16"/>
      <c r="C13502" s="17"/>
    </row>
    <row r="13503" spans="2:3" x14ac:dyDescent="0.25">
      <c r="B13503" s="16"/>
      <c r="C13503" s="17"/>
    </row>
    <row r="13504" spans="2:3" x14ac:dyDescent="0.25">
      <c r="B13504" s="16"/>
      <c r="C13504" s="17"/>
    </row>
    <row r="13505" spans="2:3" x14ac:dyDescent="0.25">
      <c r="B13505" s="16"/>
      <c r="C13505" s="17"/>
    </row>
    <row r="13506" spans="2:3" x14ac:dyDescent="0.25">
      <c r="B13506" s="16"/>
      <c r="C13506" s="17"/>
    </row>
    <row r="13507" spans="2:3" x14ac:dyDescent="0.25">
      <c r="B13507" s="16"/>
      <c r="C13507" s="17"/>
    </row>
    <row r="13508" spans="2:3" x14ac:dyDescent="0.25">
      <c r="B13508" s="16"/>
      <c r="C13508" s="17"/>
    </row>
    <row r="13509" spans="2:3" x14ac:dyDescent="0.25">
      <c r="B13509" s="16"/>
      <c r="C13509" s="17"/>
    </row>
    <row r="13510" spans="2:3" x14ac:dyDescent="0.25">
      <c r="B13510" s="16"/>
      <c r="C13510" s="17"/>
    </row>
    <row r="13511" spans="2:3" x14ac:dyDescent="0.25">
      <c r="B13511" s="16"/>
      <c r="C13511" s="17"/>
    </row>
    <row r="13512" spans="2:3" x14ac:dyDescent="0.25">
      <c r="B13512" s="16"/>
      <c r="C13512" s="17"/>
    </row>
    <row r="13513" spans="2:3" x14ac:dyDescent="0.25">
      <c r="B13513" s="16"/>
      <c r="C13513" s="17"/>
    </row>
    <row r="13514" spans="2:3" x14ac:dyDescent="0.25">
      <c r="B13514" s="16"/>
      <c r="C13514" s="17"/>
    </row>
    <row r="13515" spans="2:3" x14ac:dyDescent="0.25">
      <c r="B13515" s="16"/>
      <c r="C13515" s="17"/>
    </row>
    <row r="13516" spans="2:3" x14ac:dyDescent="0.25">
      <c r="B13516" s="16"/>
      <c r="C13516" s="17"/>
    </row>
    <row r="13517" spans="2:3" x14ac:dyDescent="0.25">
      <c r="B13517" s="16"/>
      <c r="C13517" s="17"/>
    </row>
    <row r="13518" spans="2:3" x14ac:dyDescent="0.25">
      <c r="B13518" s="16"/>
      <c r="C13518" s="17"/>
    </row>
    <row r="13519" spans="2:3" x14ac:dyDescent="0.25">
      <c r="B13519" s="16"/>
      <c r="C13519" s="17"/>
    </row>
    <row r="13520" spans="2:3" x14ac:dyDescent="0.25">
      <c r="B13520" s="16"/>
      <c r="C13520" s="17"/>
    </row>
    <row r="13521" spans="2:3" x14ac:dyDescent="0.25">
      <c r="B13521" s="16"/>
      <c r="C13521" s="17"/>
    </row>
    <row r="13522" spans="2:3" x14ac:dyDescent="0.25">
      <c r="B13522" s="16"/>
      <c r="C13522" s="17"/>
    </row>
    <row r="13523" spans="2:3" x14ac:dyDescent="0.25">
      <c r="B13523" s="16"/>
      <c r="C13523" s="17"/>
    </row>
    <row r="13524" spans="2:3" x14ac:dyDescent="0.25">
      <c r="B13524" s="16"/>
      <c r="C13524" s="17"/>
    </row>
    <row r="13525" spans="2:3" x14ac:dyDescent="0.25">
      <c r="B13525" s="16"/>
      <c r="C13525" s="17"/>
    </row>
    <row r="13526" spans="2:3" x14ac:dyDescent="0.25">
      <c r="B13526" s="16"/>
      <c r="C13526" s="17"/>
    </row>
    <row r="13527" spans="2:3" x14ac:dyDescent="0.25">
      <c r="B13527" s="16"/>
      <c r="C13527" s="17"/>
    </row>
    <row r="13528" spans="2:3" x14ac:dyDescent="0.25">
      <c r="B13528" s="16"/>
      <c r="C13528" s="17"/>
    </row>
    <row r="13529" spans="2:3" x14ac:dyDescent="0.25">
      <c r="B13529" s="16"/>
      <c r="C13529" s="17"/>
    </row>
    <row r="13530" spans="2:3" x14ac:dyDescent="0.25">
      <c r="B13530" s="16"/>
      <c r="C13530" s="17"/>
    </row>
    <row r="13531" spans="2:3" x14ac:dyDescent="0.25">
      <c r="B13531" s="16"/>
      <c r="C13531" s="17"/>
    </row>
    <row r="13532" spans="2:3" x14ac:dyDescent="0.25">
      <c r="B13532" s="16"/>
      <c r="C13532" s="17"/>
    </row>
    <row r="13533" spans="2:3" x14ac:dyDescent="0.25">
      <c r="B13533" s="16"/>
      <c r="C13533" s="17"/>
    </row>
    <row r="13534" spans="2:3" x14ac:dyDescent="0.25">
      <c r="B13534" s="16"/>
      <c r="C13534" s="17"/>
    </row>
    <row r="13535" spans="2:3" x14ac:dyDescent="0.25">
      <c r="B13535" s="16"/>
      <c r="C13535" s="17"/>
    </row>
    <row r="13536" spans="2:3" x14ac:dyDescent="0.25">
      <c r="B13536" s="16"/>
      <c r="C13536" s="17"/>
    </row>
    <row r="13537" spans="2:3" x14ac:dyDescent="0.25">
      <c r="B13537" s="16"/>
      <c r="C13537" s="17"/>
    </row>
    <row r="13538" spans="2:3" x14ac:dyDescent="0.25">
      <c r="B13538" s="16"/>
      <c r="C13538" s="17"/>
    </row>
    <row r="13539" spans="2:3" x14ac:dyDescent="0.25">
      <c r="B13539" s="16"/>
      <c r="C13539" s="17"/>
    </row>
    <row r="13540" spans="2:3" x14ac:dyDescent="0.25">
      <c r="B13540" s="16"/>
      <c r="C13540" s="17"/>
    </row>
    <row r="13541" spans="2:3" x14ac:dyDescent="0.25">
      <c r="B13541" s="16"/>
      <c r="C13541" s="17"/>
    </row>
    <row r="13542" spans="2:3" x14ac:dyDescent="0.25">
      <c r="B13542" s="16"/>
      <c r="C13542" s="17"/>
    </row>
    <row r="13543" spans="2:3" x14ac:dyDescent="0.25">
      <c r="B13543" s="16"/>
      <c r="C13543" s="17"/>
    </row>
    <row r="13544" spans="2:3" x14ac:dyDescent="0.25">
      <c r="B13544" s="16"/>
      <c r="C13544" s="17"/>
    </row>
    <row r="13545" spans="2:3" x14ac:dyDescent="0.25">
      <c r="B13545" s="16"/>
      <c r="C13545" s="17"/>
    </row>
    <row r="13546" spans="2:3" x14ac:dyDescent="0.25">
      <c r="B13546" s="16"/>
      <c r="C13546" s="17"/>
    </row>
    <row r="13547" spans="2:3" x14ac:dyDescent="0.25">
      <c r="B13547" s="16"/>
      <c r="C13547" s="17"/>
    </row>
    <row r="13548" spans="2:3" x14ac:dyDescent="0.25">
      <c r="B13548" s="16"/>
      <c r="C13548" s="17"/>
    </row>
    <row r="13549" spans="2:3" x14ac:dyDescent="0.25">
      <c r="B13549" s="16"/>
      <c r="C13549" s="17"/>
    </row>
    <row r="13550" spans="2:3" x14ac:dyDescent="0.25">
      <c r="B13550" s="16"/>
      <c r="C13550" s="17"/>
    </row>
    <row r="13551" spans="2:3" x14ac:dyDescent="0.25">
      <c r="B13551" s="16"/>
      <c r="C13551" s="17"/>
    </row>
    <row r="13552" spans="2:3" x14ac:dyDescent="0.25">
      <c r="B13552" s="16"/>
      <c r="C13552" s="17"/>
    </row>
    <row r="13553" spans="2:3" x14ac:dyDescent="0.25">
      <c r="B13553" s="16"/>
      <c r="C13553" s="17"/>
    </row>
    <row r="13554" spans="2:3" x14ac:dyDescent="0.25">
      <c r="B13554" s="16"/>
      <c r="C13554" s="17"/>
    </row>
    <row r="13555" spans="2:3" x14ac:dyDescent="0.25">
      <c r="B13555" s="16"/>
      <c r="C13555" s="17"/>
    </row>
    <row r="13556" spans="2:3" x14ac:dyDescent="0.25">
      <c r="B13556" s="16"/>
      <c r="C13556" s="17"/>
    </row>
    <row r="13557" spans="2:3" x14ac:dyDescent="0.25">
      <c r="B13557" s="16"/>
      <c r="C13557" s="17"/>
    </row>
    <row r="13558" spans="2:3" x14ac:dyDescent="0.25">
      <c r="B13558" s="16"/>
      <c r="C13558" s="17"/>
    </row>
    <row r="13559" spans="2:3" x14ac:dyDescent="0.25">
      <c r="B13559" s="16"/>
      <c r="C13559" s="17"/>
    </row>
    <row r="13560" spans="2:3" x14ac:dyDescent="0.25">
      <c r="B13560" s="16"/>
      <c r="C13560" s="17"/>
    </row>
    <row r="13561" spans="2:3" x14ac:dyDescent="0.25">
      <c r="B13561" s="16"/>
      <c r="C13561" s="17"/>
    </row>
    <row r="13562" spans="2:3" x14ac:dyDescent="0.25">
      <c r="B13562" s="16"/>
      <c r="C13562" s="17"/>
    </row>
    <row r="13563" spans="2:3" x14ac:dyDescent="0.25">
      <c r="B13563" s="16"/>
      <c r="C13563" s="17"/>
    </row>
    <row r="13564" spans="2:3" x14ac:dyDescent="0.25">
      <c r="B13564" s="16"/>
      <c r="C13564" s="17"/>
    </row>
    <row r="13565" spans="2:3" x14ac:dyDescent="0.25">
      <c r="B13565" s="16"/>
      <c r="C13565" s="17"/>
    </row>
    <row r="13566" spans="2:3" x14ac:dyDescent="0.25">
      <c r="B13566" s="16"/>
      <c r="C13566" s="17"/>
    </row>
    <row r="13567" spans="2:3" x14ac:dyDescent="0.25">
      <c r="B13567" s="16"/>
      <c r="C13567" s="17"/>
    </row>
    <row r="13568" spans="2:3" x14ac:dyDescent="0.25">
      <c r="B13568" s="16"/>
      <c r="C13568" s="17"/>
    </row>
    <row r="13569" spans="2:3" x14ac:dyDescent="0.25">
      <c r="B13569" s="16"/>
      <c r="C13569" s="17"/>
    </row>
    <row r="13570" spans="2:3" x14ac:dyDescent="0.25">
      <c r="B13570" s="16"/>
      <c r="C13570" s="17"/>
    </row>
    <row r="13571" spans="2:3" x14ac:dyDescent="0.25">
      <c r="B13571" s="16"/>
      <c r="C13571" s="17"/>
    </row>
    <row r="13572" spans="2:3" x14ac:dyDescent="0.25">
      <c r="B13572" s="16"/>
      <c r="C13572" s="17"/>
    </row>
    <row r="13573" spans="2:3" x14ac:dyDescent="0.25">
      <c r="B13573" s="16"/>
      <c r="C13573" s="17"/>
    </row>
    <row r="13574" spans="2:3" x14ac:dyDescent="0.25">
      <c r="B13574" s="16"/>
      <c r="C13574" s="17"/>
    </row>
    <row r="13575" spans="2:3" x14ac:dyDescent="0.25">
      <c r="B13575" s="16"/>
      <c r="C13575" s="17"/>
    </row>
    <row r="13576" spans="2:3" x14ac:dyDescent="0.25">
      <c r="B13576" s="16"/>
      <c r="C13576" s="17"/>
    </row>
    <row r="13577" spans="2:3" x14ac:dyDescent="0.25">
      <c r="B13577" s="16"/>
      <c r="C13577" s="17"/>
    </row>
    <row r="13578" spans="2:3" x14ac:dyDescent="0.25">
      <c r="B13578" s="16"/>
      <c r="C13578" s="17"/>
    </row>
    <row r="13579" spans="2:3" x14ac:dyDescent="0.25">
      <c r="B13579" s="16"/>
      <c r="C13579" s="17"/>
    </row>
    <row r="13580" spans="2:3" x14ac:dyDescent="0.25">
      <c r="B13580" s="16"/>
      <c r="C13580" s="17"/>
    </row>
    <row r="13581" spans="2:3" x14ac:dyDescent="0.25">
      <c r="B13581" s="16"/>
      <c r="C13581" s="17"/>
    </row>
    <row r="13582" spans="2:3" x14ac:dyDescent="0.25">
      <c r="B13582" s="16"/>
      <c r="C13582" s="17"/>
    </row>
    <row r="13583" spans="2:3" x14ac:dyDescent="0.25">
      <c r="B13583" s="16"/>
      <c r="C13583" s="17"/>
    </row>
    <row r="13584" spans="2:3" x14ac:dyDescent="0.25">
      <c r="B13584" s="16"/>
      <c r="C13584" s="17"/>
    </row>
    <row r="13585" spans="2:3" x14ac:dyDescent="0.25">
      <c r="B13585" s="16"/>
      <c r="C13585" s="17"/>
    </row>
    <row r="13586" spans="2:3" x14ac:dyDescent="0.25">
      <c r="B13586" s="16"/>
      <c r="C13586" s="17"/>
    </row>
    <row r="13587" spans="2:3" x14ac:dyDescent="0.25">
      <c r="B13587" s="16"/>
      <c r="C13587" s="17"/>
    </row>
    <row r="13588" spans="2:3" x14ac:dyDescent="0.25">
      <c r="B13588" s="16"/>
      <c r="C13588" s="17"/>
    </row>
    <row r="13589" spans="2:3" x14ac:dyDescent="0.25">
      <c r="B13589" s="16"/>
      <c r="C13589" s="17"/>
    </row>
    <row r="13590" spans="2:3" x14ac:dyDescent="0.25">
      <c r="B13590" s="16"/>
      <c r="C13590" s="17"/>
    </row>
    <row r="13591" spans="2:3" x14ac:dyDescent="0.25">
      <c r="B13591" s="16"/>
      <c r="C13591" s="17"/>
    </row>
    <row r="13592" spans="2:3" x14ac:dyDescent="0.25">
      <c r="B13592" s="16"/>
      <c r="C13592" s="17"/>
    </row>
    <row r="13593" spans="2:3" x14ac:dyDescent="0.25">
      <c r="B13593" s="16"/>
      <c r="C13593" s="17"/>
    </row>
    <row r="13594" spans="2:3" x14ac:dyDescent="0.25">
      <c r="B13594" s="16"/>
      <c r="C13594" s="17"/>
    </row>
    <row r="13595" spans="2:3" x14ac:dyDescent="0.25">
      <c r="B13595" s="16"/>
      <c r="C13595" s="17"/>
    </row>
    <row r="13596" spans="2:3" x14ac:dyDescent="0.25">
      <c r="B13596" s="16"/>
      <c r="C13596" s="17"/>
    </row>
    <row r="13597" spans="2:3" x14ac:dyDescent="0.25">
      <c r="B13597" s="16"/>
      <c r="C13597" s="17"/>
    </row>
    <row r="13598" spans="2:3" x14ac:dyDescent="0.25">
      <c r="B13598" s="16"/>
      <c r="C13598" s="17"/>
    </row>
    <row r="13599" spans="2:3" x14ac:dyDescent="0.25">
      <c r="B13599" s="16"/>
      <c r="C13599" s="17"/>
    </row>
    <row r="13600" spans="2:3" x14ac:dyDescent="0.25">
      <c r="B13600" s="16"/>
      <c r="C13600" s="17"/>
    </row>
    <row r="13601" spans="2:3" x14ac:dyDescent="0.25">
      <c r="B13601" s="16"/>
      <c r="C13601" s="17"/>
    </row>
    <row r="13602" spans="2:3" x14ac:dyDescent="0.25">
      <c r="B13602" s="16"/>
      <c r="C13602" s="17"/>
    </row>
    <row r="13603" spans="2:3" x14ac:dyDescent="0.25">
      <c r="B13603" s="16"/>
      <c r="C13603" s="17"/>
    </row>
    <row r="13604" spans="2:3" x14ac:dyDescent="0.25">
      <c r="B13604" s="16"/>
      <c r="C13604" s="17"/>
    </row>
    <row r="13605" spans="2:3" x14ac:dyDescent="0.25">
      <c r="B13605" s="16"/>
      <c r="C13605" s="17"/>
    </row>
    <row r="13606" spans="2:3" x14ac:dyDescent="0.25">
      <c r="B13606" s="16"/>
      <c r="C13606" s="17"/>
    </row>
    <row r="13607" spans="2:3" x14ac:dyDescent="0.25">
      <c r="B13607" s="16"/>
      <c r="C13607" s="17"/>
    </row>
    <row r="13608" spans="2:3" x14ac:dyDescent="0.25">
      <c r="B13608" s="16"/>
      <c r="C13608" s="17"/>
    </row>
    <row r="13609" spans="2:3" x14ac:dyDescent="0.25">
      <c r="B13609" s="16"/>
      <c r="C13609" s="17"/>
    </row>
    <row r="13610" spans="2:3" x14ac:dyDescent="0.25">
      <c r="B13610" s="16"/>
      <c r="C13610" s="17"/>
    </row>
    <row r="13611" spans="2:3" x14ac:dyDescent="0.25">
      <c r="B13611" s="16"/>
      <c r="C13611" s="17"/>
    </row>
    <row r="13612" spans="2:3" x14ac:dyDescent="0.25">
      <c r="B13612" s="16"/>
      <c r="C13612" s="17"/>
    </row>
    <row r="13613" spans="2:3" x14ac:dyDescent="0.25">
      <c r="B13613" s="16"/>
      <c r="C13613" s="17"/>
    </row>
    <row r="13614" spans="2:3" x14ac:dyDescent="0.25">
      <c r="B13614" s="16"/>
      <c r="C13614" s="17"/>
    </row>
    <row r="13615" spans="2:3" x14ac:dyDescent="0.25">
      <c r="B13615" s="16"/>
      <c r="C13615" s="17"/>
    </row>
    <row r="13616" spans="2:3" x14ac:dyDescent="0.25">
      <c r="B13616" s="16"/>
      <c r="C13616" s="17"/>
    </row>
    <row r="13617" spans="2:3" x14ac:dyDescent="0.25">
      <c r="B13617" s="16"/>
      <c r="C13617" s="17"/>
    </row>
    <row r="13618" spans="2:3" x14ac:dyDescent="0.25">
      <c r="B13618" s="16"/>
      <c r="C13618" s="17"/>
    </row>
    <row r="13619" spans="2:3" x14ac:dyDescent="0.25">
      <c r="B13619" s="16"/>
      <c r="C13619" s="17"/>
    </row>
    <row r="13620" spans="2:3" x14ac:dyDescent="0.25">
      <c r="B13620" s="16"/>
      <c r="C13620" s="17"/>
    </row>
    <row r="13621" spans="2:3" x14ac:dyDescent="0.25">
      <c r="B13621" s="16"/>
      <c r="C13621" s="17"/>
    </row>
    <row r="13622" spans="2:3" x14ac:dyDescent="0.25">
      <c r="B13622" s="16"/>
      <c r="C13622" s="17"/>
    </row>
    <row r="13623" spans="2:3" x14ac:dyDescent="0.25">
      <c r="B13623" s="16"/>
      <c r="C13623" s="17"/>
    </row>
    <row r="13624" spans="2:3" x14ac:dyDescent="0.25">
      <c r="B13624" s="16"/>
      <c r="C13624" s="17"/>
    </row>
    <row r="13625" spans="2:3" x14ac:dyDescent="0.25">
      <c r="B13625" s="16"/>
      <c r="C13625" s="17"/>
    </row>
    <row r="13626" spans="2:3" x14ac:dyDescent="0.25">
      <c r="B13626" s="16"/>
      <c r="C13626" s="17"/>
    </row>
    <row r="13627" spans="2:3" x14ac:dyDescent="0.25">
      <c r="B13627" s="16"/>
      <c r="C13627" s="17"/>
    </row>
    <row r="13628" spans="2:3" x14ac:dyDescent="0.25">
      <c r="B13628" s="16"/>
      <c r="C13628" s="17"/>
    </row>
    <row r="13629" spans="2:3" x14ac:dyDescent="0.25">
      <c r="B13629" s="16"/>
      <c r="C13629" s="17"/>
    </row>
    <row r="13630" spans="2:3" x14ac:dyDescent="0.25">
      <c r="B13630" s="16"/>
      <c r="C13630" s="17"/>
    </row>
    <row r="13631" spans="2:3" x14ac:dyDescent="0.25">
      <c r="B13631" s="16"/>
      <c r="C13631" s="17"/>
    </row>
    <row r="13632" spans="2:3" x14ac:dyDescent="0.25">
      <c r="B13632" s="16"/>
      <c r="C13632" s="17"/>
    </row>
    <row r="13633" spans="2:3" x14ac:dyDescent="0.25">
      <c r="B13633" s="16"/>
      <c r="C13633" s="17"/>
    </row>
    <row r="13634" spans="2:3" x14ac:dyDescent="0.25">
      <c r="B13634" s="16"/>
      <c r="C13634" s="17"/>
    </row>
    <row r="13635" spans="2:3" x14ac:dyDescent="0.25">
      <c r="B13635" s="16"/>
      <c r="C13635" s="17"/>
    </row>
    <row r="13636" spans="2:3" x14ac:dyDescent="0.25">
      <c r="B13636" s="16"/>
      <c r="C13636" s="17"/>
    </row>
    <row r="13637" spans="2:3" x14ac:dyDescent="0.25">
      <c r="B13637" s="16"/>
      <c r="C13637" s="17"/>
    </row>
    <row r="13638" spans="2:3" x14ac:dyDescent="0.25">
      <c r="B13638" s="16"/>
      <c r="C13638" s="17"/>
    </row>
    <row r="13639" spans="2:3" x14ac:dyDescent="0.25">
      <c r="B13639" s="16"/>
      <c r="C13639" s="17"/>
    </row>
    <row r="13640" spans="2:3" x14ac:dyDescent="0.25">
      <c r="B13640" s="16"/>
      <c r="C13640" s="17"/>
    </row>
    <row r="13641" spans="2:3" x14ac:dyDescent="0.25">
      <c r="B13641" s="16"/>
      <c r="C13641" s="17"/>
    </row>
    <row r="13642" spans="2:3" x14ac:dyDescent="0.25">
      <c r="B13642" s="16"/>
      <c r="C13642" s="17"/>
    </row>
    <row r="13643" spans="2:3" x14ac:dyDescent="0.25">
      <c r="B13643" s="16"/>
      <c r="C13643" s="17"/>
    </row>
    <row r="13644" spans="2:3" x14ac:dyDescent="0.25">
      <c r="B13644" s="16"/>
      <c r="C13644" s="17"/>
    </row>
    <row r="13645" spans="2:3" x14ac:dyDescent="0.25">
      <c r="B13645" s="16"/>
      <c r="C13645" s="17"/>
    </row>
    <row r="13646" spans="2:3" x14ac:dyDescent="0.25">
      <c r="B13646" s="16"/>
      <c r="C13646" s="17"/>
    </row>
    <row r="13647" spans="2:3" x14ac:dyDescent="0.25">
      <c r="B13647" s="16"/>
      <c r="C13647" s="17"/>
    </row>
    <row r="13648" spans="2:3" x14ac:dyDescent="0.25">
      <c r="B13648" s="16"/>
      <c r="C13648" s="17"/>
    </row>
    <row r="13649" spans="2:3" x14ac:dyDescent="0.25">
      <c r="B13649" s="16"/>
      <c r="C13649" s="17"/>
    </row>
    <row r="13650" spans="2:3" x14ac:dyDescent="0.25">
      <c r="B13650" s="16"/>
      <c r="C13650" s="17"/>
    </row>
    <row r="13651" spans="2:3" x14ac:dyDescent="0.25">
      <c r="B13651" s="16"/>
      <c r="C13651" s="17"/>
    </row>
    <row r="13652" spans="2:3" x14ac:dyDescent="0.25">
      <c r="B13652" s="16"/>
      <c r="C13652" s="17"/>
    </row>
    <row r="13653" spans="2:3" x14ac:dyDescent="0.25">
      <c r="B13653" s="16"/>
      <c r="C13653" s="17"/>
    </row>
    <row r="13654" spans="2:3" x14ac:dyDescent="0.25">
      <c r="B13654" s="16"/>
      <c r="C13654" s="17"/>
    </row>
    <row r="13655" spans="2:3" x14ac:dyDescent="0.25">
      <c r="B13655" s="16"/>
      <c r="C13655" s="17"/>
    </row>
    <row r="13656" spans="2:3" x14ac:dyDescent="0.25">
      <c r="B13656" s="16"/>
      <c r="C13656" s="17"/>
    </row>
    <row r="13657" spans="2:3" x14ac:dyDescent="0.25">
      <c r="B13657" s="16"/>
      <c r="C13657" s="17"/>
    </row>
    <row r="13658" spans="2:3" x14ac:dyDescent="0.25">
      <c r="B13658" s="16"/>
      <c r="C13658" s="17"/>
    </row>
    <row r="13659" spans="2:3" x14ac:dyDescent="0.25">
      <c r="B13659" s="16"/>
      <c r="C13659" s="17"/>
    </row>
    <row r="13660" spans="2:3" x14ac:dyDescent="0.25">
      <c r="B13660" s="16"/>
      <c r="C13660" s="17"/>
    </row>
    <row r="13661" spans="2:3" x14ac:dyDescent="0.25">
      <c r="B13661" s="16"/>
      <c r="C13661" s="17"/>
    </row>
    <row r="13662" spans="2:3" x14ac:dyDescent="0.25">
      <c r="B13662" s="16"/>
      <c r="C13662" s="17"/>
    </row>
    <row r="13663" spans="2:3" x14ac:dyDescent="0.25">
      <c r="B13663" s="16"/>
      <c r="C13663" s="17"/>
    </row>
    <row r="13664" spans="2:3" x14ac:dyDescent="0.25">
      <c r="B13664" s="16"/>
      <c r="C13664" s="17"/>
    </row>
    <row r="13665" spans="2:3" x14ac:dyDescent="0.25">
      <c r="B13665" s="16"/>
      <c r="C13665" s="17"/>
    </row>
    <row r="13666" spans="2:3" x14ac:dyDescent="0.25">
      <c r="B13666" s="16"/>
      <c r="C13666" s="17"/>
    </row>
    <row r="13667" spans="2:3" x14ac:dyDescent="0.25">
      <c r="B13667" s="16"/>
      <c r="C13667" s="17"/>
    </row>
    <row r="13668" spans="2:3" x14ac:dyDescent="0.25">
      <c r="B13668" s="16"/>
      <c r="C13668" s="17"/>
    </row>
    <row r="13669" spans="2:3" x14ac:dyDescent="0.25">
      <c r="B13669" s="16"/>
      <c r="C13669" s="17"/>
    </row>
    <row r="13670" spans="2:3" x14ac:dyDescent="0.25">
      <c r="B13670" s="16"/>
      <c r="C13670" s="17"/>
    </row>
    <row r="13671" spans="2:3" x14ac:dyDescent="0.25">
      <c r="B13671" s="16"/>
      <c r="C13671" s="17"/>
    </row>
    <row r="13672" spans="2:3" x14ac:dyDescent="0.25">
      <c r="B13672" s="16"/>
      <c r="C13672" s="17"/>
    </row>
    <row r="13673" spans="2:3" x14ac:dyDescent="0.25">
      <c r="B13673" s="16"/>
      <c r="C13673" s="17"/>
    </row>
    <row r="13674" spans="2:3" x14ac:dyDescent="0.25">
      <c r="B13674" s="16"/>
      <c r="C13674" s="17"/>
    </row>
    <row r="13675" spans="2:3" x14ac:dyDescent="0.25">
      <c r="B13675" s="16"/>
      <c r="C13675" s="17"/>
    </row>
    <row r="13676" spans="2:3" x14ac:dyDescent="0.25">
      <c r="B13676" s="16"/>
      <c r="C13676" s="17"/>
    </row>
    <row r="13677" spans="2:3" x14ac:dyDescent="0.25">
      <c r="B13677" s="16"/>
      <c r="C13677" s="17"/>
    </row>
    <row r="13678" spans="2:3" x14ac:dyDescent="0.25">
      <c r="B13678" s="16"/>
      <c r="C13678" s="17"/>
    </row>
    <row r="13679" spans="2:3" x14ac:dyDescent="0.25">
      <c r="B13679" s="16"/>
      <c r="C13679" s="17"/>
    </row>
    <row r="13680" spans="2:3" x14ac:dyDescent="0.25">
      <c r="B13680" s="16"/>
      <c r="C13680" s="17"/>
    </row>
    <row r="13681" spans="2:3" x14ac:dyDescent="0.25">
      <c r="B13681" s="16"/>
      <c r="C13681" s="17"/>
    </row>
    <row r="13682" spans="2:3" x14ac:dyDescent="0.25">
      <c r="B13682" s="16"/>
      <c r="C13682" s="17"/>
    </row>
    <row r="13683" spans="2:3" x14ac:dyDescent="0.25">
      <c r="B13683" s="16"/>
      <c r="C13683" s="17"/>
    </row>
    <row r="13684" spans="2:3" x14ac:dyDescent="0.25">
      <c r="B13684" s="16"/>
      <c r="C13684" s="17"/>
    </row>
    <row r="13685" spans="2:3" x14ac:dyDescent="0.25">
      <c r="B13685" s="16"/>
      <c r="C13685" s="17"/>
    </row>
    <row r="13686" spans="2:3" x14ac:dyDescent="0.25">
      <c r="B13686" s="16"/>
      <c r="C13686" s="17"/>
    </row>
    <row r="13687" spans="2:3" x14ac:dyDescent="0.25">
      <c r="B13687" s="16"/>
      <c r="C13687" s="17"/>
    </row>
    <row r="13688" spans="2:3" x14ac:dyDescent="0.25">
      <c r="B13688" s="16"/>
      <c r="C13688" s="17"/>
    </row>
    <row r="13689" spans="2:3" x14ac:dyDescent="0.25">
      <c r="B13689" s="16"/>
      <c r="C13689" s="17"/>
    </row>
    <row r="13690" spans="2:3" x14ac:dyDescent="0.25">
      <c r="B13690" s="16"/>
      <c r="C13690" s="17"/>
    </row>
    <row r="13691" spans="2:3" x14ac:dyDescent="0.25">
      <c r="B13691" s="16"/>
      <c r="C13691" s="17"/>
    </row>
    <row r="13692" spans="2:3" x14ac:dyDescent="0.25">
      <c r="B13692" s="16"/>
      <c r="C13692" s="17"/>
    </row>
    <row r="13693" spans="2:3" x14ac:dyDescent="0.25">
      <c r="B13693" s="16"/>
      <c r="C13693" s="17"/>
    </row>
    <row r="13694" spans="2:3" x14ac:dyDescent="0.25">
      <c r="B13694" s="16"/>
      <c r="C13694" s="17"/>
    </row>
    <row r="13695" spans="2:3" x14ac:dyDescent="0.25">
      <c r="B13695" s="16"/>
      <c r="C13695" s="17"/>
    </row>
    <row r="13696" spans="2:3" x14ac:dyDescent="0.25">
      <c r="B13696" s="16"/>
      <c r="C13696" s="17"/>
    </row>
    <row r="13697" spans="2:3" x14ac:dyDescent="0.25">
      <c r="B13697" s="16"/>
      <c r="C13697" s="17"/>
    </row>
    <row r="13698" spans="2:3" x14ac:dyDescent="0.25">
      <c r="B13698" s="16"/>
      <c r="C13698" s="17"/>
    </row>
    <row r="13699" spans="2:3" x14ac:dyDescent="0.25">
      <c r="B13699" s="16"/>
      <c r="C13699" s="17"/>
    </row>
    <row r="13700" spans="2:3" x14ac:dyDescent="0.25">
      <c r="B13700" s="16"/>
      <c r="C13700" s="17"/>
    </row>
    <row r="13701" spans="2:3" x14ac:dyDescent="0.25">
      <c r="B13701" s="16"/>
      <c r="C13701" s="17"/>
    </row>
    <row r="13702" spans="2:3" x14ac:dyDescent="0.25">
      <c r="B13702" s="16"/>
      <c r="C13702" s="17"/>
    </row>
    <row r="13703" spans="2:3" x14ac:dyDescent="0.25">
      <c r="B13703" s="16"/>
      <c r="C13703" s="17"/>
    </row>
    <row r="13704" spans="2:3" x14ac:dyDescent="0.25">
      <c r="B13704" s="16"/>
      <c r="C13704" s="17"/>
    </row>
    <row r="13705" spans="2:3" x14ac:dyDescent="0.25">
      <c r="B13705" s="16"/>
      <c r="C13705" s="17"/>
    </row>
    <row r="13706" spans="2:3" x14ac:dyDescent="0.25">
      <c r="B13706" s="16"/>
      <c r="C13706" s="17"/>
    </row>
    <row r="13707" spans="2:3" x14ac:dyDescent="0.25">
      <c r="B13707" s="16"/>
      <c r="C13707" s="17"/>
    </row>
    <row r="13708" spans="2:3" x14ac:dyDescent="0.25">
      <c r="B13708" s="16"/>
      <c r="C13708" s="17"/>
    </row>
    <row r="13709" spans="2:3" x14ac:dyDescent="0.25">
      <c r="B13709" s="16"/>
      <c r="C13709" s="17"/>
    </row>
    <row r="13710" spans="2:3" x14ac:dyDescent="0.25">
      <c r="B13710" s="16"/>
      <c r="C13710" s="17"/>
    </row>
    <row r="13711" spans="2:3" x14ac:dyDescent="0.25">
      <c r="B13711" s="16"/>
      <c r="C13711" s="17"/>
    </row>
    <row r="13712" spans="2:3" x14ac:dyDescent="0.25">
      <c r="B13712" s="16"/>
      <c r="C13712" s="17"/>
    </row>
    <row r="13713" spans="2:3" x14ac:dyDescent="0.25">
      <c r="B13713" s="16"/>
      <c r="C13713" s="17"/>
    </row>
    <row r="13714" spans="2:3" x14ac:dyDescent="0.25">
      <c r="B13714" s="16"/>
      <c r="C13714" s="17"/>
    </row>
    <row r="13715" spans="2:3" x14ac:dyDescent="0.25">
      <c r="B13715" s="16"/>
      <c r="C13715" s="17"/>
    </row>
    <row r="13716" spans="2:3" x14ac:dyDescent="0.25">
      <c r="B13716" s="16"/>
      <c r="C13716" s="17"/>
    </row>
    <row r="13717" spans="2:3" x14ac:dyDescent="0.25">
      <c r="B13717" s="16"/>
      <c r="C13717" s="17"/>
    </row>
    <row r="13718" spans="2:3" x14ac:dyDescent="0.25">
      <c r="B13718" s="16"/>
      <c r="C13718" s="17"/>
    </row>
    <row r="13719" spans="2:3" x14ac:dyDescent="0.25">
      <c r="B13719" s="16"/>
      <c r="C13719" s="17"/>
    </row>
    <row r="13720" spans="2:3" x14ac:dyDescent="0.25">
      <c r="B13720" s="16"/>
      <c r="C13720" s="17"/>
    </row>
    <row r="13721" spans="2:3" x14ac:dyDescent="0.25">
      <c r="B13721" s="16"/>
      <c r="C13721" s="17"/>
    </row>
    <row r="13722" spans="2:3" x14ac:dyDescent="0.25">
      <c r="B13722" s="16"/>
      <c r="C13722" s="17"/>
    </row>
    <row r="13723" spans="2:3" x14ac:dyDescent="0.25">
      <c r="B13723" s="16"/>
      <c r="C13723" s="17"/>
    </row>
    <row r="13724" spans="2:3" x14ac:dyDescent="0.25">
      <c r="B13724" s="16"/>
      <c r="C13724" s="17"/>
    </row>
    <row r="13725" spans="2:3" x14ac:dyDescent="0.25">
      <c r="B13725" s="16"/>
      <c r="C13725" s="17"/>
    </row>
    <row r="13726" spans="2:3" x14ac:dyDescent="0.25">
      <c r="B13726" s="16"/>
      <c r="C13726" s="17"/>
    </row>
    <row r="13727" spans="2:3" x14ac:dyDescent="0.25">
      <c r="B13727" s="16"/>
      <c r="C13727" s="17"/>
    </row>
    <row r="13728" spans="2:3" x14ac:dyDescent="0.25">
      <c r="B13728" s="16"/>
      <c r="C13728" s="17"/>
    </row>
    <row r="13729" spans="2:3" x14ac:dyDescent="0.25">
      <c r="B13729" s="16"/>
      <c r="C13729" s="17"/>
    </row>
    <row r="13730" spans="2:3" x14ac:dyDescent="0.25">
      <c r="B13730" s="16"/>
      <c r="C13730" s="17"/>
    </row>
    <row r="13731" spans="2:3" x14ac:dyDescent="0.25">
      <c r="B13731" s="16"/>
      <c r="C13731" s="17"/>
    </row>
    <row r="13732" spans="2:3" x14ac:dyDescent="0.25">
      <c r="B13732" s="16"/>
      <c r="C13732" s="17"/>
    </row>
    <row r="13733" spans="2:3" x14ac:dyDescent="0.25">
      <c r="B13733" s="16"/>
      <c r="C13733" s="17"/>
    </row>
    <row r="13734" spans="2:3" x14ac:dyDescent="0.25">
      <c r="B13734" s="16"/>
      <c r="C13734" s="17"/>
    </row>
    <row r="13735" spans="2:3" x14ac:dyDescent="0.25">
      <c r="B13735" s="16"/>
      <c r="C13735" s="17"/>
    </row>
    <row r="13736" spans="2:3" x14ac:dyDescent="0.25">
      <c r="B13736" s="16"/>
      <c r="C13736" s="17"/>
    </row>
    <row r="13737" spans="2:3" x14ac:dyDescent="0.25">
      <c r="B13737" s="16"/>
      <c r="C13737" s="17"/>
    </row>
    <row r="13738" spans="2:3" x14ac:dyDescent="0.25">
      <c r="B13738" s="16"/>
      <c r="C13738" s="17"/>
    </row>
    <row r="13739" spans="2:3" x14ac:dyDescent="0.25">
      <c r="B13739" s="16"/>
      <c r="C13739" s="17"/>
    </row>
    <row r="13740" spans="2:3" x14ac:dyDescent="0.25">
      <c r="B13740" s="16"/>
      <c r="C13740" s="17"/>
    </row>
    <row r="13741" spans="2:3" x14ac:dyDescent="0.25">
      <c r="B13741" s="16"/>
      <c r="C13741" s="17"/>
    </row>
    <row r="13742" spans="2:3" x14ac:dyDescent="0.25">
      <c r="B13742" s="16"/>
      <c r="C13742" s="17"/>
    </row>
    <row r="13743" spans="2:3" x14ac:dyDescent="0.25">
      <c r="B13743" s="16"/>
      <c r="C13743" s="17"/>
    </row>
    <row r="13744" spans="2:3" x14ac:dyDescent="0.25">
      <c r="B13744" s="16"/>
      <c r="C13744" s="17"/>
    </row>
    <row r="13745" spans="2:3" x14ac:dyDescent="0.25">
      <c r="B13745" s="16"/>
      <c r="C13745" s="17"/>
    </row>
    <row r="13746" spans="2:3" x14ac:dyDescent="0.25">
      <c r="B13746" s="16"/>
      <c r="C13746" s="17"/>
    </row>
    <row r="13747" spans="2:3" x14ac:dyDescent="0.25">
      <c r="B13747" s="16"/>
      <c r="C13747" s="17"/>
    </row>
    <row r="13748" spans="2:3" x14ac:dyDescent="0.25">
      <c r="B13748" s="16"/>
      <c r="C13748" s="17"/>
    </row>
    <row r="13749" spans="2:3" x14ac:dyDescent="0.25">
      <c r="B13749" s="16"/>
      <c r="C13749" s="17"/>
    </row>
    <row r="13750" spans="2:3" x14ac:dyDescent="0.25">
      <c r="B13750" s="16"/>
      <c r="C13750" s="17"/>
    </row>
    <row r="13751" spans="2:3" x14ac:dyDescent="0.25">
      <c r="B13751" s="16"/>
      <c r="C13751" s="17"/>
    </row>
    <row r="13752" spans="2:3" x14ac:dyDescent="0.25">
      <c r="B13752" s="16"/>
      <c r="C13752" s="17"/>
    </row>
    <row r="13753" spans="2:3" x14ac:dyDescent="0.25">
      <c r="B13753" s="16"/>
      <c r="C13753" s="17"/>
    </row>
    <row r="13754" spans="2:3" x14ac:dyDescent="0.25">
      <c r="B13754" s="16"/>
      <c r="C13754" s="17"/>
    </row>
    <row r="13755" spans="2:3" x14ac:dyDescent="0.25">
      <c r="B13755" s="16"/>
      <c r="C13755" s="17"/>
    </row>
    <row r="13756" spans="2:3" x14ac:dyDescent="0.25">
      <c r="B13756" s="16"/>
      <c r="C13756" s="17"/>
    </row>
    <row r="13757" spans="2:3" x14ac:dyDescent="0.25">
      <c r="B13757" s="16"/>
      <c r="C13757" s="17"/>
    </row>
    <row r="13758" spans="2:3" x14ac:dyDescent="0.25">
      <c r="B13758" s="16"/>
      <c r="C13758" s="17"/>
    </row>
    <row r="13759" spans="2:3" x14ac:dyDescent="0.25">
      <c r="B13759" s="16"/>
      <c r="C13759" s="17"/>
    </row>
    <row r="13760" spans="2:3" x14ac:dyDescent="0.25">
      <c r="B13760" s="16"/>
      <c r="C13760" s="17"/>
    </row>
    <row r="13761" spans="2:3" x14ac:dyDescent="0.25">
      <c r="B13761" s="16"/>
      <c r="C13761" s="17"/>
    </row>
    <row r="13762" spans="2:3" x14ac:dyDescent="0.25">
      <c r="B13762" s="16"/>
      <c r="C13762" s="17"/>
    </row>
    <row r="13763" spans="2:3" x14ac:dyDescent="0.25">
      <c r="B13763" s="16"/>
      <c r="C13763" s="17"/>
    </row>
    <row r="13764" spans="2:3" x14ac:dyDescent="0.25">
      <c r="B13764" s="16"/>
      <c r="C13764" s="17"/>
    </row>
    <row r="13765" spans="2:3" x14ac:dyDescent="0.25">
      <c r="B13765" s="16"/>
      <c r="C13765" s="17"/>
    </row>
    <row r="13766" spans="2:3" x14ac:dyDescent="0.25">
      <c r="B13766" s="16"/>
      <c r="C13766" s="17"/>
    </row>
    <row r="13767" spans="2:3" x14ac:dyDescent="0.25">
      <c r="B13767" s="16"/>
      <c r="C13767" s="17"/>
    </row>
    <row r="13768" spans="2:3" x14ac:dyDescent="0.25">
      <c r="B13768" s="16"/>
      <c r="C13768" s="17"/>
    </row>
    <row r="13769" spans="2:3" x14ac:dyDescent="0.25">
      <c r="B13769" s="16"/>
      <c r="C13769" s="17"/>
    </row>
    <row r="13770" spans="2:3" x14ac:dyDescent="0.25">
      <c r="B13770" s="16"/>
      <c r="C13770" s="17"/>
    </row>
    <row r="13771" spans="2:3" x14ac:dyDescent="0.25">
      <c r="B13771" s="16"/>
      <c r="C13771" s="17"/>
    </row>
    <row r="13772" spans="2:3" x14ac:dyDescent="0.25">
      <c r="B13772" s="16"/>
      <c r="C13772" s="17"/>
    </row>
    <row r="13773" spans="2:3" x14ac:dyDescent="0.25">
      <c r="B13773" s="16"/>
      <c r="C13773" s="17"/>
    </row>
    <row r="13774" spans="2:3" x14ac:dyDescent="0.25">
      <c r="B13774" s="16"/>
      <c r="C13774" s="17"/>
    </row>
    <row r="13775" spans="2:3" x14ac:dyDescent="0.25">
      <c r="B13775" s="16"/>
      <c r="C13775" s="17"/>
    </row>
    <row r="13776" spans="2:3" x14ac:dyDescent="0.25">
      <c r="B13776" s="16"/>
      <c r="C13776" s="17"/>
    </row>
    <row r="13777" spans="2:3" x14ac:dyDescent="0.25">
      <c r="B13777" s="16"/>
      <c r="C13777" s="17"/>
    </row>
    <row r="13778" spans="2:3" x14ac:dyDescent="0.25">
      <c r="B13778" s="16"/>
      <c r="C13778" s="17"/>
    </row>
    <row r="13779" spans="2:3" x14ac:dyDescent="0.25">
      <c r="B13779" s="16"/>
      <c r="C13779" s="17"/>
    </row>
    <row r="13780" spans="2:3" x14ac:dyDescent="0.25">
      <c r="B13780" s="16"/>
      <c r="C13780" s="17"/>
    </row>
    <row r="13781" spans="2:3" x14ac:dyDescent="0.25">
      <c r="B13781" s="16"/>
      <c r="C13781" s="17"/>
    </row>
    <row r="13782" spans="2:3" x14ac:dyDescent="0.25">
      <c r="B13782" s="16"/>
      <c r="C13782" s="17"/>
    </row>
    <row r="13783" spans="2:3" x14ac:dyDescent="0.25">
      <c r="B13783" s="16"/>
      <c r="C13783" s="17"/>
    </row>
    <row r="13784" spans="2:3" x14ac:dyDescent="0.25">
      <c r="B13784" s="16"/>
      <c r="C13784" s="17"/>
    </row>
    <row r="13785" spans="2:3" x14ac:dyDescent="0.25">
      <c r="B13785" s="16"/>
      <c r="C13785" s="17"/>
    </row>
    <row r="13786" spans="2:3" x14ac:dyDescent="0.25">
      <c r="B13786" s="16"/>
      <c r="C13786" s="17"/>
    </row>
    <row r="13787" spans="2:3" x14ac:dyDescent="0.25">
      <c r="B13787" s="16"/>
      <c r="C13787" s="17"/>
    </row>
    <row r="13788" spans="2:3" x14ac:dyDescent="0.25">
      <c r="B13788" s="16"/>
      <c r="C13788" s="17"/>
    </row>
    <row r="13789" spans="2:3" x14ac:dyDescent="0.25">
      <c r="B13789" s="16"/>
      <c r="C13789" s="17"/>
    </row>
    <row r="13790" spans="2:3" x14ac:dyDescent="0.25">
      <c r="B13790" s="16"/>
      <c r="C13790" s="17"/>
    </row>
    <row r="13791" spans="2:3" x14ac:dyDescent="0.25">
      <c r="B13791" s="16"/>
      <c r="C13791" s="17"/>
    </row>
    <row r="13792" spans="2:3" x14ac:dyDescent="0.25">
      <c r="B13792" s="16"/>
      <c r="C13792" s="17"/>
    </row>
    <row r="13793" spans="2:3" x14ac:dyDescent="0.25">
      <c r="B13793" s="16"/>
      <c r="C13793" s="17"/>
    </row>
    <row r="13794" spans="2:3" x14ac:dyDescent="0.25">
      <c r="B13794" s="16"/>
      <c r="C13794" s="17"/>
    </row>
    <row r="13795" spans="2:3" x14ac:dyDescent="0.25">
      <c r="B13795" s="16"/>
      <c r="C13795" s="17"/>
    </row>
    <row r="13796" spans="2:3" x14ac:dyDescent="0.25">
      <c r="B13796" s="16"/>
      <c r="C13796" s="17"/>
    </row>
    <row r="13797" spans="2:3" x14ac:dyDescent="0.25">
      <c r="B13797" s="16"/>
      <c r="C13797" s="17"/>
    </row>
    <row r="13798" spans="2:3" x14ac:dyDescent="0.25">
      <c r="B13798" s="16"/>
      <c r="C13798" s="17"/>
    </row>
    <row r="13799" spans="2:3" x14ac:dyDescent="0.25">
      <c r="B13799" s="16"/>
      <c r="C13799" s="17"/>
    </row>
    <row r="13800" spans="2:3" x14ac:dyDescent="0.25">
      <c r="B13800" s="16"/>
      <c r="C13800" s="17"/>
    </row>
    <row r="13801" spans="2:3" x14ac:dyDescent="0.25">
      <c r="B13801" s="16"/>
      <c r="C13801" s="17"/>
    </row>
    <row r="13802" spans="2:3" x14ac:dyDescent="0.25">
      <c r="B13802" s="16"/>
      <c r="C13802" s="17"/>
    </row>
    <row r="13803" spans="2:3" x14ac:dyDescent="0.25">
      <c r="B13803" s="16"/>
      <c r="C13803" s="17"/>
    </row>
    <row r="13804" spans="2:3" x14ac:dyDescent="0.25">
      <c r="B13804" s="16"/>
      <c r="C13804" s="17"/>
    </row>
    <row r="13805" spans="2:3" x14ac:dyDescent="0.25">
      <c r="B13805" s="16"/>
      <c r="C13805" s="17"/>
    </row>
    <row r="13806" spans="2:3" x14ac:dyDescent="0.25">
      <c r="B13806" s="16"/>
      <c r="C13806" s="17"/>
    </row>
    <row r="13807" spans="2:3" x14ac:dyDescent="0.25">
      <c r="B13807" s="16"/>
      <c r="C13807" s="17"/>
    </row>
    <row r="13808" spans="2:3" x14ac:dyDescent="0.25">
      <c r="B13808" s="16"/>
      <c r="C13808" s="17"/>
    </row>
    <row r="13809" spans="2:3" x14ac:dyDescent="0.25">
      <c r="B13809" s="16"/>
      <c r="C13809" s="17"/>
    </row>
    <row r="13810" spans="2:3" x14ac:dyDescent="0.25">
      <c r="B13810" s="16"/>
      <c r="C13810" s="17"/>
    </row>
    <row r="13811" spans="2:3" x14ac:dyDescent="0.25">
      <c r="B13811" s="16"/>
      <c r="C13811" s="17"/>
    </row>
    <row r="13812" spans="2:3" x14ac:dyDescent="0.25">
      <c r="B13812" s="16"/>
      <c r="C13812" s="17"/>
    </row>
    <row r="13813" spans="2:3" x14ac:dyDescent="0.25">
      <c r="B13813" s="16"/>
      <c r="C13813" s="17"/>
    </row>
    <row r="13814" spans="2:3" x14ac:dyDescent="0.25">
      <c r="B13814" s="16"/>
      <c r="C13814" s="17"/>
    </row>
    <row r="13815" spans="2:3" x14ac:dyDescent="0.25">
      <c r="B13815" s="16"/>
      <c r="C13815" s="17"/>
    </row>
    <row r="13816" spans="2:3" x14ac:dyDescent="0.25">
      <c r="B13816" s="16"/>
      <c r="C13816" s="17"/>
    </row>
    <row r="13817" spans="2:3" x14ac:dyDescent="0.25">
      <c r="B13817" s="16"/>
      <c r="C13817" s="17"/>
    </row>
    <row r="13818" spans="2:3" x14ac:dyDescent="0.25">
      <c r="B13818" s="16"/>
      <c r="C13818" s="17"/>
    </row>
    <row r="13819" spans="2:3" x14ac:dyDescent="0.25">
      <c r="B13819" s="16"/>
      <c r="C13819" s="17"/>
    </row>
    <row r="13820" spans="2:3" x14ac:dyDescent="0.25">
      <c r="B13820" s="16"/>
      <c r="C13820" s="17"/>
    </row>
    <row r="13821" spans="2:3" x14ac:dyDescent="0.25">
      <c r="B13821" s="16"/>
      <c r="C13821" s="17"/>
    </row>
    <row r="13822" spans="2:3" x14ac:dyDescent="0.25">
      <c r="B13822" s="16"/>
      <c r="C13822" s="17"/>
    </row>
    <row r="13823" spans="2:3" x14ac:dyDescent="0.25">
      <c r="B13823" s="16"/>
      <c r="C13823" s="17"/>
    </row>
    <row r="13824" spans="2:3" x14ac:dyDescent="0.25">
      <c r="B13824" s="16"/>
      <c r="C13824" s="17"/>
    </row>
    <row r="13825" spans="2:3" x14ac:dyDescent="0.25">
      <c r="B13825" s="16"/>
      <c r="C13825" s="17"/>
    </row>
    <row r="13826" spans="2:3" x14ac:dyDescent="0.25">
      <c r="B13826" s="16"/>
      <c r="C13826" s="17"/>
    </row>
    <row r="13827" spans="2:3" x14ac:dyDescent="0.25">
      <c r="B13827" s="16"/>
      <c r="C13827" s="17"/>
    </row>
    <row r="13828" spans="2:3" x14ac:dyDescent="0.25">
      <c r="B13828" s="16"/>
      <c r="C13828" s="17"/>
    </row>
    <row r="13829" spans="2:3" x14ac:dyDescent="0.25">
      <c r="B13829" s="16"/>
      <c r="C13829" s="17"/>
    </row>
    <row r="13830" spans="2:3" x14ac:dyDescent="0.25">
      <c r="B13830" s="16"/>
      <c r="C13830" s="17"/>
    </row>
    <row r="13831" spans="2:3" x14ac:dyDescent="0.25">
      <c r="B13831" s="16"/>
      <c r="C13831" s="17"/>
    </row>
    <row r="13832" spans="2:3" x14ac:dyDescent="0.25">
      <c r="B13832" s="16"/>
      <c r="C13832" s="17"/>
    </row>
    <row r="13833" spans="2:3" x14ac:dyDescent="0.25">
      <c r="B13833" s="16"/>
      <c r="C13833" s="17"/>
    </row>
    <row r="13834" spans="2:3" x14ac:dyDescent="0.25">
      <c r="B13834" s="16"/>
      <c r="C13834" s="17"/>
    </row>
    <row r="13835" spans="2:3" x14ac:dyDescent="0.25">
      <c r="B13835" s="16"/>
      <c r="C13835" s="17"/>
    </row>
    <row r="13836" spans="2:3" x14ac:dyDescent="0.25">
      <c r="B13836" s="16"/>
      <c r="C13836" s="17"/>
    </row>
    <row r="13837" spans="2:3" x14ac:dyDescent="0.25">
      <c r="B13837" s="16"/>
      <c r="C13837" s="17"/>
    </row>
    <row r="13838" spans="2:3" x14ac:dyDescent="0.25">
      <c r="B13838" s="16"/>
      <c r="C13838" s="17"/>
    </row>
    <row r="13839" spans="2:3" x14ac:dyDescent="0.25">
      <c r="B13839" s="16"/>
      <c r="C13839" s="17"/>
    </row>
    <row r="13840" spans="2:3" x14ac:dyDescent="0.25">
      <c r="B13840" s="16"/>
      <c r="C13840" s="17"/>
    </row>
    <row r="13841" spans="2:3" x14ac:dyDescent="0.25">
      <c r="B13841" s="16"/>
      <c r="C13841" s="17"/>
    </row>
    <row r="13842" spans="2:3" x14ac:dyDescent="0.25">
      <c r="B13842" s="16"/>
      <c r="C13842" s="17"/>
    </row>
    <row r="13843" spans="2:3" x14ac:dyDescent="0.25">
      <c r="B13843" s="16"/>
      <c r="C13843" s="17"/>
    </row>
    <row r="13844" spans="2:3" x14ac:dyDescent="0.25">
      <c r="B13844" s="16"/>
      <c r="C13844" s="17"/>
    </row>
    <row r="13845" spans="2:3" x14ac:dyDescent="0.25">
      <c r="B13845" s="16"/>
      <c r="C13845" s="17"/>
    </row>
    <row r="13846" spans="2:3" x14ac:dyDescent="0.25">
      <c r="B13846" s="16"/>
      <c r="C13846" s="17"/>
    </row>
    <row r="13847" spans="2:3" x14ac:dyDescent="0.25">
      <c r="B13847" s="16"/>
      <c r="C13847" s="17"/>
    </row>
    <row r="13848" spans="2:3" x14ac:dyDescent="0.25">
      <c r="B13848" s="16"/>
      <c r="C13848" s="17"/>
    </row>
    <row r="13849" spans="2:3" x14ac:dyDescent="0.25">
      <c r="B13849" s="16"/>
      <c r="C13849" s="17"/>
    </row>
    <row r="13850" spans="2:3" x14ac:dyDescent="0.25">
      <c r="B13850" s="16"/>
      <c r="C13850" s="17"/>
    </row>
    <row r="13851" spans="2:3" x14ac:dyDescent="0.25">
      <c r="B13851" s="16"/>
      <c r="C13851" s="17"/>
    </row>
    <row r="13852" spans="2:3" x14ac:dyDescent="0.25">
      <c r="B13852" s="16"/>
      <c r="C13852" s="17"/>
    </row>
    <row r="13853" spans="2:3" x14ac:dyDescent="0.25">
      <c r="B13853" s="16"/>
      <c r="C13853" s="17"/>
    </row>
    <row r="13854" spans="2:3" x14ac:dyDescent="0.25">
      <c r="B13854" s="16"/>
      <c r="C13854" s="17"/>
    </row>
    <row r="13855" spans="2:3" x14ac:dyDescent="0.25">
      <c r="B13855" s="16"/>
      <c r="C13855" s="17"/>
    </row>
    <row r="13856" spans="2:3" x14ac:dyDescent="0.25">
      <c r="B13856" s="16"/>
      <c r="C13856" s="17"/>
    </row>
    <row r="13857" spans="2:3" x14ac:dyDescent="0.25">
      <c r="B13857" s="16"/>
      <c r="C13857" s="17"/>
    </row>
    <row r="13858" spans="2:3" x14ac:dyDescent="0.25">
      <c r="B13858" s="16"/>
      <c r="C13858" s="17"/>
    </row>
    <row r="13859" spans="2:3" x14ac:dyDescent="0.25">
      <c r="B13859" s="16"/>
      <c r="C13859" s="17"/>
    </row>
    <row r="13860" spans="2:3" x14ac:dyDescent="0.25">
      <c r="B13860" s="16"/>
      <c r="C13860" s="17"/>
    </row>
    <row r="13861" spans="2:3" x14ac:dyDescent="0.25">
      <c r="B13861" s="16"/>
      <c r="C13861" s="17"/>
    </row>
    <row r="13862" spans="2:3" x14ac:dyDescent="0.25">
      <c r="B13862" s="16"/>
      <c r="C13862" s="17"/>
    </row>
    <row r="13863" spans="2:3" x14ac:dyDescent="0.25">
      <c r="B13863" s="16"/>
      <c r="C13863" s="17"/>
    </row>
    <row r="13864" spans="2:3" x14ac:dyDescent="0.25">
      <c r="B13864" s="16"/>
      <c r="C13864" s="17"/>
    </row>
    <row r="13865" spans="2:3" x14ac:dyDescent="0.25">
      <c r="B13865" s="16"/>
      <c r="C13865" s="17"/>
    </row>
    <row r="13866" spans="2:3" x14ac:dyDescent="0.25">
      <c r="B13866" s="16"/>
      <c r="C13866" s="17"/>
    </row>
    <row r="13867" spans="2:3" x14ac:dyDescent="0.25">
      <c r="B13867" s="16"/>
      <c r="C13867" s="17"/>
    </row>
    <row r="13868" spans="2:3" x14ac:dyDescent="0.25">
      <c r="B13868" s="16"/>
      <c r="C13868" s="17"/>
    </row>
    <row r="13869" spans="2:3" x14ac:dyDescent="0.25">
      <c r="B13869" s="16"/>
      <c r="C13869" s="17"/>
    </row>
    <row r="13870" spans="2:3" x14ac:dyDescent="0.25">
      <c r="B13870" s="16"/>
      <c r="C13870" s="17"/>
    </row>
    <row r="13871" spans="2:3" x14ac:dyDescent="0.25">
      <c r="B13871" s="16"/>
      <c r="C13871" s="17"/>
    </row>
    <row r="13872" spans="2:3" x14ac:dyDescent="0.25">
      <c r="B13872" s="16"/>
      <c r="C13872" s="17"/>
    </row>
    <row r="13873" spans="2:3" x14ac:dyDescent="0.25">
      <c r="B13873" s="16"/>
      <c r="C13873" s="17"/>
    </row>
    <row r="13874" spans="2:3" x14ac:dyDescent="0.25">
      <c r="B13874" s="16"/>
      <c r="C13874" s="17"/>
    </row>
    <row r="13875" spans="2:3" x14ac:dyDescent="0.25">
      <c r="B13875" s="16"/>
      <c r="C13875" s="17"/>
    </row>
    <row r="13876" spans="2:3" x14ac:dyDescent="0.25">
      <c r="B13876" s="16"/>
      <c r="C13876" s="17"/>
    </row>
    <row r="13877" spans="2:3" x14ac:dyDescent="0.25">
      <c r="B13877" s="16"/>
      <c r="C13877" s="17"/>
    </row>
    <row r="13878" spans="2:3" x14ac:dyDescent="0.25">
      <c r="B13878" s="16"/>
      <c r="C13878" s="17"/>
    </row>
    <row r="13879" spans="2:3" x14ac:dyDescent="0.25">
      <c r="B13879" s="16"/>
      <c r="C13879" s="17"/>
    </row>
    <row r="13880" spans="2:3" x14ac:dyDescent="0.25">
      <c r="B13880" s="16"/>
      <c r="C13880" s="17"/>
    </row>
    <row r="13881" spans="2:3" x14ac:dyDescent="0.25">
      <c r="B13881" s="16"/>
      <c r="C13881" s="17"/>
    </row>
    <row r="13882" spans="2:3" x14ac:dyDescent="0.25">
      <c r="B13882" s="16"/>
      <c r="C13882" s="17"/>
    </row>
    <row r="13883" spans="2:3" x14ac:dyDescent="0.25">
      <c r="B13883" s="16"/>
      <c r="C13883" s="17"/>
    </row>
    <row r="13884" spans="2:3" x14ac:dyDescent="0.25">
      <c r="B13884" s="16"/>
      <c r="C13884" s="17"/>
    </row>
    <row r="13885" spans="2:3" x14ac:dyDescent="0.25">
      <c r="B13885" s="16"/>
      <c r="C13885" s="17"/>
    </row>
    <row r="13886" spans="2:3" x14ac:dyDescent="0.25">
      <c r="B13886" s="16"/>
      <c r="C13886" s="17"/>
    </row>
    <row r="13887" spans="2:3" x14ac:dyDescent="0.25">
      <c r="B13887" s="16"/>
      <c r="C13887" s="17"/>
    </row>
    <row r="13888" spans="2:3" x14ac:dyDescent="0.25">
      <c r="B13888" s="16"/>
      <c r="C13888" s="17"/>
    </row>
    <row r="13889" spans="2:3" x14ac:dyDescent="0.25">
      <c r="B13889" s="16"/>
      <c r="C13889" s="17"/>
    </row>
    <row r="13890" spans="2:3" x14ac:dyDescent="0.25">
      <c r="B13890" s="16"/>
      <c r="C13890" s="17"/>
    </row>
    <row r="13891" spans="2:3" x14ac:dyDescent="0.25">
      <c r="B13891" s="16"/>
      <c r="C13891" s="17"/>
    </row>
    <row r="13892" spans="2:3" x14ac:dyDescent="0.25">
      <c r="B13892" s="16"/>
      <c r="C13892" s="17"/>
    </row>
    <row r="13893" spans="2:3" x14ac:dyDescent="0.25">
      <c r="B13893" s="16"/>
      <c r="C13893" s="17"/>
    </row>
    <row r="13894" spans="2:3" x14ac:dyDescent="0.25">
      <c r="B13894" s="16"/>
      <c r="C13894" s="17"/>
    </row>
    <row r="13895" spans="2:3" x14ac:dyDescent="0.25">
      <c r="B13895" s="16"/>
      <c r="C13895" s="17"/>
    </row>
    <row r="13896" spans="2:3" x14ac:dyDescent="0.25">
      <c r="B13896" s="16"/>
      <c r="C13896" s="17"/>
    </row>
    <row r="13897" spans="2:3" x14ac:dyDescent="0.25">
      <c r="B13897" s="16"/>
      <c r="C13897" s="17"/>
    </row>
    <row r="13898" spans="2:3" x14ac:dyDescent="0.25">
      <c r="B13898" s="16"/>
      <c r="C13898" s="17"/>
    </row>
    <row r="13899" spans="2:3" x14ac:dyDescent="0.25">
      <c r="B13899" s="16"/>
      <c r="C13899" s="17"/>
    </row>
    <row r="13900" spans="2:3" x14ac:dyDescent="0.25">
      <c r="B13900" s="16"/>
      <c r="C13900" s="17"/>
    </row>
    <row r="13901" spans="2:3" x14ac:dyDescent="0.25">
      <c r="B13901" s="16"/>
      <c r="C13901" s="17"/>
    </row>
    <row r="13902" spans="2:3" x14ac:dyDescent="0.25">
      <c r="B13902" s="16"/>
      <c r="C13902" s="17"/>
    </row>
    <row r="13903" spans="2:3" x14ac:dyDescent="0.25">
      <c r="B13903" s="16"/>
      <c r="C13903" s="17"/>
    </row>
    <row r="13904" spans="2:3" x14ac:dyDescent="0.25">
      <c r="B13904" s="16"/>
      <c r="C13904" s="17"/>
    </row>
    <row r="13905" spans="2:3" x14ac:dyDescent="0.25">
      <c r="B13905" s="16"/>
      <c r="C13905" s="17"/>
    </row>
    <row r="13906" spans="2:3" x14ac:dyDescent="0.25">
      <c r="B13906" s="16"/>
      <c r="C13906" s="17"/>
    </row>
    <row r="13907" spans="2:3" x14ac:dyDescent="0.25">
      <c r="B13907" s="16"/>
      <c r="C13907" s="17"/>
    </row>
    <row r="13908" spans="2:3" x14ac:dyDescent="0.25">
      <c r="B13908" s="16"/>
      <c r="C13908" s="17"/>
    </row>
    <row r="13909" spans="2:3" x14ac:dyDescent="0.25">
      <c r="B13909" s="16"/>
      <c r="C13909" s="17"/>
    </row>
    <row r="13910" spans="2:3" x14ac:dyDescent="0.25">
      <c r="B13910" s="16"/>
      <c r="C13910" s="17"/>
    </row>
    <row r="13911" spans="2:3" x14ac:dyDescent="0.25">
      <c r="B13911" s="16"/>
      <c r="C13911" s="17"/>
    </row>
    <row r="13912" spans="2:3" x14ac:dyDescent="0.25">
      <c r="B13912" s="16"/>
      <c r="C13912" s="17"/>
    </row>
    <row r="13913" spans="2:3" x14ac:dyDescent="0.25">
      <c r="B13913" s="16"/>
      <c r="C13913" s="17"/>
    </row>
    <row r="13914" spans="2:3" x14ac:dyDescent="0.25">
      <c r="B13914" s="16"/>
      <c r="C13914" s="17"/>
    </row>
    <row r="13915" spans="2:3" x14ac:dyDescent="0.25">
      <c r="B13915" s="16"/>
      <c r="C13915" s="17"/>
    </row>
    <row r="13916" spans="2:3" x14ac:dyDescent="0.25">
      <c r="B13916" s="16"/>
      <c r="C13916" s="17"/>
    </row>
    <row r="13917" spans="2:3" x14ac:dyDescent="0.25">
      <c r="B13917" s="16"/>
      <c r="C13917" s="17"/>
    </row>
    <row r="13918" spans="2:3" x14ac:dyDescent="0.25">
      <c r="B13918" s="16"/>
      <c r="C13918" s="17"/>
    </row>
    <row r="13919" spans="2:3" x14ac:dyDescent="0.25">
      <c r="B13919" s="16"/>
      <c r="C13919" s="17"/>
    </row>
    <row r="13920" spans="2:3" x14ac:dyDescent="0.25">
      <c r="B13920" s="16"/>
      <c r="C13920" s="17"/>
    </row>
    <row r="13921" spans="2:3" x14ac:dyDescent="0.25">
      <c r="B13921" s="16"/>
      <c r="C13921" s="17"/>
    </row>
    <row r="13922" spans="2:3" x14ac:dyDescent="0.25">
      <c r="B13922" s="16"/>
      <c r="C13922" s="17"/>
    </row>
    <row r="13923" spans="2:3" x14ac:dyDescent="0.25">
      <c r="B13923" s="16"/>
      <c r="C13923" s="17"/>
    </row>
    <row r="13924" spans="2:3" x14ac:dyDescent="0.25">
      <c r="B13924" s="16"/>
      <c r="C13924" s="17"/>
    </row>
    <row r="13925" spans="2:3" x14ac:dyDescent="0.25">
      <c r="B13925" s="16"/>
      <c r="C13925" s="17"/>
    </row>
    <row r="13926" spans="2:3" x14ac:dyDescent="0.25">
      <c r="B13926" s="16"/>
      <c r="C13926" s="17"/>
    </row>
    <row r="13927" spans="2:3" x14ac:dyDescent="0.25">
      <c r="B13927" s="16"/>
      <c r="C13927" s="17"/>
    </row>
    <row r="13928" spans="2:3" x14ac:dyDescent="0.25">
      <c r="B13928" s="16"/>
      <c r="C13928" s="17"/>
    </row>
    <row r="13929" spans="2:3" x14ac:dyDescent="0.25">
      <c r="B13929" s="16"/>
      <c r="C13929" s="17"/>
    </row>
    <row r="13930" spans="2:3" x14ac:dyDescent="0.25">
      <c r="B13930" s="16"/>
      <c r="C13930" s="17"/>
    </row>
    <row r="13931" spans="2:3" x14ac:dyDescent="0.25">
      <c r="B13931" s="16"/>
      <c r="C13931" s="17"/>
    </row>
    <row r="13932" spans="2:3" x14ac:dyDescent="0.25">
      <c r="B13932" s="16"/>
      <c r="C13932" s="17"/>
    </row>
    <row r="13933" spans="2:3" x14ac:dyDescent="0.25">
      <c r="B13933" s="16"/>
      <c r="C13933" s="17"/>
    </row>
    <row r="13934" spans="2:3" x14ac:dyDescent="0.25">
      <c r="B13934" s="16"/>
      <c r="C13934" s="17"/>
    </row>
    <row r="13935" spans="2:3" x14ac:dyDescent="0.25">
      <c r="B13935" s="16"/>
      <c r="C13935" s="17"/>
    </row>
    <row r="13936" spans="2:3" x14ac:dyDescent="0.25">
      <c r="B13936" s="16"/>
      <c r="C13936" s="17"/>
    </row>
    <row r="13937" spans="2:3" x14ac:dyDescent="0.25">
      <c r="B13937" s="16"/>
      <c r="C13937" s="17"/>
    </row>
    <row r="13938" spans="2:3" x14ac:dyDescent="0.25">
      <c r="B13938" s="16"/>
      <c r="C13938" s="17"/>
    </row>
    <row r="13939" spans="2:3" x14ac:dyDescent="0.25">
      <c r="B13939" s="16"/>
      <c r="C13939" s="17"/>
    </row>
    <row r="13940" spans="2:3" x14ac:dyDescent="0.25">
      <c r="B13940" s="16"/>
      <c r="C13940" s="17"/>
    </row>
    <row r="13941" spans="2:3" x14ac:dyDescent="0.25">
      <c r="B13941" s="16"/>
      <c r="C13941" s="17"/>
    </row>
    <row r="13942" spans="2:3" x14ac:dyDescent="0.25">
      <c r="B13942" s="16"/>
      <c r="C13942" s="17"/>
    </row>
    <row r="13943" spans="2:3" x14ac:dyDescent="0.25">
      <c r="B13943" s="16"/>
      <c r="C13943" s="17"/>
    </row>
    <row r="13944" spans="2:3" x14ac:dyDescent="0.25">
      <c r="B13944" s="16"/>
      <c r="C13944" s="17"/>
    </row>
    <row r="13945" spans="2:3" x14ac:dyDescent="0.25">
      <c r="B13945" s="16"/>
      <c r="C13945" s="17"/>
    </row>
    <row r="13946" spans="2:3" x14ac:dyDescent="0.25">
      <c r="B13946" s="16"/>
      <c r="C13946" s="17"/>
    </row>
    <row r="13947" spans="2:3" x14ac:dyDescent="0.25">
      <c r="B13947" s="16"/>
      <c r="C13947" s="17"/>
    </row>
    <row r="13948" spans="2:3" x14ac:dyDescent="0.25">
      <c r="B13948" s="16"/>
      <c r="C13948" s="17"/>
    </row>
    <row r="13949" spans="2:3" x14ac:dyDescent="0.25">
      <c r="B13949" s="16"/>
      <c r="C13949" s="17"/>
    </row>
    <row r="13950" spans="2:3" x14ac:dyDescent="0.25">
      <c r="B13950" s="16"/>
      <c r="C13950" s="17"/>
    </row>
    <row r="13951" spans="2:3" x14ac:dyDescent="0.25">
      <c r="B13951" s="16"/>
      <c r="C13951" s="17"/>
    </row>
    <row r="13952" spans="2:3" x14ac:dyDescent="0.25">
      <c r="B13952" s="16"/>
      <c r="C13952" s="17"/>
    </row>
    <row r="13953" spans="2:3" x14ac:dyDescent="0.25">
      <c r="B13953" s="16"/>
      <c r="C13953" s="17"/>
    </row>
    <row r="13954" spans="2:3" x14ac:dyDescent="0.25">
      <c r="B13954" s="16"/>
      <c r="C13954" s="17"/>
    </row>
    <row r="13955" spans="2:3" x14ac:dyDescent="0.25">
      <c r="B13955" s="16"/>
      <c r="C13955" s="17"/>
    </row>
    <row r="13956" spans="2:3" x14ac:dyDescent="0.25">
      <c r="B13956" s="16"/>
      <c r="C13956" s="17"/>
    </row>
    <row r="13957" spans="2:3" x14ac:dyDescent="0.25">
      <c r="B13957" s="16"/>
      <c r="C13957" s="17"/>
    </row>
    <row r="13958" spans="2:3" x14ac:dyDescent="0.25">
      <c r="B13958" s="16"/>
      <c r="C13958" s="17"/>
    </row>
    <row r="13959" spans="2:3" x14ac:dyDescent="0.25">
      <c r="B13959" s="16"/>
      <c r="C13959" s="17"/>
    </row>
    <row r="13960" spans="2:3" x14ac:dyDescent="0.25">
      <c r="B13960" s="16"/>
      <c r="C13960" s="17"/>
    </row>
    <row r="13961" spans="2:3" x14ac:dyDescent="0.25">
      <c r="B13961" s="16"/>
      <c r="C13961" s="17"/>
    </row>
    <row r="13962" spans="2:3" x14ac:dyDescent="0.25">
      <c r="B13962" s="16"/>
      <c r="C13962" s="17"/>
    </row>
    <row r="13963" spans="2:3" x14ac:dyDescent="0.25">
      <c r="B13963" s="16"/>
      <c r="C13963" s="17"/>
    </row>
    <row r="13964" spans="2:3" x14ac:dyDescent="0.25">
      <c r="B13964" s="16"/>
      <c r="C13964" s="17"/>
    </row>
    <row r="13965" spans="2:3" x14ac:dyDescent="0.25">
      <c r="B13965" s="16"/>
      <c r="C13965" s="17"/>
    </row>
    <row r="13966" spans="2:3" x14ac:dyDescent="0.25">
      <c r="B13966" s="16"/>
      <c r="C13966" s="17"/>
    </row>
    <row r="13967" spans="2:3" x14ac:dyDescent="0.25">
      <c r="B13967" s="16"/>
      <c r="C13967" s="17"/>
    </row>
    <row r="13968" spans="2:3" x14ac:dyDescent="0.25">
      <c r="B13968" s="16"/>
      <c r="C13968" s="17"/>
    </row>
    <row r="13969" spans="2:3" x14ac:dyDescent="0.25">
      <c r="B13969" s="16"/>
      <c r="C13969" s="17"/>
    </row>
    <row r="13970" spans="2:3" x14ac:dyDescent="0.25">
      <c r="B13970" s="16"/>
      <c r="C13970" s="17"/>
    </row>
    <row r="13971" spans="2:3" x14ac:dyDescent="0.25">
      <c r="B13971" s="16"/>
      <c r="C13971" s="17"/>
    </row>
    <row r="13972" spans="2:3" x14ac:dyDescent="0.25">
      <c r="B13972" s="16"/>
      <c r="C13972" s="17"/>
    </row>
    <row r="13973" spans="2:3" x14ac:dyDescent="0.25">
      <c r="B13973" s="16"/>
      <c r="C13973" s="17"/>
    </row>
    <row r="13974" spans="2:3" x14ac:dyDescent="0.25">
      <c r="B13974" s="16"/>
      <c r="C13974" s="17"/>
    </row>
    <row r="13975" spans="2:3" x14ac:dyDescent="0.25">
      <c r="B13975" s="16"/>
      <c r="C13975" s="17"/>
    </row>
    <row r="13976" spans="2:3" x14ac:dyDescent="0.25">
      <c r="B13976" s="16"/>
      <c r="C13976" s="17"/>
    </row>
    <row r="13977" spans="2:3" x14ac:dyDescent="0.25">
      <c r="B13977" s="16"/>
      <c r="C13977" s="17"/>
    </row>
    <row r="13978" spans="2:3" x14ac:dyDescent="0.25">
      <c r="B13978" s="16"/>
      <c r="C13978" s="17"/>
    </row>
    <row r="13979" spans="2:3" x14ac:dyDescent="0.25">
      <c r="B13979" s="16"/>
      <c r="C13979" s="17"/>
    </row>
    <row r="13980" spans="2:3" x14ac:dyDescent="0.25">
      <c r="B13980" s="16"/>
      <c r="C13980" s="17"/>
    </row>
    <row r="13981" spans="2:3" x14ac:dyDescent="0.25">
      <c r="B13981" s="16"/>
      <c r="C13981" s="17"/>
    </row>
    <row r="13982" spans="2:3" x14ac:dyDescent="0.25">
      <c r="B13982" s="16"/>
      <c r="C13982" s="17"/>
    </row>
    <row r="13983" spans="2:3" x14ac:dyDescent="0.25">
      <c r="B13983" s="16"/>
      <c r="C13983" s="17"/>
    </row>
    <row r="13984" spans="2:3" x14ac:dyDescent="0.25">
      <c r="B13984" s="16"/>
      <c r="C13984" s="17"/>
    </row>
    <row r="13985" spans="2:3" x14ac:dyDescent="0.25">
      <c r="B13985" s="16"/>
      <c r="C13985" s="17"/>
    </row>
    <row r="13986" spans="2:3" x14ac:dyDescent="0.25">
      <c r="B13986" s="16"/>
      <c r="C13986" s="17"/>
    </row>
    <row r="13987" spans="2:3" x14ac:dyDescent="0.25">
      <c r="B13987" s="16"/>
      <c r="C13987" s="17"/>
    </row>
    <row r="13988" spans="2:3" x14ac:dyDescent="0.25">
      <c r="B13988" s="16"/>
      <c r="C13988" s="17"/>
    </row>
    <row r="13989" spans="2:3" x14ac:dyDescent="0.25">
      <c r="B13989" s="16"/>
      <c r="C13989" s="17"/>
    </row>
    <row r="13990" spans="2:3" x14ac:dyDescent="0.25">
      <c r="B13990" s="16"/>
      <c r="C13990" s="17"/>
    </row>
    <row r="13991" spans="2:3" x14ac:dyDescent="0.25">
      <c r="B13991" s="16"/>
      <c r="C13991" s="17"/>
    </row>
    <row r="13992" spans="2:3" x14ac:dyDescent="0.25">
      <c r="B13992" s="16"/>
      <c r="C13992" s="17"/>
    </row>
    <row r="13993" spans="2:3" x14ac:dyDescent="0.25">
      <c r="B13993" s="16"/>
      <c r="C13993" s="17"/>
    </row>
    <row r="13994" spans="2:3" x14ac:dyDescent="0.25">
      <c r="B13994" s="16"/>
      <c r="C13994" s="17"/>
    </row>
    <row r="13995" spans="2:3" x14ac:dyDescent="0.25">
      <c r="B13995" s="16"/>
      <c r="C13995" s="17"/>
    </row>
    <row r="13996" spans="2:3" x14ac:dyDescent="0.25">
      <c r="B13996" s="16"/>
      <c r="C13996" s="17"/>
    </row>
    <row r="13997" spans="2:3" x14ac:dyDescent="0.25">
      <c r="B13997" s="16"/>
      <c r="C13997" s="17"/>
    </row>
    <row r="13998" spans="2:3" x14ac:dyDescent="0.25">
      <c r="B13998" s="16"/>
      <c r="C13998" s="17"/>
    </row>
    <row r="13999" spans="2:3" x14ac:dyDescent="0.25">
      <c r="B13999" s="16"/>
      <c r="C13999" s="17"/>
    </row>
    <row r="14000" spans="2:3" x14ac:dyDescent="0.25">
      <c r="B14000" s="16"/>
      <c r="C14000" s="17"/>
    </row>
    <row r="14001" spans="2:3" x14ac:dyDescent="0.25">
      <c r="B14001" s="16"/>
      <c r="C14001" s="17"/>
    </row>
    <row r="14002" spans="2:3" x14ac:dyDescent="0.25">
      <c r="B14002" s="16"/>
      <c r="C14002" s="17"/>
    </row>
    <row r="14003" spans="2:3" x14ac:dyDescent="0.25">
      <c r="B14003" s="16"/>
      <c r="C14003" s="17"/>
    </row>
    <row r="14004" spans="2:3" x14ac:dyDescent="0.25">
      <c r="B14004" s="16"/>
      <c r="C14004" s="17"/>
    </row>
    <row r="14005" spans="2:3" x14ac:dyDescent="0.25">
      <c r="B14005" s="16"/>
      <c r="C14005" s="17"/>
    </row>
    <row r="14006" spans="2:3" x14ac:dyDescent="0.25">
      <c r="B14006" s="16"/>
      <c r="C14006" s="17"/>
    </row>
    <row r="14007" spans="2:3" x14ac:dyDescent="0.25">
      <c r="B14007" s="16"/>
      <c r="C14007" s="17"/>
    </row>
    <row r="14008" spans="2:3" x14ac:dyDescent="0.25">
      <c r="B14008" s="16"/>
      <c r="C14008" s="17"/>
    </row>
    <row r="14009" spans="2:3" x14ac:dyDescent="0.25">
      <c r="B14009" s="16"/>
      <c r="C14009" s="17"/>
    </row>
    <row r="14010" spans="2:3" x14ac:dyDescent="0.25">
      <c r="B14010" s="16"/>
      <c r="C14010" s="17"/>
    </row>
    <row r="14011" spans="2:3" x14ac:dyDescent="0.25">
      <c r="B14011" s="16"/>
      <c r="C14011" s="17"/>
    </row>
    <row r="14012" spans="2:3" x14ac:dyDescent="0.25">
      <c r="B14012" s="16"/>
      <c r="C14012" s="17"/>
    </row>
    <row r="14013" spans="2:3" x14ac:dyDescent="0.25">
      <c r="B14013" s="16"/>
      <c r="C14013" s="17"/>
    </row>
    <row r="14014" spans="2:3" x14ac:dyDescent="0.25">
      <c r="B14014" s="16"/>
      <c r="C14014" s="17"/>
    </row>
    <row r="14015" spans="2:3" x14ac:dyDescent="0.25">
      <c r="B14015" s="16"/>
      <c r="C14015" s="17"/>
    </row>
    <row r="14016" spans="2:3" x14ac:dyDescent="0.25">
      <c r="B14016" s="16"/>
      <c r="C14016" s="17"/>
    </row>
    <row r="14017" spans="2:3" x14ac:dyDescent="0.25">
      <c r="B14017" s="16"/>
      <c r="C14017" s="17"/>
    </row>
    <row r="14018" spans="2:3" x14ac:dyDescent="0.25">
      <c r="B14018" s="16"/>
      <c r="C14018" s="17"/>
    </row>
    <row r="14019" spans="2:3" x14ac:dyDescent="0.25">
      <c r="B14019" s="16"/>
      <c r="C14019" s="17"/>
    </row>
    <row r="14020" spans="2:3" x14ac:dyDescent="0.25">
      <c r="B14020" s="16"/>
      <c r="C14020" s="17"/>
    </row>
    <row r="14021" spans="2:3" x14ac:dyDescent="0.25">
      <c r="B14021" s="16"/>
      <c r="C14021" s="17"/>
    </row>
    <row r="14022" spans="2:3" x14ac:dyDescent="0.25">
      <c r="B14022" s="16"/>
      <c r="C14022" s="17"/>
    </row>
    <row r="14023" spans="2:3" x14ac:dyDescent="0.25">
      <c r="B14023" s="16"/>
      <c r="C14023" s="17"/>
    </row>
    <row r="14024" spans="2:3" x14ac:dyDescent="0.25">
      <c r="B14024" s="16"/>
      <c r="C14024" s="17"/>
    </row>
    <row r="14025" spans="2:3" x14ac:dyDescent="0.25">
      <c r="B14025" s="16"/>
      <c r="C14025" s="17"/>
    </row>
    <row r="14026" spans="2:3" x14ac:dyDescent="0.25">
      <c r="B14026" s="16"/>
      <c r="C14026" s="17"/>
    </row>
    <row r="14027" spans="2:3" x14ac:dyDescent="0.25">
      <c r="B14027" s="16"/>
      <c r="C14027" s="17"/>
    </row>
    <row r="14028" spans="2:3" x14ac:dyDescent="0.25">
      <c r="B14028" s="16"/>
      <c r="C14028" s="17"/>
    </row>
    <row r="14029" spans="2:3" x14ac:dyDescent="0.25">
      <c r="B14029" s="16"/>
      <c r="C14029" s="17"/>
    </row>
    <row r="14030" spans="2:3" x14ac:dyDescent="0.25">
      <c r="B14030" s="16"/>
      <c r="C14030" s="17"/>
    </row>
    <row r="14031" spans="2:3" x14ac:dyDescent="0.25">
      <c r="B14031" s="16"/>
      <c r="C14031" s="17"/>
    </row>
    <row r="14032" spans="2:3" x14ac:dyDescent="0.25">
      <c r="B14032" s="16"/>
      <c r="C14032" s="17"/>
    </row>
    <row r="14033" spans="2:3" x14ac:dyDescent="0.25">
      <c r="B14033" s="16"/>
      <c r="C14033" s="17"/>
    </row>
    <row r="14034" spans="2:3" x14ac:dyDescent="0.25">
      <c r="B14034" s="16"/>
      <c r="C14034" s="17"/>
    </row>
    <row r="14035" spans="2:3" x14ac:dyDescent="0.25">
      <c r="B14035" s="16"/>
      <c r="C14035" s="17"/>
    </row>
    <row r="14036" spans="2:3" x14ac:dyDescent="0.25">
      <c r="B14036" s="16"/>
      <c r="C14036" s="17"/>
    </row>
    <row r="14037" spans="2:3" x14ac:dyDescent="0.25">
      <c r="B14037" s="16"/>
      <c r="C14037" s="17"/>
    </row>
    <row r="14038" spans="2:3" x14ac:dyDescent="0.25">
      <c r="B14038" s="16"/>
      <c r="C14038" s="17"/>
    </row>
    <row r="14039" spans="2:3" x14ac:dyDescent="0.25">
      <c r="B14039" s="16"/>
      <c r="C14039" s="17"/>
    </row>
    <row r="14040" spans="2:3" x14ac:dyDescent="0.25">
      <c r="B14040" s="16"/>
      <c r="C14040" s="17"/>
    </row>
    <row r="14041" spans="2:3" x14ac:dyDescent="0.25">
      <c r="B14041" s="16"/>
      <c r="C14041" s="17"/>
    </row>
    <row r="14042" spans="2:3" x14ac:dyDescent="0.25">
      <c r="B14042" s="16"/>
      <c r="C14042" s="17"/>
    </row>
    <row r="14043" spans="2:3" x14ac:dyDescent="0.25">
      <c r="B14043" s="16"/>
      <c r="C14043" s="17"/>
    </row>
    <row r="14044" spans="2:3" x14ac:dyDescent="0.25">
      <c r="B14044" s="16"/>
      <c r="C14044" s="17"/>
    </row>
    <row r="14045" spans="2:3" x14ac:dyDescent="0.25">
      <c r="B14045" s="16"/>
      <c r="C14045" s="17"/>
    </row>
    <row r="14046" spans="2:3" x14ac:dyDescent="0.25">
      <c r="B14046" s="16"/>
      <c r="C14046" s="17"/>
    </row>
    <row r="14047" spans="2:3" x14ac:dyDescent="0.25">
      <c r="B14047" s="16"/>
      <c r="C14047" s="17"/>
    </row>
    <row r="14048" spans="2:3" x14ac:dyDescent="0.25">
      <c r="B14048" s="16"/>
      <c r="C14048" s="17"/>
    </row>
    <row r="14049" spans="2:3" x14ac:dyDescent="0.25">
      <c r="B14049" s="16"/>
      <c r="C14049" s="17"/>
    </row>
    <row r="14050" spans="2:3" x14ac:dyDescent="0.25">
      <c r="B14050" s="16"/>
      <c r="C14050" s="17"/>
    </row>
    <row r="14051" spans="2:3" x14ac:dyDescent="0.25">
      <c r="B14051" s="16"/>
      <c r="C14051" s="17"/>
    </row>
    <row r="14052" spans="2:3" x14ac:dyDescent="0.25">
      <c r="B14052" s="16"/>
      <c r="C14052" s="17"/>
    </row>
    <row r="14053" spans="2:3" x14ac:dyDescent="0.25">
      <c r="B14053" s="16"/>
      <c r="C14053" s="17"/>
    </row>
    <row r="14054" spans="2:3" x14ac:dyDescent="0.25">
      <c r="B14054" s="16"/>
      <c r="C14054" s="17"/>
    </row>
    <row r="14055" spans="2:3" x14ac:dyDescent="0.25">
      <c r="B14055" s="16"/>
      <c r="C14055" s="17"/>
    </row>
    <row r="14056" spans="2:3" x14ac:dyDescent="0.25">
      <c r="B14056" s="16"/>
      <c r="C14056" s="17"/>
    </row>
    <row r="14057" spans="2:3" x14ac:dyDescent="0.25">
      <c r="B14057" s="16"/>
      <c r="C14057" s="17"/>
    </row>
    <row r="14058" spans="2:3" x14ac:dyDescent="0.25">
      <c r="B14058" s="16"/>
      <c r="C14058" s="17"/>
    </row>
    <row r="14059" spans="2:3" x14ac:dyDescent="0.25">
      <c r="B14059" s="16"/>
      <c r="C14059" s="17"/>
    </row>
    <row r="14060" spans="2:3" x14ac:dyDescent="0.25">
      <c r="B14060" s="16"/>
      <c r="C14060" s="17"/>
    </row>
    <row r="14061" spans="2:3" x14ac:dyDescent="0.25">
      <c r="B14061" s="16"/>
      <c r="C14061" s="17"/>
    </row>
    <row r="14062" spans="2:3" x14ac:dyDescent="0.25">
      <c r="B14062" s="16"/>
      <c r="C14062" s="17"/>
    </row>
    <row r="14063" spans="2:3" x14ac:dyDescent="0.25">
      <c r="B14063" s="16"/>
      <c r="C14063" s="17"/>
    </row>
    <row r="14064" spans="2:3" x14ac:dyDescent="0.25">
      <c r="B14064" s="16"/>
      <c r="C14064" s="17"/>
    </row>
    <row r="14065" spans="2:3" x14ac:dyDescent="0.25">
      <c r="B14065" s="16"/>
      <c r="C14065" s="17"/>
    </row>
    <row r="14066" spans="2:3" x14ac:dyDescent="0.25">
      <c r="B14066" s="16"/>
      <c r="C14066" s="17"/>
    </row>
    <row r="14067" spans="2:3" x14ac:dyDescent="0.25">
      <c r="B14067" s="16"/>
      <c r="C14067" s="17"/>
    </row>
    <row r="14068" spans="2:3" x14ac:dyDescent="0.25">
      <c r="B14068" s="16"/>
      <c r="C14068" s="17"/>
    </row>
    <row r="14069" spans="2:3" x14ac:dyDescent="0.25">
      <c r="B14069" s="16"/>
      <c r="C14069" s="17"/>
    </row>
    <row r="14070" spans="2:3" x14ac:dyDescent="0.25">
      <c r="B14070" s="16"/>
      <c r="C14070" s="17"/>
    </row>
    <row r="14071" spans="2:3" x14ac:dyDescent="0.25">
      <c r="B14071" s="16"/>
      <c r="C14071" s="17"/>
    </row>
    <row r="14072" spans="2:3" x14ac:dyDescent="0.25">
      <c r="B14072" s="16"/>
      <c r="C14072" s="17"/>
    </row>
    <row r="14073" spans="2:3" x14ac:dyDescent="0.25">
      <c r="B14073" s="16"/>
      <c r="C14073" s="17"/>
    </row>
    <row r="14074" spans="2:3" x14ac:dyDescent="0.25">
      <c r="B14074" s="16"/>
      <c r="C14074" s="17"/>
    </row>
    <row r="14075" spans="2:3" x14ac:dyDescent="0.25">
      <c r="B14075" s="16"/>
      <c r="C14075" s="17"/>
    </row>
    <row r="14076" spans="2:3" x14ac:dyDescent="0.25">
      <c r="B14076" s="16"/>
      <c r="C14076" s="17"/>
    </row>
    <row r="14077" spans="2:3" x14ac:dyDescent="0.25">
      <c r="B14077" s="16"/>
      <c r="C14077" s="17"/>
    </row>
    <row r="14078" spans="2:3" x14ac:dyDescent="0.25">
      <c r="B14078" s="16"/>
      <c r="C14078" s="17"/>
    </row>
    <row r="14079" spans="2:3" x14ac:dyDescent="0.25">
      <c r="B14079" s="16"/>
      <c r="C14079" s="17"/>
    </row>
    <row r="14080" spans="2:3" x14ac:dyDescent="0.25">
      <c r="B14080" s="16"/>
      <c r="C14080" s="17"/>
    </row>
    <row r="14081" spans="2:3" x14ac:dyDescent="0.25">
      <c r="B14081" s="16"/>
      <c r="C14081" s="17"/>
    </row>
    <row r="14082" spans="2:3" x14ac:dyDescent="0.25">
      <c r="B14082" s="16"/>
      <c r="C14082" s="17"/>
    </row>
    <row r="14083" spans="2:3" x14ac:dyDescent="0.25">
      <c r="B14083" s="16"/>
      <c r="C14083" s="17"/>
    </row>
    <row r="14084" spans="2:3" x14ac:dyDescent="0.25">
      <c r="B14084" s="16"/>
      <c r="C14084" s="17"/>
    </row>
    <row r="14085" spans="2:3" x14ac:dyDescent="0.25">
      <c r="B14085" s="16"/>
      <c r="C14085" s="17"/>
    </row>
    <row r="14086" spans="2:3" x14ac:dyDescent="0.25">
      <c r="B14086" s="16"/>
      <c r="C14086" s="17"/>
    </row>
    <row r="14087" spans="2:3" x14ac:dyDescent="0.25">
      <c r="B14087" s="16"/>
      <c r="C14087" s="17"/>
    </row>
    <row r="14088" spans="2:3" x14ac:dyDescent="0.25">
      <c r="B14088" s="16"/>
      <c r="C14088" s="17"/>
    </row>
    <row r="14089" spans="2:3" x14ac:dyDescent="0.25">
      <c r="B14089" s="16"/>
      <c r="C14089" s="17"/>
    </row>
    <row r="14090" spans="2:3" x14ac:dyDescent="0.25">
      <c r="B14090" s="16"/>
      <c r="C14090" s="17"/>
    </row>
    <row r="14091" spans="2:3" x14ac:dyDescent="0.25">
      <c r="B14091" s="16"/>
      <c r="C14091" s="17"/>
    </row>
    <row r="14092" spans="2:3" x14ac:dyDescent="0.25">
      <c r="B14092" s="16"/>
      <c r="C14092" s="17"/>
    </row>
    <row r="14093" spans="2:3" x14ac:dyDescent="0.25">
      <c r="B14093" s="16"/>
      <c r="C14093" s="17"/>
    </row>
    <row r="14094" spans="2:3" x14ac:dyDescent="0.25">
      <c r="B14094" s="16"/>
      <c r="C14094" s="17"/>
    </row>
    <row r="14095" spans="2:3" x14ac:dyDescent="0.25">
      <c r="B14095" s="16"/>
      <c r="C14095" s="17"/>
    </row>
    <row r="14096" spans="2:3" x14ac:dyDescent="0.25">
      <c r="B14096" s="16"/>
      <c r="C14096" s="17"/>
    </row>
    <row r="14097" spans="2:3" x14ac:dyDescent="0.25">
      <c r="B14097" s="16"/>
      <c r="C14097" s="17"/>
    </row>
    <row r="14098" spans="2:3" x14ac:dyDescent="0.25">
      <c r="B14098" s="16"/>
      <c r="C14098" s="17"/>
    </row>
    <row r="14099" spans="2:3" x14ac:dyDescent="0.25">
      <c r="B14099" s="16"/>
      <c r="C14099" s="17"/>
    </row>
    <row r="14100" spans="2:3" x14ac:dyDescent="0.25">
      <c r="B14100" s="16"/>
      <c r="C14100" s="17"/>
    </row>
    <row r="14101" spans="2:3" x14ac:dyDescent="0.25">
      <c r="B14101" s="16"/>
      <c r="C14101" s="17"/>
    </row>
    <row r="14102" spans="2:3" x14ac:dyDescent="0.25">
      <c r="B14102" s="16"/>
      <c r="C14102" s="17"/>
    </row>
    <row r="14103" spans="2:3" x14ac:dyDescent="0.25">
      <c r="B14103" s="16"/>
      <c r="C14103" s="17"/>
    </row>
    <row r="14104" spans="2:3" x14ac:dyDescent="0.25">
      <c r="B14104" s="16"/>
      <c r="C14104" s="17"/>
    </row>
    <row r="14105" spans="2:3" x14ac:dyDescent="0.25">
      <c r="B14105" s="16"/>
      <c r="C14105" s="17"/>
    </row>
    <row r="14106" spans="2:3" x14ac:dyDescent="0.25">
      <c r="B14106" s="16"/>
      <c r="C14106" s="17"/>
    </row>
    <row r="14107" spans="2:3" x14ac:dyDescent="0.25">
      <c r="B14107" s="16"/>
      <c r="C14107" s="17"/>
    </row>
    <row r="14108" spans="2:3" x14ac:dyDescent="0.25">
      <c r="B14108" s="16"/>
      <c r="C14108" s="17"/>
    </row>
    <row r="14109" spans="2:3" x14ac:dyDescent="0.25">
      <c r="B14109" s="16"/>
      <c r="C14109" s="17"/>
    </row>
    <row r="14110" spans="2:3" x14ac:dyDescent="0.25">
      <c r="B14110" s="16"/>
      <c r="C14110" s="17"/>
    </row>
    <row r="14111" spans="2:3" x14ac:dyDescent="0.25">
      <c r="B14111" s="16"/>
      <c r="C14111" s="17"/>
    </row>
    <row r="14112" spans="2:3" x14ac:dyDescent="0.25">
      <c r="B14112" s="16"/>
      <c r="C14112" s="17"/>
    </row>
    <row r="14113" spans="2:3" x14ac:dyDescent="0.25">
      <c r="B14113" s="16"/>
      <c r="C14113" s="17"/>
    </row>
    <row r="14114" spans="2:3" x14ac:dyDescent="0.25">
      <c r="B14114" s="16"/>
      <c r="C14114" s="17"/>
    </row>
    <row r="14115" spans="2:3" x14ac:dyDescent="0.25">
      <c r="B14115" s="16"/>
      <c r="C14115" s="17"/>
    </row>
    <row r="14116" spans="2:3" x14ac:dyDescent="0.25">
      <c r="B14116" s="16"/>
      <c r="C14116" s="17"/>
    </row>
    <row r="14117" spans="2:3" x14ac:dyDescent="0.25">
      <c r="B14117" s="16"/>
      <c r="C14117" s="17"/>
    </row>
    <row r="14118" spans="2:3" x14ac:dyDescent="0.25">
      <c r="B14118" s="16"/>
      <c r="C14118" s="17"/>
    </row>
    <row r="14119" spans="2:3" x14ac:dyDescent="0.25">
      <c r="B14119" s="16"/>
      <c r="C14119" s="17"/>
    </row>
    <row r="14120" spans="2:3" x14ac:dyDescent="0.25">
      <c r="B14120" s="16"/>
      <c r="C14120" s="17"/>
    </row>
    <row r="14121" spans="2:3" x14ac:dyDescent="0.25">
      <c r="B14121" s="16"/>
      <c r="C14121" s="17"/>
    </row>
    <row r="14122" spans="2:3" x14ac:dyDescent="0.25">
      <c r="B14122" s="16"/>
      <c r="C14122" s="17"/>
    </row>
    <row r="14123" spans="2:3" x14ac:dyDescent="0.25">
      <c r="B14123" s="16"/>
      <c r="C14123" s="17"/>
    </row>
    <row r="14124" spans="2:3" x14ac:dyDescent="0.25">
      <c r="B14124" s="16"/>
      <c r="C14124" s="17"/>
    </row>
    <row r="14125" spans="2:3" x14ac:dyDescent="0.25">
      <c r="B14125" s="16"/>
      <c r="C14125" s="17"/>
    </row>
    <row r="14126" spans="2:3" x14ac:dyDescent="0.25">
      <c r="B14126" s="16"/>
      <c r="C14126" s="17"/>
    </row>
    <row r="14127" spans="2:3" x14ac:dyDescent="0.25">
      <c r="B14127" s="16"/>
      <c r="C14127" s="17"/>
    </row>
    <row r="14128" spans="2:3" x14ac:dyDescent="0.25">
      <c r="B14128" s="16"/>
      <c r="C14128" s="17"/>
    </row>
    <row r="14129" spans="2:3" x14ac:dyDescent="0.25">
      <c r="B14129" s="16"/>
      <c r="C14129" s="17"/>
    </row>
    <row r="14130" spans="2:3" x14ac:dyDescent="0.25">
      <c r="B14130" s="16"/>
      <c r="C14130" s="17"/>
    </row>
    <row r="14131" spans="2:3" x14ac:dyDescent="0.25">
      <c r="B14131" s="16"/>
      <c r="C14131" s="17"/>
    </row>
    <row r="14132" spans="2:3" x14ac:dyDescent="0.25">
      <c r="B14132" s="16"/>
      <c r="C14132" s="17"/>
    </row>
    <row r="14133" spans="2:3" x14ac:dyDescent="0.25">
      <c r="B14133" s="16"/>
      <c r="C14133" s="17"/>
    </row>
    <row r="14134" spans="2:3" x14ac:dyDescent="0.25">
      <c r="B14134" s="16"/>
      <c r="C14134" s="17"/>
    </row>
    <row r="14135" spans="2:3" x14ac:dyDescent="0.25">
      <c r="B14135" s="16"/>
      <c r="C14135" s="17"/>
    </row>
    <row r="14136" spans="2:3" x14ac:dyDescent="0.25">
      <c r="B14136" s="16"/>
      <c r="C14136" s="17"/>
    </row>
    <row r="14137" spans="2:3" x14ac:dyDescent="0.25">
      <c r="B14137" s="16"/>
      <c r="C14137" s="17"/>
    </row>
    <row r="14138" spans="2:3" x14ac:dyDescent="0.25">
      <c r="B14138" s="16"/>
      <c r="C14138" s="17"/>
    </row>
    <row r="14139" spans="2:3" x14ac:dyDescent="0.25">
      <c r="B14139" s="16"/>
      <c r="C14139" s="17"/>
    </row>
    <row r="14140" spans="2:3" x14ac:dyDescent="0.25">
      <c r="B14140" s="16"/>
      <c r="C14140" s="17"/>
    </row>
    <row r="14141" spans="2:3" x14ac:dyDescent="0.25">
      <c r="B14141" s="16"/>
      <c r="C14141" s="17"/>
    </row>
    <row r="14142" spans="2:3" x14ac:dyDescent="0.25">
      <c r="B14142" s="16"/>
      <c r="C14142" s="17"/>
    </row>
    <row r="14143" spans="2:3" x14ac:dyDescent="0.25">
      <c r="B14143" s="16"/>
      <c r="C14143" s="17"/>
    </row>
    <row r="14144" spans="2:3" x14ac:dyDescent="0.25">
      <c r="B14144" s="16"/>
      <c r="C14144" s="17"/>
    </row>
    <row r="14145" spans="2:3" x14ac:dyDescent="0.25">
      <c r="B14145" s="16"/>
      <c r="C14145" s="17"/>
    </row>
    <row r="14146" spans="2:3" x14ac:dyDescent="0.25">
      <c r="B14146" s="16"/>
      <c r="C14146" s="17"/>
    </row>
    <row r="14147" spans="2:3" x14ac:dyDescent="0.25">
      <c r="B14147" s="16"/>
      <c r="C14147" s="17"/>
    </row>
    <row r="14148" spans="2:3" x14ac:dyDescent="0.25">
      <c r="B14148" s="16"/>
      <c r="C14148" s="17"/>
    </row>
    <row r="14149" spans="2:3" x14ac:dyDescent="0.25">
      <c r="B14149" s="16"/>
      <c r="C14149" s="17"/>
    </row>
    <row r="14150" spans="2:3" x14ac:dyDescent="0.25">
      <c r="B14150" s="16"/>
      <c r="C14150" s="17"/>
    </row>
    <row r="14151" spans="2:3" x14ac:dyDescent="0.25">
      <c r="B14151" s="16"/>
      <c r="C14151" s="17"/>
    </row>
    <row r="14152" spans="2:3" x14ac:dyDescent="0.25">
      <c r="B14152" s="16"/>
      <c r="C14152" s="17"/>
    </row>
    <row r="14153" spans="2:3" x14ac:dyDescent="0.25">
      <c r="B14153" s="16"/>
      <c r="C14153" s="17"/>
    </row>
    <row r="14154" spans="2:3" x14ac:dyDescent="0.25">
      <c r="B14154" s="16"/>
      <c r="C14154" s="17"/>
    </row>
    <row r="14155" spans="2:3" x14ac:dyDescent="0.25">
      <c r="B14155" s="16"/>
      <c r="C14155" s="17"/>
    </row>
    <row r="14156" spans="2:3" x14ac:dyDescent="0.25">
      <c r="B14156" s="16"/>
      <c r="C14156" s="17"/>
    </row>
    <row r="14157" spans="2:3" x14ac:dyDescent="0.25">
      <c r="B14157" s="16"/>
      <c r="C14157" s="17"/>
    </row>
    <row r="14158" spans="2:3" x14ac:dyDescent="0.25">
      <c r="B14158" s="16"/>
      <c r="C14158" s="17"/>
    </row>
    <row r="14159" spans="2:3" x14ac:dyDescent="0.25">
      <c r="B14159" s="16"/>
      <c r="C14159" s="17"/>
    </row>
    <row r="14160" spans="2:3" x14ac:dyDescent="0.25">
      <c r="B14160" s="16"/>
      <c r="C14160" s="17"/>
    </row>
    <row r="14161" spans="2:3" x14ac:dyDescent="0.25">
      <c r="B14161" s="16"/>
      <c r="C14161" s="17"/>
    </row>
    <row r="14162" spans="2:3" x14ac:dyDescent="0.25">
      <c r="B14162" s="16"/>
      <c r="C14162" s="17"/>
    </row>
    <row r="14163" spans="2:3" x14ac:dyDescent="0.25">
      <c r="B14163" s="16"/>
      <c r="C14163" s="17"/>
    </row>
    <row r="14164" spans="2:3" x14ac:dyDescent="0.25">
      <c r="B14164" s="16"/>
      <c r="C14164" s="17"/>
    </row>
    <row r="14165" spans="2:3" x14ac:dyDescent="0.25">
      <c r="B14165" s="16"/>
      <c r="C14165" s="17"/>
    </row>
    <row r="14166" spans="2:3" x14ac:dyDescent="0.25">
      <c r="B14166" s="16"/>
      <c r="C14166" s="17"/>
    </row>
    <row r="14167" spans="2:3" x14ac:dyDescent="0.25">
      <c r="B14167" s="16"/>
      <c r="C14167" s="17"/>
    </row>
    <row r="14168" spans="2:3" x14ac:dyDescent="0.25">
      <c r="B14168" s="16"/>
      <c r="C14168" s="17"/>
    </row>
    <row r="14169" spans="2:3" x14ac:dyDescent="0.25">
      <c r="B14169" s="16"/>
      <c r="C14169" s="17"/>
    </row>
    <row r="14170" spans="2:3" x14ac:dyDescent="0.25">
      <c r="B14170" s="16"/>
      <c r="C14170" s="17"/>
    </row>
    <row r="14171" spans="2:3" x14ac:dyDescent="0.25">
      <c r="B14171" s="16"/>
      <c r="C14171" s="17"/>
    </row>
    <row r="14172" spans="2:3" x14ac:dyDescent="0.25">
      <c r="B14172" s="16"/>
      <c r="C14172" s="17"/>
    </row>
    <row r="14173" spans="2:3" x14ac:dyDescent="0.25">
      <c r="B14173" s="16"/>
      <c r="C14173" s="17"/>
    </row>
    <row r="14174" spans="2:3" x14ac:dyDescent="0.25">
      <c r="B14174" s="16"/>
      <c r="C14174" s="17"/>
    </row>
    <row r="14175" spans="2:3" x14ac:dyDescent="0.25">
      <c r="B14175" s="16"/>
      <c r="C14175" s="17"/>
    </row>
    <row r="14176" spans="2:3" x14ac:dyDescent="0.25">
      <c r="B14176" s="16"/>
      <c r="C14176" s="17"/>
    </row>
    <row r="14177" spans="2:3" x14ac:dyDescent="0.25">
      <c r="B14177" s="16"/>
      <c r="C14177" s="17"/>
    </row>
    <row r="14178" spans="2:3" x14ac:dyDescent="0.25">
      <c r="B14178" s="16"/>
      <c r="C14178" s="17"/>
    </row>
    <row r="14179" spans="2:3" x14ac:dyDescent="0.25">
      <c r="B14179" s="16"/>
      <c r="C14179" s="17"/>
    </row>
    <row r="14180" spans="2:3" x14ac:dyDescent="0.25">
      <c r="B14180" s="16"/>
      <c r="C14180" s="17"/>
    </row>
    <row r="14181" spans="2:3" x14ac:dyDescent="0.25">
      <c r="B14181" s="16"/>
      <c r="C14181" s="17"/>
    </row>
    <row r="14182" spans="2:3" x14ac:dyDescent="0.25">
      <c r="B14182" s="16"/>
      <c r="C14182" s="17"/>
    </row>
    <row r="14183" spans="2:3" x14ac:dyDescent="0.25">
      <c r="B14183" s="16"/>
      <c r="C14183" s="17"/>
    </row>
    <row r="14184" spans="2:3" x14ac:dyDescent="0.25">
      <c r="B14184" s="16"/>
      <c r="C14184" s="17"/>
    </row>
    <row r="14185" spans="2:3" x14ac:dyDescent="0.25">
      <c r="B14185" s="16"/>
      <c r="C14185" s="17"/>
    </row>
    <row r="14186" spans="2:3" x14ac:dyDescent="0.25">
      <c r="B14186" s="16"/>
      <c r="C14186" s="17"/>
    </row>
    <row r="14187" spans="2:3" x14ac:dyDescent="0.25">
      <c r="B14187" s="16"/>
      <c r="C14187" s="17"/>
    </row>
    <row r="14188" spans="2:3" x14ac:dyDescent="0.25">
      <c r="B14188" s="16"/>
      <c r="C14188" s="17"/>
    </row>
    <row r="14189" spans="2:3" x14ac:dyDescent="0.25">
      <c r="B14189" s="16"/>
      <c r="C14189" s="17"/>
    </row>
    <row r="14190" spans="2:3" x14ac:dyDescent="0.25">
      <c r="B14190" s="16"/>
      <c r="C14190" s="17"/>
    </row>
    <row r="14191" spans="2:3" x14ac:dyDescent="0.25">
      <c r="B14191" s="16"/>
      <c r="C14191" s="17"/>
    </row>
    <row r="14192" spans="2:3" x14ac:dyDescent="0.25">
      <c r="B14192" s="16"/>
      <c r="C14192" s="17"/>
    </row>
    <row r="14193" spans="2:3" x14ac:dyDescent="0.25">
      <c r="B14193" s="16"/>
      <c r="C14193" s="17"/>
    </row>
    <row r="14194" spans="2:3" x14ac:dyDescent="0.25">
      <c r="B14194" s="16"/>
      <c r="C14194" s="17"/>
    </row>
    <row r="14195" spans="2:3" x14ac:dyDescent="0.25">
      <c r="B14195" s="16"/>
      <c r="C14195" s="17"/>
    </row>
    <row r="14196" spans="2:3" x14ac:dyDescent="0.25">
      <c r="B14196" s="16"/>
      <c r="C14196" s="17"/>
    </row>
    <row r="14197" spans="2:3" x14ac:dyDescent="0.25">
      <c r="B14197" s="16"/>
      <c r="C14197" s="17"/>
    </row>
    <row r="14198" spans="2:3" x14ac:dyDescent="0.25">
      <c r="B14198" s="16"/>
      <c r="C14198" s="17"/>
    </row>
    <row r="14199" spans="2:3" x14ac:dyDescent="0.25">
      <c r="B14199" s="16"/>
      <c r="C14199" s="17"/>
    </row>
    <row r="14200" spans="2:3" x14ac:dyDescent="0.25">
      <c r="B14200" s="16"/>
      <c r="C14200" s="17"/>
    </row>
    <row r="14201" spans="2:3" x14ac:dyDescent="0.25">
      <c r="B14201" s="16"/>
      <c r="C14201" s="17"/>
    </row>
    <row r="14202" spans="2:3" x14ac:dyDescent="0.25">
      <c r="B14202" s="16"/>
      <c r="C14202" s="17"/>
    </row>
    <row r="14203" spans="2:3" x14ac:dyDescent="0.25">
      <c r="B14203" s="16"/>
      <c r="C14203" s="17"/>
    </row>
    <row r="14204" spans="2:3" x14ac:dyDescent="0.25">
      <c r="B14204" s="16"/>
      <c r="C14204" s="17"/>
    </row>
    <row r="14205" spans="2:3" x14ac:dyDescent="0.25">
      <c r="B14205" s="16"/>
      <c r="C14205" s="17"/>
    </row>
    <row r="14206" spans="2:3" x14ac:dyDescent="0.25">
      <c r="B14206" s="16"/>
      <c r="C14206" s="17"/>
    </row>
    <row r="14207" spans="2:3" x14ac:dyDescent="0.25">
      <c r="B14207" s="16"/>
      <c r="C14207" s="17"/>
    </row>
    <row r="14208" spans="2:3" x14ac:dyDescent="0.25">
      <c r="B14208" s="16"/>
      <c r="C14208" s="17"/>
    </row>
    <row r="14209" spans="2:3" x14ac:dyDescent="0.25">
      <c r="B14209" s="16"/>
      <c r="C14209" s="17"/>
    </row>
    <row r="14210" spans="2:3" x14ac:dyDescent="0.25">
      <c r="B14210" s="16"/>
      <c r="C14210" s="17"/>
    </row>
    <row r="14211" spans="2:3" x14ac:dyDescent="0.25">
      <c r="B14211" s="16"/>
      <c r="C14211" s="17"/>
    </row>
    <row r="14212" spans="2:3" x14ac:dyDescent="0.25">
      <c r="B14212" s="16"/>
      <c r="C14212" s="17"/>
    </row>
    <row r="14213" spans="2:3" x14ac:dyDescent="0.25">
      <c r="B14213" s="16"/>
      <c r="C14213" s="17"/>
    </row>
    <row r="14214" spans="2:3" x14ac:dyDescent="0.25">
      <c r="B14214" s="16"/>
      <c r="C14214" s="17"/>
    </row>
    <row r="14215" spans="2:3" x14ac:dyDescent="0.25">
      <c r="B14215" s="16"/>
      <c r="C14215" s="17"/>
    </row>
    <row r="14216" spans="2:3" x14ac:dyDescent="0.25">
      <c r="B14216" s="16"/>
      <c r="C14216" s="17"/>
    </row>
    <row r="14217" spans="2:3" x14ac:dyDescent="0.25">
      <c r="B14217" s="16"/>
      <c r="C14217" s="17"/>
    </row>
    <row r="14218" spans="2:3" x14ac:dyDescent="0.25">
      <c r="B14218" s="16"/>
      <c r="C14218" s="17"/>
    </row>
    <row r="14219" spans="2:3" x14ac:dyDescent="0.25">
      <c r="B14219" s="16"/>
      <c r="C14219" s="17"/>
    </row>
    <row r="14220" spans="2:3" x14ac:dyDescent="0.25">
      <c r="B14220" s="16"/>
      <c r="C14220" s="17"/>
    </row>
    <row r="14221" spans="2:3" x14ac:dyDescent="0.25">
      <c r="B14221" s="16"/>
      <c r="C14221" s="17"/>
    </row>
    <row r="14222" spans="2:3" x14ac:dyDescent="0.25">
      <c r="B14222" s="16"/>
      <c r="C14222" s="17"/>
    </row>
    <row r="14223" spans="2:3" x14ac:dyDescent="0.25">
      <c r="B14223" s="16"/>
      <c r="C14223" s="17"/>
    </row>
    <row r="14224" spans="2:3" x14ac:dyDescent="0.25">
      <c r="B14224" s="16"/>
      <c r="C14224" s="17"/>
    </row>
    <row r="14225" spans="2:3" x14ac:dyDescent="0.25">
      <c r="B14225" s="16"/>
      <c r="C14225" s="17"/>
    </row>
    <row r="14226" spans="2:3" x14ac:dyDescent="0.25">
      <c r="B14226" s="16"/>
      <c r="C14226" s="17"/>
    </row>
    <row r="14227" spans="2:3" x14ac:dyDescent="0.25">
      <c r="B14227" s="16"/>
      <c r="C14227" s="17"/>
    </row>
    <row r="14228" spans="2:3" x14ac:dyDescent="0.25">
      <c r="B14228" s="16"/>
      <c r="C14228" s="17"/>
    </row>
    <row r="14229" spans="2:3" x14ac:dyDescent="0.25">
      <c r="B14229" s="16"/>
      <c r="C14229" s="17"/>
    </row>
    <row r="14230" spans="2:3" x14ac:dyDescent="0.25">
      <c r="B14230" s="16"/>
      <c r="C14230" s="17"/>
    </row>
    <row r="14231" spans="2:3" x14ac:dyDescent="0.25">
      <c r="B14231" s="16"/>
      <c r="C14231" s="17"/>
    </row>
    <row r="14232" spans="2:3" x14ac:dyDescent="0.25">
      <c r="B14232" s="16"/>
      <c r="C14232" s="17"/>
    </row>
    <row r="14233" spans="2:3" x14ac:dyDescent="0.25">
      <c r="B14233" s="16"/>
      <c r="C14233" s="17"/>
    </row>
    <row r="14234" spans="2:3" x14ac:dyDescent="0.25">
      <c r="B14234" s="16"/>
      <c r="C14234" s="17"/>
    </row>
    <row r="14235" spans="2:3" x14ac:dyDescent="0.25">
      <c r="B14235" s="16"/>
      <c r="C14235" s="17"/>
    </row>
    <row r="14236" spans="2:3" x14ac:dyDescent="0.25">
      <c r="B14236" s="16"/>
      <c r="C14236" s="17"/>
    </row>
    <row r="14237" spans="2:3" x14ac:dyDescent="0.25">
      <c r="B14237" s="16"/>
      <c r="C14237" s="17"/>
    </row>
    <row r="14238" spans="2:3" x14ac:dyDescent="0.25">
      <c r="B14238" s="16"/>
      <c r="C14238" s="17"/>
    </row>
    <row r="14239" spans="2:3" x14ac:dyDescent="0.25">
      <c r="B14239" s="16"/>
      <c r="C14239" s="17"/>
    </row>
    <row r="14240" spans="2:3" x14ac:dyDescent="0.25">
      <c r="B14240" s="16"/>
      <c r="C14240" s="17"/>
    </row>
    <row r="14241" spans="2:3" x14ac:dyDescent="0.25">
      <c r="B14241" s="16"/>
      <c r="C14241" s="17"/>
    </row>
    <row r="14242" spans="2:3" x14ac:dyDescent="0.25">
      <c r="B14242" s="16"/>
      <c r="C14242" s="17"/>
    </row>
    <row r="14243" spans="2:3" x14ac:dyDescent="0.25">
      <c r="B14243" s="16"/>
      <c r="C14243" s="17"/>
    </row>
    <row r="14244" spans="2:3" x14ac:dyDescent="0.25">
      <c r="B14244" s="16"/>
      <c r="C14244" s="17"/>
    </row>
    <row r="14245" spans="2:3" x14ac:dyDescent="0.25">
      <c r="B14245" s="16"/>
      <c r="C14245" s="17"/>
    </row>
    <row r="14246" spans="2:3" x14ac:dyDescent="0.25">
      <c r="B14246" s="16"/>
      <c r="C14246" s="17"/>
    </row>
    <row r="14247" spans="2:3" x14ac:dyDescent="0.25">
      <c r="B14247" s="16"/>
      <c r="C14247" s="17"/>
    </row>
    <row r="14248" spans="2:3" x14ac:dyDescent="0.25">
      <c r="B14248" s="16"/>
      <c r="C14248" s="17"/>
    </row>
    <row r="14249" spans="2:3" x14ac:dyDescent="0.25">
      <c r="B14249" s="16"/>
      <c r="C14249" s="17"/>
    </row>
    <row r="14250" spans="2:3" x14ac:dyDescent="0.25">
      <c r="B14250" s="16"/>
      <c r="C14250" s="17"/>
    </row>
    <row r="14251" spans="2:3" x14ac:dyDescent="0.25">
      <c r="B14251" s="16"/>
      <c r="C14251" s="17"/>
    </row>
    <row r="14252" spans="2:3" x14ac:dyDescent="0.25">
      <c r="B14252" s="16"/>
      <c r="C14252" s="17"/>
    </row>
    <row r="14253" spans="2:3" x14ac:dyDescent="0.25">
      <c r="B14253" s="16"/>
      <c r="C14253" s="17"/>
    </row>
    <row r="14254" spans="2:3" x14ac:dyDescent="0.25">
      <c r="B14254" s="16"/>
      <c r="C14254" s="17"/>
    </row>
    <row r="14255" spans="2:3" x14ac:dyDescent="0.25">
      <c r="B14255" s="16"/>
      <c r="C14255" s="17"/>
    </row>
    <row r="14256" spans="2:3" x14ac:dyDescent="0.25">
      <c r="B14256" s="16"/>
      <c r="C14256" s="17"/>
    </row>
    <row r="14257" spans="2:3" x14ac:dyDescent="0.25">
      <c r="B14257" s="16"/>
      <c r="C14257" s="17"/>
    </row>
    <row r="14258" spans="2:3" x14ac:dyDescent="0.25">
      <c r="B14258" s="16"/>
      <c r="C14258" s="17"/>
    </row>
    <row r="14259" spans="2:3" x14ac:dyDescent="0.25">
      <c r="B14259" s="16"/>
      <c r="C14259" s="17"/>
    </row>
    <row r="14260" spans="2:3" x14ac:dyDescent="0.25">
      <c r="B14260" s="16"/>
      <c r="C14260" s="17"/>
    </row>
    <row r="14261" spans="2:3" x14ac:dyDescent="0.25">
      <c r="B14261" s="16"/>
      <c r="C14261" s="17"/>
    </row>
    <row r="14262" spans="2:3" x14ac:dyDescent="0.25">
      <c r="B14262" s="16"/>
      <c r="C14262" s="17"/>
    </row>
    <row r="14263" spans="2:3" x14ac:dyDescent="0.25">
      <c r="B14263" s="16"/>
      <c r="C14263" s="17"/>
    </row>
    <row r="14264" spans="2:3" x14ac:dyDescent="0.25">
      <c r="B14264" s="16"/>
      <c r="C14264" s="17"/>
    </row>
    <row r="14265" spans="2:3" x14ac:dyDescent="0.25">
      <c r="B14265" s="16"/>
      <c r="C14265" s="17"/>
    </row>
    <row r="14266" spans="2:3" x14ac:dyDescent="0.25">
      <c r="B14266" s="16"/>
      <c r="C14266" s="17"/>
    </row>
    <row r="14267" spans="2:3" x14ac:dyDescent="0.25">
      <c r="B14267" s="16"/>
      <c r="C14267" s="17"/>
    </row>
    <row r="14268" spans="2:3" x14ac:dyDescent="0.25">
      <c r="B14268" s="16"/>
      <c r="C14268" s="17"/>
    </row>
    <row r="14269" spans="2:3" x14ac:dyDescent="0.25">
      <c r="B14269" s="16"/>
      <c r="C14269" s="17"/>
    </row>
    <row r="14270" spans="2:3" x14ac:dyDescent="0.25">
      <c r="B14270" s="16"/>
      <c r="C14270" s="17"/>
    </row>
    <row r="14271" spans="2:3" x14ac:dyDescent="0.25">
      <c r="B14271" s="16"/>
      <c r="C14271" s="17"/>
    </row>
    <row r="14272" spans="2:3" x14ac:dyDescent="0.25">
      <c r="B14272" s="16"/>
      <c r="C14272" s="17"/>
    </row>
    <row r="14273" spans="2:3" x14ac:dyDescent="0.25">
      <c r="B14273" s="16"/>
      <c r="C14273" s="17"/>
    </row>
    <row r="14274" spans="2:3" x14ac:dyDescent="0.25">
      <c r="B14274" s="16"/>
      <c r="C14274" s="17"/>
    </row>
    <row r="14275" spans="2:3" x14ac:dyDescent="0.25">
      <c r="B14275" s="16"/>
      <c r="C14275" s="17"/>
    </row>
    <row r="14276" spans="2:3" x14ac:dyDescent="0.25">
      <c r="B14276" s="16"/>
      <c r="C14276" s="17"/>
    </row>
    <row r="14277" spans="2:3" x14ac:dyDescent="0.25">
      <c r="B14277" s="16"/>
      <c r="C14277" s="17"/>
    </row>
    <row r="14278" spans="2:3" x14ac:dyDescent="0.25">
      <c r="B14278" s="16"/>
      <c r="C14278" s="17"/>
    </row>
    <row r="14279" spans="2:3" x14ac:dyDescent="0.25">
      <c r="B14279" s="16"/>
      <c r="C14279" s="17"/>
    </row>
    <row r="14280" spans="2:3" x14ac:dyDescent="0.25">
      <c r="B14280" s="16"/>
      <c r="C14280" s="17"/>
    </row>
    <row r="14281" spans="2:3" x14ac:dyDescent="0.25">
      <c r="B14281" s="16"/>
      <c r="C14281" s="17"/>
    </row>
    <row r="14282" spans="2:3" x14ac:dyDescent="0.25">
      <c r="B14282" s="16"/>
      <c r="C14282" s="17"/>
    </row>
    <row r="14283" spans="2:3" x14ac:dyDescent="0.25">
      <c r="B14283" s="16"/>
      <c r="C14283" s="17"/>
    </row>
    <row r="14284" spans="2:3" x14ac:dyDescent="0.25">
      <c r="B14284" s="16"/>
      <c r="C14284" s="17"/>
    </row>
    <row r="14285" spans="2:3" x14ac:dyDescent="0.25">
      <c r="B14285" s="16"/>
      <c r="C14285" s="17"/>
    </row>
    <row r="14286" spans="2:3" x14ac:dyDescent="0.25">
      <c r="B14286" s="16"/>
      <c r="C14286" s="17"/>
    </row>
    <row r="14287" spans="2:3" x14ac:dyDescent="0.25">
      <c r="B14287" s="16"/>
      <c r="C14287" s="17"/>
    </row>
    <row r="14288" spans="2:3" x14ac:dyDescent="0.25">
      <c r="B14288" s="16"/>
      <c r="C14288" s="17"/>
    </row>
    <row r="14289" spans="2:3" x14ac:dyDescent="0.25">
      <c r="B14289" s="16"/>
      <c r="C14289" s="17"/>
    </row>
    <row r="14290" spans="2:3" x14ac:dyDescent="0.25">
      <c r="B14290" s="16"/>
      <c r="C14290" s="17"/>
    </row>
    <row r="14291" spans="2:3" x14ac:dyDescent="0.25">
      <c r="B14291" s="16"/>
      <c r="C14291" s="17"/>
    </row>
    <row r="14292" spans="2:3" x14ac:dyDescent="0.25">
      <c r="B14292" s="16"/>
      <c r="C14292" s="17"/>
    </row>
    <row r="14293" spans="2:3" x14ac:dyDescent="0.25">
      <c r="B14293" s="16"/>
      <c r="C14293" s="17"/>
    </row>
    <row r="14294" spans="2:3" x14ac:dyDescent="0.25">
      <c r="B14294" s="16"/>
      <c r="C14294" s="17"/>
    </row>
    <row r="14295" spans="2:3" x14ac:dyDescent="0.25">
      <c r="B14295" s="16"/>
      <c r="C14295" s="17"/>
    </row>
    <row r="14296" spans="2:3" x14ac:dyDescent="0.25">
      <c r="B14296" s="16"/>
      <c r="C14296" s="17"/>
    </row>
    <row r="14297" spans="2:3" x14ac:dyDescent="0.25">
      <c r="B14297" s="16"/>
      <c r="C14297" s="17"/>
    </row>
    <row r="14298" spans="2:3" x14ac:dyDescent="0.25">
      <c r="B14298" s="16"/>
      <c r="C14298" s="17"/>
    </row>
    <row r="14299" spans="2:3" x14ac:dyDescent="0.25">
      <c r="B14299" s="16"/>
      <c r="C14299" s="17"/>
    </row>
    <row r="14300" spans="2:3" x14ac:dyDescent="0.25">
      <c r="B14300" s="16"/>
      <c r="C14300" s="17"/>
    </row>
    <row r="14301" spans="2:3" x14ac:dyDescent="0.25">
      <c r="B14301" s="16"/>
      <c r="C14301" s="17"/>
    </row>
    <row r="14302" spans="2:3" x14ac:dyDescent="0.25">
      <c r="B14302" s="16"/>
      <c r="C14302" s="17"/>
    </row>
    <row r="14303" spans="2:3" x14ac:dyDescent="0.25">
      <c r="B14303" s="16"/>
      <c r="C14303" s="17"/>
    </row>
    <row r="14304" spans="2:3" x14ac:dyDescent="0.25">
      <c r="B14304" s="16"/>
      <c r="C14304" s="17"/>
    </row>
    <row r="14305" spans="2:3" x14ac:dyDescent="0.25">
      <c r="B14305" s="16"/>
      <c r="C14305" s="17"/>
    </row>
    <row r="14306" spans="2:3" x14ac:dyDescent="0.25">
      <c r="B14306" s="16"/>
      <c r="C14306" s="17"/>
    </row>
    <row r="14307" spans="2:3" x14ac:dyDescent="0.25">
      <c r="B14307" s="16"/>
      <c r="C14307" s="17"/>
    </row>
    <row r="14308" spans="2:3" x14ac:dyDescent="0.25">
      <c r="B14308" s="16"/>
      <c r="C14308" s="17"/>
    </row>
    <row r="14309" spans="2:3" x14ac:dyDescent="0.25">
      <c r="B14309" s="16"/>
      <c r="C14309" s="17"/>
    </row>
    <row r="14310" spans="2:3" x14ac:dyDescent="0.25">
      <c r="B14310" s="16"/>
      <c r="C14310" s="17"/>
    </row>
    <row r="14311" spans="2:3" x14ac:dyDescent="0.25">
      <c r="B14311" s="16"/>
      <c r="C14311" s="17"/>
    </row>
    <row r="14312" spans="2:3" x14ac:dyDescent="0.25">
      <c r="B14312" s="16"/>
      <c r="C14312" s="17"/>
    </row>
    <row r="14313" spans="2:3" x14ac:dyDescent="0.25">
      <c r="B14313" s="16"/>
      <c r="C14313" s="17"/>
    </row>
    <row r="14314" spans="2:3" x14ac:dyDescent="0.25">
      <c r="B14314" s="16"/>
      <c r="C14314" s="17"/>
    </row>
    <row r="14315" spans="2:3" x14ac:dyDescent="0.25">
      <c r="B14315" s="16"/>
      <c r="C14315" s="17"/>
    </row>
    <row r="14316" spans="2:3" x14ac:dyDescent="0.25">
      <c r="B14316" s="16"/>
      <c r="C14316" s="17"/>
    </row>
    <row r="14317" spans="2:3" x14ac:dyDescent="0.25">
      <c r="B14317" s="16"/>
      <c r="C14317" s="17"/>
    </row>
    <row r="14318" spans="2:3" x14ac:dyDescent="0.25">
      <c r="B14318" s="16"/>
      <c r="C14318" s="17"/>
    </row>
    <row r="14319" spans="2:3" x14ac:dyDescent="0.25">
      <c r="B14319" s="16"/>
      <c r="C14319" s="17"/>
    </row>
    <row r="14320" spans="2:3" x14ac:dyDescent="0.25">
      <c r="B14320" s="16"/>
      <c r="C14320" s="17"/>
    </row>
    <row r="14321" spans="2:3" x14ac:dyDescent="0.25">
      <c r="B14321" s="16"/>
      <c r="C14321" s="17"/>
    </row>
    <row r="14322" spans="2:3" x14ac:dyDescent="0.25">
      <c r="B14322" s="16"/>
      <c r="C14322" s="17"/>
    </row>
    <row r="14323" spans="2:3" x14ac:dyDescent="0.25">
      <c r="B14323" s="16"/>
      <c r="C14323" s="17"/>
    </row>
    <row r="14324" spans="2:3" x14ac:dyDescent="0.25">
      <c r="B14324" s="16"/>
      <c r="C14324" s="17"/>
    </row>
    <row r="14325" spans="2:3" x14ac:dyDescent="0.25">
      <c r="B14325" s="16"/>
      <c r="C14325" s="17"/>
    </row>
    <row r="14326" spans="2:3" x14ac:dyDescent="0.25">
      <c r="B14326" s="16"/>
      <c r="C14326" s="17"/>
    </row>
    <row r="14327" spans="2:3" x14ac:dyDescent="0.25">
      <c r="B14327" s="16"/>
      <c r="C14327" s="17"/>
    </row>
    <row r="14328" spans="2:3" x14ac:dyDescent="0.25">
      <c r="B14328" s="16"/>
      <c r="C14328" s="17"/>
    </row>
    <row r="14329" spans="2:3" x14ac:dyDescent="0.25">
      <c r="B14329" s="16"/>
      <c r="C14329" s="17"/>
    </row>
    <row r="14330" spans="2:3" x14ac:dyDescent="0.25">
      <c r="B14330" s="16"/>
      <c r="C14330" s="17"/>
    </row>
    <row r="14331" spans="2:3" x14ac:dyDescent="0.25">
      <c r="B14331" s="16"/>
      <c r="C14331" s="17"/>
    </row>
    <row r="14332" spans="2:3" x14ac:dyDescent="0.25">
      <c r="B14332" s="16"/>
      <c r="C14332" s="17"/>
    </row>
    <row r="14333" spans="2:3" x14ac:dyDescent="0.25">
      <c r="B14333" s="16"/>
      <c r="C14333" s="17"/>
    </row>
    <row r="14334" spans="2:3" x14ac:dyDescent="0.25">
      <c r="B14334" s="16"/>
      <c r="C14334" s="17"/>
    </row>
    <row r="14335" spans="2:3" x14ac:dyDescent="0.25">
      <c r="B14335" s="16"/>
      <c r="C14335" s="17"/>
    </row>
    <row r="14336" spans="2:3" x14ac:dyDescent="0.25">
      <c r="B14336" s="16"/>
      <c r="C14336" s="17"/>
    </row>
    <row r="14337" spans="2:3" x14ac:dyDescent="0.25">
      <c r="B14337" s="16"/>
      <c r="C14337" s="17"/>
    </row>
    <row r="14338" spans="2:3" x14ac:dyDescent="0.25">
      <c r="B14338" s="16"/>
      <c r="C14338" s="17"/>
    </row>
    <row r="14339" spans="2:3" x14ac:dyDescent="0.25">
      <c r="B14339" s="16"/>
      <c r="C14339" s="17"/>
    </row>
    <row r="14340" spans="2:3" x14ac:dyDescent="0.25">
      <c r="B14340" s="16"/>
      <c r="C14340" s="17"/>
    </row>
    <row r="14341" spans="2:3" x14ac:dyDescent="0.25">
      <c r="B14341" s="16"/>
      <c r="C14341" s="17"/>
    </row>
    <row r="14342" spans="2:3" x14ac:dyDescent="0.25">
      <c r="B14342" s="16"/>
      <c r="C14342" s="17"/>
    </row>
    <row r="14343" spans="2:3" x14ac:dyDescent="0.25">
      <c r="B14343" s="16"/>
      <c r="C14343" s="17"/>
    </row>
    <row r="14344" spans="2:3" x14ac:dyDescent="0.25">
      <c r="B14344" s="16"/>
      <c r="C14344" s="17"/>
    </row>
    <row r="14345" spans="2:3" x14ac:dyDescent="0.25">
      <c r="B14345" s="16"/>
      <c r="C14345" s="17"/>
    </row>
    <row r="14346" spans="2:3" x14ac:dyDescent="0.25">
      <c r="B14346" s="16"/>
      <c r="C14346" s="17"/>
    </row>
    <row r="14347" spans="2:3" x14ac:dyDescent="0.25">
      <c r="B14347" s="16"/>
      <c r="C14347" s="17"/>
    </row>
    <row r="14348" spans="2:3" x14ac:dyDescent="0.25">
      <c r="B14348" s="16"/>
      <c r="C14348" s="17"/>
    </row>
    <row r="14349" spans="2:3" x14ac:dyDescent="0.25">
      <c r="B14349" s="16"/>
      <c r="C14349" s="17"/>
    </row>
    <row r="14350" spans="2:3" x14ac:dyDescent="0.25">
      <c r="B14350" s="16"/>
      <c r="C14350" s="17"/>
    </row>
    <row r="14351" spans="2:3" x14ac:dyDescent="0.25">
      <c r="B14351" s="16"/>
      <c r="C14351" s="17"/>
    </row>
    <row r="14352" spans="2:3" x14ac:dyDescent="0.25">
      <c r="B14352" s="16"/>
      <c r="C14352" s="17"/>
    </row>
    <row r="14353" spans="2:3" x14ac:dyDescent="0.25">
      <c r="B14353" s="16"/>
      <c r="C14353" s="17"/>
    </row>
    <row r="14354" spans="2:3" x14ac:dyDescent="0.25">
      <c r="B14354" s="16"/>
      <c r="C14354" s="17"/>
    </row>
    <row r="14355" spans="2:3" x14ac:dyDescent="0.25">
      <c r="B14355" s="16"/>
      <c r="C14355" s="17"/>
    </row>
    <row r="14356" spans="2:3" x14ac:dyDescent="0.25">
      <c r="B14356" s="16"/>
      <c r="C14356" s="17"/>
    </row>
    <row r="14357" spans="2:3" x14ac:dyDescent="0.25">
      <c r="B14357" s="16"/>
      <c r="C14357" s="17"/>
    </row>
    <row r="14358" spans="2:3" x14ac:dyDescent="0.25">
      <c r="B14358" s="16"/>
      <c r="C14358" s="17"/>
    </row>
    <row r="14359" spans="2:3" x14ac:dyDescent="0.25">
      <c r="B14359" s="16"/>
      <c r="C14359" s="17"/>
    </row>
    <row r="14360" spans="2:3" x14ac:dyDescent="0.25">
      <c r="B14360" s="16"/>
      <c r="C14360" s="17"/>
    </row>
    <row r="14361" spans="2:3" x14ac:dyDescent="0.25">
      <c r="B14361" s="16"/>
      <c r="C14361" s="17"/>
    </row>
    <row r="14362" spans="2:3" x14ac:dyDescent="0.25">
      <c r="B14362" s="16"/>
      <c r="C14362" s="17"/>
    </row>
    <row r="14363" spans="2:3" x14ac:dyDescent="0.25">
      <c r="B14363" s="16"/>
      <c r="C14363" s="17"/>
    </row>
    <row r="14364" spans="2:3" x14ac:dyDescent="0.25">
      <c r="B14364" s="16"/>
      <c r="C14364" s="17"/>
    </row>
    <row r="14365" spans="2:3" x14ac:dyDescent="0.25">
      <c r="B14365" s="16"/>
      <c r="C14365" s="17"/>
    </row>
    <row r="14366" spans="2:3" x14ac:dyDescent="0.25">
      <c r="B14366" s="16"/>
      <c r="C14366" s="17"/>
    </row>
    <row r="14367" spans="2:3" x14ac:dyDescent="0.25">
      <c r="B14367" s="16"/>
      <c r="C14367" s="17"/>
    </row>
    <row r="14368" spans="2:3" x14ac:dyDescent="0.25">
      <c r="B14368" s="16"/>
      <c r="C14368" s="17"/>
    </row>
    <row r="14369" spans="2:3" x14ac:dyDescent="0.25">
      <c r="B14369" s="16"/>
      <c r="C14369" s="17"/>
    </row>
    <row r="14370" spans="2:3" x14ac:dyDescent="0.25">
      <c r="B14370" s="16"/>
      <c r="C14370" s="17"/>
    </row>
    <row r="14371" spans="2:3" x14ac:dyDescent="0.25">
      <c r="B14371" s="16"/>
      <c r="C14371" s="17"/>
    </row>
    <row r="14372" spans="2:3" x14ac:dyDescent="0.25">
      <c r="B14372" s="16"/>
      <c r="C14372" s="17"/>
    </row>
    <row r="14373" spans="2:3" x14ac:dyDescent="0.25">
      <c r="B14373" s="16"/>
      <c r="C14373" s="17"/>
    </row>
    <row r="14374" spans="2:3" x14ac:dyDescent="0.25">
      <c r="B14374" s="16"/>
      <c r="C14374" s="17"/>
    </row>
    <row r="14375" spans="2:3" x14ac:dyDescent="0.25">
      <c r="B14375" s="16"/>
      <c r="C14375" s="17"/>
    </row>
    <row r="14376" spans="2:3" x14ac:dyDescent="0.25">
      <c r="B14376" s="16"/>
      <c r="C14376" s="17"/>
    </row>
    <row r="14377" spans="2:3" x14ac:dyDescent="0.25">
      <c r="B14377" s="16"/>
      <c r="C14377" s="17"/>
    </row>
    <row r="14378" spans="2:3" x14ac:dyDescent="0.25">
      <c r="B14378" s="16"/>
      <c r="C14378" s="17"/>
    </row>
    <row r="14379" spans="2:3" x14ac:dyDescent="0.25">
      <c r="B14379" s="16"/>
      <c r="C14379" s="17"/>
    </row>
    <row r="14380" spans="2:3" x14ac:dyDescent="0.25">
      <c r="B14380" s="16"/>
      <c r="C14380" s="17"/>
    </row>
    <row r="14381" spans="2:3" x14ac:dyDescent="0.25">
      <c r="B14381" s="16"/>
      <c r="C14381" s="17"/>
    </row>
    <row r="14382" spans="2:3" x14ac:dyDescent="0.25">
      <c r="B14382" s="16"/>
      <c r="C14382" s="17"/>
    </row>
    <row r="14383" spans="2:3" x14ac:dyDescent="0.25">
      <c r="B14383" s="16"/>
      <c r="C14383" s="17"/>
    </row>
    <row r="14384" spans="2:3" x14ac:dyDescent="0.25">
      <c r="B14384" s="16"/>
      <c r="C14384" s="17"/>
    </row>
    <row r="14385" spans="2:3" x14ac:dyDescent="0.25">
      <c r="B14385" s="16"/>
      <c r="C14385" s="17"/>
    </row>
    <row r="14386" spans="2:3" x14ac:dyDescent="0.25">
      <c r="B14386" s="16"/>
      <c r="C14386" s="17"/>
    </row>
    <row r="14387" spans="2:3" x14ac:dyDescent="0.25">
      <c r="B14387" s="16"/>
      <c r="C14387" s="17"/>
    </row>
    <row r="14388" spans="2:3" x14ac:dyDescent="0.25">
      <c r="B14388" s="16"/>
      <c r="C14388" s="17"/>
    </row>
    <row r="14389" spans="2:3" x14ac:dyDescent="0.25">
      <c r="B14389" s="16"/>
      <c r="C14389" s="17"/>
    </row>
    <row r="14390" spans="2:3" x14ac:dyDescent="0.25">
      <c r="B14390" s="16"/>
      <c r="C14390" s="17"/>
    </row>
    <row r="14391" spans="2:3" x14ac:dyDescent="0.25">
      <c r="B14391" s="16"/>
      <c r="C14391" s="17"/>
    </row>
    <row r="14392" spans="2:3" x14ac:dyDescent="0.25">
      <c r="B14392" s="16"/>
      <c r="C14392" s="17"/>
    </row>
    <row r="14393" spans="2:3" x14ac:dyDescent="0.25">
      <c r="B14393" s="16"/>
      <c r="C14393" s="17"/>
    </row>
    <row r="14394" spans="2:3" x14ac:dyDescent="0.25">
      <c r="B14394" s="16"/>
      <c r="C14394" s="17"/>
    </row>
    <row r="14395" spans="2:3" x14ac:dyDescent="0.25">
      <c r="B14395" s="16"/>
      <c r="C14395" s="17"/>
    </row>
    <row r="14396" spans="2:3" x14ac:dyDescent="0.25">
      <c r="B14396" s="16"/>
      <c r="C14396" s="17"/>
    </row>
    <row r="14397" spans="2:3" x14ac:dyDescent="0.25">
      <c r="B14397" s="16"/>
      <c r="C14397" s="17"/>
    </row>
    <row r="14398" spans="2:3" x14ac:dyDescent="0.25">
      <c r="B14398" s="16"/>
      <c r="C14398" s="17"/>
    </row>
    <row r="14399" spans="2:3" x14ac:dyDescent="0.25">
      <c r="B14399" s="16"/>
      <c r="C14399" s="17"/>
    </row>
    <row r="14400" spans="2:3" x14ac:dyDescent="0.25">
      <c r="B14400" s="16"/>
      <c r="C14400" s="17"/>
    </row>
    <row r="14401" spans="2:3" x14ac:dyDescent="0.25">
      <c r="B14401" s="16"/>
      <c r="C14401" s="17"/>
    </row>
    <row r="14402" spans="2:3" x14ac:dyDescent="0.25">
      <c r="B14402" s="16"/>
      <c r="C14402" s="17"/>
    </row>
    <row r="14403" spans="2:3" x14ac:dyDescent="0.25">
      <c r="B14403" s="16"/>
      <c r="C14403" s="17"/>
    </row>
    <row r="14404" spans="2:3" x14ac:dyDescent="0.25">
      <c r="B14404" s="16"/>
      <c r="C14404" s="17"/>
    </row>
    <row r="14405" spans="2:3" x14ac:dyDescent="0.25">
      <c r="B14405" s="16"/>
      <c r="C14405" s="17"/>
    </row>
    <row r="14406" spans="2:3" x14ac:dyDescent="0.25">
      <c r="B14406" s="16"/>
      <c r="C14406" s="17"/>
    </row>
    <row r="14407" spans="2:3" x14ac:dyDescent="0.25">
      <c r="B14407" s="16"/>
      <c r="C14407" s="17"/>
    </row>
    <row r="14408" spans="2:3" x14ac:dyDescent="0.25">
      <c r="B14408" s="16"/>
      <c r="C14408" s="17"/>
    </row>
    <row r="14409" spans="2:3" x14ac:dyDescent="0.25">
      <c r="B14409" s="16"/>
      <c r="C14409" s="17"/>
    </row>
    <row r="14410" spans="2:3" x14ac:dyDescent="0.25">
      <c r="B14410" s="16"/>
      <c r="C14410" s="17"/>
    </row>
    <row r="14411" spans="2:3" x14ac:dyDescent="0.25">
      <c r="B14411" s="16"/>
      <c r="C14411" s="17"/>
    </row>
    <row r="14412" spans="2:3" x14ac:dyDescent="0.25">
      <c r="B14412" s="16"/>
      <c r="C14412" s="17"/>
    </row>
    <row r="14413" spans="2:3" x14ac:dyDescent="0.25">
      <c r="B14413" s="16"/>
      <c r="C14413" s="17"/>
    </row>
    <row r="14414" spans="2:3" x14ac:dyDescent="0.25">
      <c r="B14414" s="16"/>
      <c r="C14414" s="17"/>
    </row>
    <row r="14415" spans="2:3" x14ac:dyDescent="0.25">
      <c r="B14415" s="16"/>
      <c r="C14415" s="17"/>
    </row>
    <row r="14416" spans="2:3" x14ac:dyDescent="0.25">
      <c r="B14416" s="16"/>
      <c r="C14416" s="17"/>
    </row>
    <row r="14417" spans="2:3" x14ac:dyDescent="0.25">
      <c r="B14417" s="16"/>
      <c r="C14417" s="17"/>
    </row>
    <row r="14418" spans="2:3" x14ac:dyDescent="0.25">
      <c r="B14418" s="16"/>
      <c r="C14418" s="17"/>
    </row>
    <row r="14419" spans="2:3" x14ac:dyDescent="0.25">
      <c r="B14419" s="16"/>
      <c r="C14419" s="17"/>
    </row>
    <row r="14420" spans="2:3" x14ac:dyDescent="0.25">
      <c r="B14420" s="16"/>
      <c r="C14420" s="17"/>
    </row>
    <row r="14421" spans="2:3" x14ac:dyDescent="0.25">
      <c r="B14421" s="16"/>
      <c r="C14421" s="17"/>
    </row>
    <row r="14422" spans="2:3" x14ac:dyDescent="0.25">
      <c r="B14422" s="16"/>
      <c r="C14422" s="17"/>
    </row>
    <row r="14423" spans="2:3" x14ac:dyDescent="0.25">
      <c r="B14423" s="16"/>
      <c r="C14423" s="17"/>
    </row>
    <row r="14424" spans="2:3" x14ac:dyDescent="0.25">
      <c r="B14424" s="16"/>
      <c r="C14424" s="17"/>
    </row>
    <row r="14425" spans="2:3" x14ac:dyDescent="0.25">
      <c r="B14425" s="16"/>
      <c r="C14425" s="17"/>
    </row>
    <row r="14426" spans="2:3" x14ac:dyDescent="0.25">
      <c r="B14426" s="16"/>
      <c r="C14426" s="17"/>
    </row>
    <row r="14427" spans="2:3" x14ac:dyDescent="0.25">
      <c r="B14427" s="16"/>
      <c r="C14427" s="17"/>
    </row>
    <row r="14428" spans="2:3" x14ac:dyDescent="0.25">
      <c r="B14428" s="16"/>
      <c r="C14428" s="17"/>
    </row>
    <row r="14429" spans="2:3" x14ac:dyDescent="0.25">
      <c r="B14429" s="16"/>
      <c r="C14429" s="17"/>
    </row>
    <row r="14430" spans="2:3" x14ac:dyDescent="0.25">
      <c r="B14430" s="16"/>
      <c r="C14430" s="17"/>
    </row>
    <row r="14431" spans="2:3" x14ac:dyDescent="0.25">
      <c r="B14431" s="16"/>
      <c r="C14431" s="17"/>
    </row>
    <row r="14432" spans="2:3" x14ac:dyDescent="0.25">
      <c r="B14432" s="16"/>
      <c r="C14432" s="17"/>
    </row>
    <row r="14433" spans="2:3" x14ac:dyDescent="0.25">
      <c r="B14433" s="16"/>
      <c r="C14433" s="17"/>
    </row>
    <row r="14434" spans="2:3" x14ac:dyDescent="0.25">
      <c r="B14434" s="16"/>
      <c r="C14434" s="17"/>
    </row>
    <row r="14435" spans="2:3" x14ac:dyDescent="0.25">
      <c r="B14435" s="16"/>
      <c r="C14435" s="17"/>
    </row>
    <row r="14436" spans="2:3" x14ac:dyDescent="0.25">
      <c r="B14436" s="16"/>
      <c r="C14436" s="17"/>
    </row>
    <row r="14437" spans="2:3" x14ac:dyDescent="0.25">
      <c r="B14437" s="16"/>
      <c r="C14437" s="17"/>
    </row>
    <row r="14438" spans="2:3" x14ac:dyDescent="0.25">
      <c r="B14438" s="16"/>
      <c r="C14438" s="17"/>
    </row>
    <row r="14439" spans="2:3" x14ac:dyDescent="0.25">
      <c r="B14439" s="16"/>
      <c r="C14439" s="17"/>
    </row>
    <row r="14440" spans="2:3" x14ac:dyDescent="0.25">
      <c r="B14440" s="16"/>
      <c r="C14440" s="17"/>
    </row>
    <row r="14441" spans="2:3" x14ac:dyDescent="0.25">
      <c r="B14441" s="16"/>
      <c r="C14441" s="17"/>
    </row>
    <row r="14442" spans="2:3" x14ac:dyDescent="0.25">
      <c r="B14442" s="16"/>
      <c r="C14442" s="17"/>
    </row>
    <row r="14443" spans="2:3" x14ac:dyDescent="0.25">
      <c r="B14443" s="16"/>
      <c r="C14443" s="17"/>
    </row>
    <row r="14444" spans="2:3" x14ac:dyDescent="0.25">
      <c r="B14444" s="16"/>
      <c r="C14444" s="17"/>
    </row>
    <row r="14445" spans="2:3" x14ac:dyDescent="0.25">
      <c r="B14445" s="16"/>
      <c r="C14445" s="17"/>
    </row>
    <row r="14446" spans="2:3" x14ac:dyDescent="0.25">
      <c r="B14446" s="16"/>
      <c r="C14446" s="17"/>
    </row>
    <row r="14447" spans="2:3" x14ac:dyDescent="0.25">
      <c r="B14447" s="16"/>
      <c r="C14447" s="17"/>
    </row>
    <row r="14448" spans="2:3" x14ac:dyDescent="0.25">
      <c r="B14448" s="16"/>
      <c r="C14448" s="17"/>
    </row>
    <row r="14449" spans="2:3" x14ac:dyDescent="0.25">
      <c r="B14449" s="16"/>
      <c r="C14449" s="17"/>
    </row>
    <row r="14450" spans="2:3" x14ac:dyDescent="0.25">
      <c r="B14450" s="16"/>
      <c r="C14450" s="17"/>
    </row>
    <row r="14451" spans="2:3" x14ac:dyDescent="0.25">
      <c r="B14451" s="16"/>
      <c r="C14451" s="17"/>
    </row>
    <row r="14452" spans="2:3" x14ac:dyDescent="0.25">
      <c r="B14452" s="16"/>
      <c r="C14452" s="17"/>
    </row>
    <row r="14453" spans="2:3" x14ac:dyDescent="0.25">
      <c r="B14453" s="16"/>
      <c r="C14453" s="17"/>
    </row>
    <row r="14454" spans="2:3" x14ac:dyDescent="0.25">
      <c r="B14454" s="16"/>
      <c r="C14454" s="17"/>
    </row>
    <row r="14455" spans="2:3" x14ac:dyDescent="0.25">
      <c r="B14455" s="16"/>
      <c r="C14455" s="17"/>
    </row>
    <row r="14456" spans="2:3" x14ac:dyDescent="0.25">
      <c r="B14456" s="16"/>
      <c r="C14456" s="17"/>
    </row>
    <row r="14457" spans="2:3" x14ac:dyDescent="0.25">
      <c r="B14457" s="16"/>
      <c r="C14457" s="17"/>
    </row>
    <row r="14458" spans="2:3" x14ac:dyDescent="0.25">
      <c r="B14458" s="16"/>
      <c r="C14458" s="17"/>
    </row>
    <row r="14459" spans="2:3" x14ac:dyDescent="0.25">
      <c r="B14459" s="16"/>
      <c r="C14459" s="17"/>
    </row>
    <row r="14460" spans="2:3" x14ac:dyDescent="0.25">
      <c r="B14460" s="16"/>
      <c r="C14460" s="17"/>
    </row>
    <row r="14461" spans="2:3" x14ac:dyDescent="0.25">
      <c r="B14461" s="16"/>
      <c r="C14461" s="17"/>
    </row>
    <row r="14462" spans="2:3" x14ac:dyDescent="0.25">
      <c r="B14462" s="16"/>
      <c r="C14462" s="17"/>
    </row>
    <row r="14463" spans="2:3" x14ac:dyDescent="0.25">
      <c r="B14463" s="16"/>
      <c r="C14463" s="17"/>
    </row>
    <row r="14464" spans="2:3" x14ac:dyDescent="0.25">
      <c r="B14464" s="16"/>
      <c r="C14464" s="17"/>
    </row>
    <row r="14465" spans="2:3" x14ac:dyDescent="0.25">
      <c r="B14465" s="16"/>
      <c r="C14465" s="17"/>
    </row>
    <row r="14466" spans="2:3" x14ac:dyDescent="0.25">
      <c r="B14466" s="16"/>
      <c r="C14466" s="17"/>
    </row>
    <row r="14467" spans="2:3" x14ac:dyDescent="0.25">
      <c r="B14467" s="16"/>
      <c r="C14467" s="17"/>
    </row>
    <row r="14468" spans="2:3" x14ac:dyDescent="0.25">
      <c r="B14468" s="16"/>
      <c r="C14468" s="17"/>
    </row>
    <row r="14469" spans="2:3" x14ac:dyDescent="0.25">
      <c r="B14469" s="16"/>
      <c r="C14469" s="17"/>
    </row>
    <row r="14470" spans="2:3" x14ac:dyDescent="0.25">
      <c r="B14470" s="16"/>
      <c r="C14470" s="17"/>
    </row>
    <row r="14471" spans="2:3" x14ac:dyDescent="0.25">
      <c r="B14471" s="16"/>
      <c r="C14471" s="17"/>
    </row>
    <row r="14472" spans="2:3" x14ac:dyDescent="0.25">
      <c r="B14472" s="16"/>
      <c r="C14472" s="17"/>
    </row>
    <row r="14473" spans="2:3" x14ac:dyDescent="0.25">
      <c r="B14473" s="16"/>
      <c r="C14473" s="17"/>
    </row>
    <row r="14474" spans="2:3" x14ac:dyDescent="0.25">
      <c r="B14474" s="16"/>
      <c r="C14474" s="17"/>
    </row>
    <row r="14475" spans="2:3" x14ac:dyDescent="0.25">
      <c r="B14475" s="16"/>
      <c r="C14475" s="17"/>
    </row>
    <row r="14476" spans="2:3" x14ac:dyDescent="0.25">
      <c r="B14476" s="16"/>
      <c r="C14476" s="17"/>
    </row>
    <row r="14477" spans="2:3" x14ac:dyDescent="0.25">
      <c r="B14477" s="16"/>
      <c r="C14477" s="17"/>
    </row>
    <row r="14478" spans="2:3" x14ac:dyDescent="0.25">
      <c r="B14478" s="16"/>
      <c r="C14478" s="17"/>
    </row>
    <row r="14479" spans="2:3" x14ac:dyDescent="0.25">
      <c r="B14479" s="16"/>
      <c r="C14479" s="17"/>
    </row>
    <row r="14480" spans="2:3" x14ac:dyDescent="0.25">
      <c r="B14480" s="16"/>
      <c r="C14480" s="17"/>
    </row>
    <row r="14481" spans="2:3" x14ac:dyDescent="0.25">
      <c r="B14481" s="16"/>
      <c r="C14481" s="17"/>
    </row>
    <row r="14482" spans="2:3" x14ac:dyDescent="0.25">
      <c r="B14482" s="16"/>
      <c r="C14482" s="17"/>
    </row>
    <row r="14483" spans="2:3" x14ac:dyDescent="0.25">
      <c r="B14483" s="16"/>
      <c r="C14483" s="17"/>
    </row>
    <row r="14484" spans="2:3" x14ac:dyDescent="0.25">
      <c r="B14484" s="16"/>
      <c r="C14484" s="17"/>
    </row>
    <row r="14485" spans="2:3" x14ac:dyDescent="0.25">
      <c r="B14485" s="16"/>
      <c r="C14485" s="17"/>
    </row>
    <row r="14486" spans="2:3" x14ac:dyDescent="0.25">
      <c r="B14486" s="16"/>
      <c r="C14486" s="17"/>
    </row>
    <row r="14487" spans="2:3" x14ac:dyDescent="0.25">
      <c r="B14487" s="16"/>
      <c r="C14487" s="17"/>
    </row>
    <row r="14488" spans="2:3" x14ac:dyDescent="0.25">
      <c r="B14488" s="16"/>
      <c r="C14488" s="17"/>
    </row>
    <row r="14489" spans="2:3" x14ac:dyDescent="0.25">
      <c r="B14489" s="16"/>
      <c r="C14489" s="17"/>
    </row>
    <row r="14490" spans="2:3" x14ac:dyDescent="0.25">
      <c r="B14490" s="16"/>
      <c r="C14490" s="17"/>
    </row>
    <row r="14491" spans="2:3" x14ac:dyDescent="0.25">
      <c r="B14491" s="16"/>
      <c r="C14491" s="17"/>
    </row>
    <row r="14492" spans="2:3" x14ac:dyDescent="0.25">
      <c r="B14492" s="16"/>
      <c r="C14492" s="17"/>
    </row>
    <row r="14493" spans="2:3" x14ac:dyDescent="0.25">
      <c r="B14493" s="16"/>
      <c r="C14493" s="17"/>
    </row>
    <row r="14494" spans="2:3" x14ac:dyDescent="0.25">
      <c r="B14494" s="16"/>
      <c r="C14494" s="17"/>
    </row>
    <row r="14495" spans="2:3" x14ac:dyDescent="0.25">
      <c r="B14495" s="16"/>
      <c r="C14495" s="17"/>
    </row>
    <row r="14496" spans="2:3" x14ac:dyDescent="0.25">
      <c r="B14496" s="16"/>
      <c r="C14496" s="17"/>
    </row>
    <row r="14497" spans="2:3" x14ac:dyDescent="0.25">
      <c r="B14497" s="16"/>
      <c r="C14497" s="17"/>
    </row>
    <row r="14498" spans="2:3" x14ac:dyDescent="0.25">
      <c r="B14498" s="16"/>
      <c r="C14498" s="17"/>
    </row>
    <row r="14499" spans="2:3" x14ac:dyDescent="0.25">
      <c r="B14499" s="16"/>
      <c r="C14499" s="17"/>
    </row>
    <row r="14500" spans="2:3" x14ac:dyDescent="0.25">
      <c r="B14500" s="16"/>
      <c r="C14500" s="17"/>
    </row>
    <row r="14501" spans="2:3" x14ac:dyDescent="0.25">
      <c r="B14501" s="16"/>
      <c r="C14501" s="17"/>
    </row>
    <row r="14502" spans="2:3" x14ac:dyDescent="0.25">
      <c r="B14502" s="16"/>
      <c r="C14502" s="17"/>
    </row>
    <row r="14503" spans="2:3" x14ac:dyDescent="0.25">
      <c r="B14503" s="16"/>
      <c r="C14503" s="17"/>
    </row>
    <row r="14504" spans="2:3" x14ac:dyDescent="0.25">
      <c r="B14504" s="16"/>
      <c r="C14504" s="17"/>
    </row>
    <row r="14505" spans="2:3" x14ac:dyDescent="0.25">
      <c r="B14505" s="16"/>
      <c r="C14505" s="17"/>
    </row>
    <row r="14506" spans="2:3" x14ac:dyDescent="0.25">
      <c r="B14506" s="16"/>
      <c r="C14506" s="17"/>
    </row>
    <row r="14507" spans="2:3" x14ac:dyDescent="0.25">
      <c r="B14507" s="16"/>
      <c r="C14507" s="17"/>
    </row>
    <row r="14508" spans="2:3" x14ac:dyDescent="0.25">
      <c r="B14508" s="16"/>
      <c r="C14508" s="17"/>
    </row>
    <row r="14509" spans="2:3" x14ac:dyDescent="0.25">
      <c r="B14509" s="16"/>
      <c r="C14509" s="17"/>
    </row>
    <row r="14510" spans="2:3" x14ac:dyDescent="0.25">
      <c r="B14510" s="16"/>
      <c r="C14510" s="17"/>
    </row>
    <row r="14511" spans="2:3" x14ac:dyDescent="0.25">
      <c r="B14511" s="16"/>
      <c r="C14511" s="17"/>
    </row>
    <row r="14512" spans="2:3" x14ac:dyDescent="0.25">
      <c r="B14512" s="16"/>
      <c r="C14512" s="17"/>
    </row>
    <row r="14513" spans="2:3" x14ac:dyDescent="0.25">
      <c r="B14513" s="16"/>
      <c r="C14513" s="17"/>
    </row>
    <row r="14514" spans="2:3" x14ac:dyDescent="0.25">
      <c r="B14514" s="16"/>
      <c r="C14514" s="17"/>
    </row>
    <row r="14515" spans="2:3" x14ac:dyDescent="0.25">
      <c r="B14515" s="16"/>
      <c r="C14515" s="17"/>
    </row>
    <row r="14516" spans="2:3" x14ac:dyDescent="0.25">
      <c r="B14516" s="16"/>
      <c r="C14516" s="17"/>
    </row>
    <row r="14517" spans="2:3" x14ac:dyDescent="0.25">
      <c r="B14517" s="16"/>
      <c r="C14517" s="17"/>
    </row>
    <row r="14518" spans="2:3" x14ac:dyDescent="0.25">
      <c r="B14518" s="16"/>
      <c r="C14518" s="17"/>
    </row>
    <row r="14519" spans="2:3" x14ac:dyDescent="0.25">
      <c r="B14519" s="16"/>
      <c r="C14519" s="17"/>
    </row>
    <row r="14520" spans="2:3" x14ac:dyDescent="0.25">
      <c r="B14520" s="16"/>
      <c r="C14520" s="17"/>
    </row>
    <row r="14521" spans="2:3" x14ac:dyDescent="0.25">
      <c r="B14521" s="16"/>
      <c r="C14521" s="17"/>
    </row>
    <row r="14522" spans="2:3" x14ac:dyDescent="0.25">
      <c r="B14522" s="16"/>
      <c r="C14522" s="17"/>
    </row>
    <row r="14523" spans="2:3" x14ac:dyDescent="0.25">
      <c r="B14523" s="16"/>
      <c r="C14523" s="17"/>
    </row>
    <row r="14524" spans="2:3" x14ac:dyDescent="0.25">
      <c r="B14524" s="16"/>
      <c r="C14524" s="17"/>
    </row>
    <row r="14525" spans="2:3" x14ac:dyDescent="0.25">
      <c r="B14525" s="16"/>
      <c r="C14525" s="17"/>
    </row>
    <row r="14526" spans="2:3" x14ac:dyDescent="0.25">
      <c r="B14526" s="16"/>
      <c r="C14526" s="17"/>
    </row>
    <row r="14527" spans="2:3" x14ac:dyDescent="0.25">
      <c r="B14527" s="16"/>
      <c r="C14527" s="17"/>
    </row>
    <row r="14528" spans="2:3" x14ac:dyDescent="0.25">
      <c r="B14528" s="16"/>
      <c r="C14528" s="17"/>
    </row>
    <row r="14529" spans="2:3" x14ac:dyDescent="0.25">
      <c r="B14529" s="16"/>
      <c r="C14529" s="17"/>
    </row>
    <row r="14530" spans="2:3" x14ac:dyDescent="0.25">
      <c r="B14530" s="16"/>
      <c r="C14530" s="17"/>
    </row>
    <row r="14531" spans="2:3" x14ac:dyDescent="0.25">
      <c r="B14531" s="16"/>
      <c r="C14531" s="17"/>
    </row>
    <row r="14532" spans="2:3" x14ac:dyDescent="0.25">
      <c r="B14532" s="16"/>
      <c r="C14532" s="17"/>
    </row>
    <row r="14533" spans="2:3" x14ac:dyDescent="0.25">
      <c r="B14533" s="16"/>
      <c r="C14533" s="17"/>
    </row>
    <row r="14534" spans="2:3" x14ac:dyDescent="0.25">
      <c r="B14534" s="16"/>
      <c r="C14534" s="17"/>
    </row>
    <row r="14535" spans="2:3" x14ac:dyDescent="0.25">
      <c r="B14535" s="16"/>
      <c r="C14535" s="17"/>
    </row>
    <row r="14536" spans="2:3" x14ac:dyDescent="0.25">
      <c r="B14536" s="16"/>
      <c r="C14536" s="17"/>
    </row>
    <row r="14537" spans="2:3" x14ac:dyDescent="0.25">
      <c r="B14537" s="16"/>
      <c r="C14537" s="17"/>
    </row>
    <row r="14538" spans="2:3" x14ac:dyDescent="0.25">
      <c r="B14538" s="16"/>
      <c r="C14538" s="17"/>
    </row>
    <row r="14539" spans="2:3" x14ac:dyDescent="0.25">
      <c r="B14539" s="16"/>
      <c r="C14539" s="17"/>
    </row>
    <row r="14540" spans="2:3" x14ac:dyDescent="0.25">
      <c r="B14540" s="16"/>
      <c r="C14540" s="17"/>
    </row>
    <row r="14541" spans="2:3" x14ac:dyDescent="0.25">
      <c r="B14541" s="16"/>
      <c r="C14541" s="17"/>
    </row>
    <row r="14542" spans="2:3" x14ac:dyDescent="0.25">
      <c r="B14542" s="16"/>
      <c r="C14542" s="17"/>
    </row>
    <row r="14543" spans="2:3" x14ac:dyDescent="0.25">
      <c r="B14543" s="16"/>
      <c r="C14543" s="17"/>
    </row>
    <row r="14544" spans="2:3" x14ac:dyDescent="0.25">
      <c r="B14544" s="16"/>
      <c r="C14544" s="17"/>
    </row>
    <row r="14545" spans="2:3" x14ac:dyDescent="0.25">
      <c r="B14545" s="16"/>
      <c r="C14545" s="17"/>
    </row>
    <row r="14546" spans="2:3" x14ac:dyDescent="0.25">
      <c r="B14546" s="16"/>
      <c r="C14546" s="17"/>
    </row>
    <row r="14547" spans="2:3" x14ac:dyDescent="0.25">
      <c r="B14547" s="16"/>
      <c r="C14547" s="17"/>
    </row>
    <row r="14548" spans="2:3" x14ac:dyDescent="0.25">
      <c r="B14548" s="16"/>
      <c r="C14548" s="17"/>
    </row>
    <row r="14549" spans="2:3" x14ac:dyDescent="0.25">
      <c r="B14549" s="16"/>
      <c r="C14549" s="17"/>
    </row>
    <row r="14550" spans="2:3" x14ac:dyDescent="0.25">
      <c r="B14550" s="16"/>
      <c r="C14550" s="17"/>
    </row>
    <row r="14551" spans="2:3" x14ac:dyDescent="0.25">
      <c r="B14551" s="16"/>
      <c r="C14551" s="17"/>
    </row>
    <row r="14552" spans="2:3" x14ac:dyDescent="0.25">
      <c r="B14552" s="16"/>
      <c r="C14552" s="17"/>
    </row>
    <row r="14553" spans="2:3" x14ac:dyDescent="0.25">
      <c r="B14553" s="16"/>
      <c r="C14553" s="17"/>
    </row>
    <row r="14554" spans="2:3" x14ac:dyDescent="0.25">
      <c r="B14554" s="16"/>
      <c r="C14554" s="17"/>
    </row>
    <row r="14555" spans="2:3" x14ac:dyDescent="0.25">
      <c r="B14555" s="16"/>
      <c r="C14555" s="17"/>
    </row>
    <row r="14556" spans="2:3" x14ac:dyDescent="0.25">
      <c r="B14556" s="16"/>
      <c r="C14556" s="17"/>
    </row>
    <row r="14557" spans="2:3" x14ac:dyDescent="0.25">
      <c r="B14557" s="16"/>
      <c r="C14557" s="17"/>
    </row>
    <row r="14558" spans="2:3" x14ac:dyDescent="0.25">
      <c r="B14558" s="16"/>
      <c r="C14558" s="17"/>
    </row>
    <row r="14559" spans="2:3" x14ac:dyDescent="0.25">
      <c r="B14559" s="16"/>
      <c r="C14559" s="17"/>
    </row>
    <row r="14560" spans="2:3" x14ac:dyDescent="0.25">
      <c r="B14560" s="16"/>
      <c r="C14560" s="17"/>
    </row>
    <row r="14561" spans="2:3" x14ac:dyDescent="0.25">
      <c r="B14561" s="16"/>
      <c r="C14561" s="17"/>
    </row>
    <row r="14562" spans="2:3" x14ac:dyDescent="0.25">
      <c r="B14562" s="16"/>
      <c r="C14562" s="17"/>
    </row>
    <row r="14563" spans="2:3" x14ac:dyDescent="0.25">
      <c r="B14563" s="16"/>
      <c r="C14563" s="17"/>
    </row>
    <row r="14564" spans="2:3" x14ac:dyDescent="0.25">
      <c r="B14564" s="16"/>
      <c r="C14564" s="17"/>
    </row>
    <row r="14565" spans="2:3" x14ac:dyDescent="0.25">
      <c r="B14565" s="16"/>
      <c r="C14565" s="17"/>
    </row>
    <row r="14566" spans="2:3" x14ac:dyDescent="0.25">
      <c r="B14566" s="16"/>
      <c r="C14566" s="17"/>
    </row>
    <row r="14567" spans="2:3" x14ac:dyDescent="0.25">
      <c r="B14567" s="16"/>
      <c r="C14567" s="17"/>
    </row>
    <row r="14568" spans="2:3" x14ac:dyDescent="0.25">
      <c r="B14568" s="16"/>
      <c r="C14568" s="17"/>
    </row>
    <row r="14569" spans="2:3" x14ac:dyDescent="0.25">
      <c r="B14569" s="16"/>
      <c r="C14569" s="17"/>
    </row>
    <row r="14570" spans="2:3" x14ac:dyDescent="0.25">
      <c r="B14570" s="16"/>
      <c r="C14570" s="17"/>
    </row>
    <row r="14571" spans="2:3" x14ac:dyDescent="0.25">
      <c r="B14571" s="16"/>
      <c r="C14571" s="17"/>
    </row>
    <row r="14572" spans="2:3" x14ac:dyDescent="0.25">
      <c r="B14572" s="16"/>
      <c r="C14572" s="17"/>
    </row>
    <row r="14573" spans="2:3" x14ac:dyDescent="0.25">
      <c r="B14573" s="16"/>
      <c r="C14573" s="17"/>
    </row>
    <row r="14574" spans="2:3" x14ac:dyDescent="0.25">
      <c r="B14574" s="16"/>
      <c r="C14574" s="17"/>
    </row>
    <row r="14575" spans="2:3" x14ac:dyDescent="0.25">
      <c r="B14575" s="16"/>
      <c r="C14575" s="17"/>
    </row>
    <row r="14576" spans="2:3" x14ac:dyDescent="0.25">
      <c r="B14576" s="16"/>
      <c r="C14576" s="17"/>
    </row>
    <row r="14577" spans="2:3" x14ac:dyDescent="0.25">
      <c r="B14577" s="16"/>
      <c r="C14577" s="17"/>
    </row>
    <row r="14578" spans="2:3" x14ac:dyDescent="0.25">
      <c r="B14578" s="16"/>
      <c r="C14578" s="17"/>
    </row>
    <row r="14579" spans="2:3" x14ac:dyDescent="0.25">
      <c r="B14579" s="16"/>
      <c r="C14579" s="17"/>
    </row>
    <row r="14580" spans="2:3" x14ac:dyDescent="0.25">
      <c r="B14580" s="16"/>
      <c r="C14580" s="17"/>
    </row>
    <row r="14581" spans="2:3" x14ac:dyDescent="0.25">
      <c r="B14581" s="16"/>
      <c r="C14581" s="17"/>
    </row>
    <row r="14582" spans="2:3" x14ac:dyDescent="0.25">
      <c r="B14582" s="16"/>
      <c r="C14582" s="17"/>
    </row>
    <row r="14583" spans="2:3" x14ac:dyDescent="0.25">
      <c r="B14583" s="16"/>
      <c r="C14583" s="17"/>
    </row>
    <row r="14584" spans="2:3" x14ac:dyDescent="0.25">
      <c r="B14584" s="16"/>
      <c r="C14584" s="17"/>
    </row>
    <row r="14585" spans="2:3" x14ac:dyDescent="0.25">
      <c r="B14585" s="16"/>
      <c r="C14585" s="17"/>
    </row>
    <row r="14586" spans="2:3" x14ac:dyDescent="0.25">
      <c r="B14586" s="16"/>
      <c r="C14586" s="17"/>
    </row>
    <row r="14587" spans="2:3" x14ac:dyDescent="0.25">
      <c r="B14587" s="16"/>
      <c r="C14587" s="17"/>
    </row>
    <row r="14588" spans="2:3" x14ac:dyDescent="0.25">
      <c r="B14588" s="16"/>
      <c r="C14588" s="17"/>
    </row>
    <row r="14589" spans="2:3" x14ac:dyDescent="0.25">
      <c r="B14589" s="16"/>
      <c r="C14589" s="17"/>
    </row>
    <row r="14590" spans="2:3" x14ac:dyDescent="0.25">
      <c r="B14590" s="16"/>
      <c r="C14590" s="17"/>
    </row>
    <row r="14591" spans="2:3" x14ac:dyDescent="0.25">
      <c r="B14591" s="16"/>
      <c r="C14591" s="17"/>
    </row>
    <row r="14592" spans="2:3" x14ac:dyDescent="0.25">
      <c r="B14592" s="16"/>
      <c r="C14592" s="17"/>
    </row>
    <row r="14593" spans="2:3" x14ac:dyDescent="0.25">
      <c r="B14593" s="16"/>
      <c r="C14593" s="17"/>
    </row>
    <row r="14594" spans="2:3" x14ac:dyDescent="0.25">
      <c r="B14594" s="16"/>
      <c r="C14594" s="17"/>
    </row>
    <row r="14595" spans="2:3" x14ac:dyDescent="0.25">
      <c r="B14595" s="16"/>
      <c r="C14595" s="17"/>
    </row>
    <row r="14596" spans="2:3" x14ac:dyDescent="0.25">
      <c r="B14596" s="16"/>
      <c r="C14596" s="17"/>
    </row>
    <row r="14597" spans="2:3" x14ac:dyDescent="0.25">
      <c r="B14597" s="16"/>
      <c r="C14597" s="17"/>
    </row>
    <row r="14598" spans="2:3" x14ac:dyDescent="0.25">
      <c r="B14598" s="16"/>
      <c r="C14598" s="17"/>
    </row>
    <row r="14599" spans="2:3" x14ac:dyDescent="0.25">
      <c r="B14599" s="16"/>
      <c r="C14599" s="17"/>
    </row>
    <row r="14600" spans="2:3" x14ac:dyDescent="0.25">
      <c r="B14600" s="16"/>
      <c r="C14600" s="17"/>
    </row>
    <row r="14601" spans="2:3" x14ac:dyDescent="0.25">
      <c r="B14601" s="16"/>
      <c r="C14601" s="17"/>
    </row>
    <row r="14602" spans="2:3" x14ac:dyDescent="0.25">
      <c r="B14602" s="16"/>
      <c r="C14602" s="17"/>
    </row>
    <row r="14603" spans="2:3" x14ac:dyDescent="0.25">
      <c r="B14603" s="16"/>
      <c r="C14603" s="17"/>
    </row>
    <row r="14604" spans="2:3" x14ac:dyDescent="0.25">
      <c r="B14604" s="16"/>
      <c r="C14604" s="17"/>
    </row>
    <row r="14605" spans="2:3" x14ac:dyDescent="0.25">
      <c r="B14605" s="16"/>
      <c r="C14605" s="17"/>
    </row>
    <row r="14606" spans="2:3" x14ac:dyDescent="0.25">
      <c r="B14606" s="16"/>
      <c r="C14606" s="17"/>
    </row>
    <row r="14607" spans="2:3" x14ac:dyDescent="0.25">
      <c r="B14607" s="16"/>
      <c r="C14607" s="17"/>
    </row>
    <row r="14608" spans="2:3" x14ac:dyDescent="0.25">
      <c r="B14608" s="16"/>
      <c r="C14608" s="17"/>
    </row>
    <row r="14609" spans="2:3" x14ac:dyDescent="0.25">
      <c r="B14609" s="16"/>
      <c r="C14609" s="17"/>
    </row>
    <row r="14610" spans="2:3" x14ac:dyDescent="0.25">
      <c r="B14610" s="16"/>
      <c r="C14610" s="17"/>
    </row>
    <row r="14611" spans="2:3" x14ac:dyDescent="0.25">
      <c r="B14611" s="16"/>
      <c r="C14611" s="17"/>
    </row>
    <row r="14612" spans="2:3" x14ac:dyDescent="0.25">
      <c r="B14612" s="16"/>
      <c r="C14612" s="17"/>
    </row>
    <row r="14613" spans="2:3" x14ac:dyDescent="0.25">
      <c r="B14613" s="16"/>
      <c r="C14613" s="17"/>
    </row>
    <row r="14614" spans="2:3" x14ac:dyDescent="0.25">
      <c r="B14614" s="16"/>
      <c r="C14614" s="17"/>
    </row>
    <row r="14615" spans="2:3" x14ac:dyDescent="0.25">
      <c r="B14615" s="16"/>
      <c r="C14615" s="17"/>
    </row>
    <row r="14616" spans="2:3" x14ac:dyDescent="0.25">
      <c r="B14616" s="16"/>
      <c r="C14616" s="17"/>
    </row>
    <row r="14617" spans="2:3" x14ac:dyDescent="0.25">
      <c r="B14617" s="16"/>
      <c r="C14617" s="17"/>
    </row>
    <row r="14618" spans="2:3" x14ac:dyDescent="0.25">
      <c r="B14618" s="16"/>
      <c r="C14618" s="17"/>
    </row>
    <row r="14619" spans="2:3" x14ac:dyDescent="0.25">
      <c r="B14619" s="16"/>
      <c r="C14619" s="17"/>
    </row>
    <row r="14620" spans="2:3" x14ac:dyDescent="0.25">
      <c r="B14620" s="16"/>
      <c r="C14620" s="17"/>
    </row>
    <row r="14621" spans="2:3" x14ac:dyDescent="0.25">
      <c r="B14621" s="16"/>
      <c r="C14621" s="17"/>
    </row>
    <row r="14622" spans="2:3" x14ac:dyDescent="0.25">
      <c r="B14622" s="16"/>
      <c r="C14622" s="17"/>
    </row>
    <row r="14623" spans="2:3" x14ac:dyDescent="0.25">
      <c r="B14623" s="16"/>
      <c r="C14623" s="17"/>
    </row>
    <row r="14624" spans="2:3" x14ac:dyDescent="0.25">
      <c r="B14624" s="16"/>
      <c r="C14624" s="17"/>
    </row>
    <row r="14625" spans="2:3" x14ac:dyDescent="0.25">
      <c r="B14625" s="16"/>
      <c r="C14625" s="17"/>
    </row>
    <row r="14626" spans="2:3" x14ac:dyDescent="0.25">
      <c r="B14626" s="16"/>
      <c r="C14626" s="17"/>
    </row>
    <row r="14627" spans="2:3" x14ac:dyDescent="0.25">
      <c r="B14627" s="16"/>
      <c r="C14627" s="17"/>
    </row>
    <row r="14628" spans="2:3" x14ac:dyDescent="0.25">
      <c r="B14628" s="16"/>
      <c r="C14628" s="17"/>
    </row>
    <row r="14629" spans="2:3" x14ac:dyDescent="0.25">
      <c r="B14629" s="16"/>
      <c r="C14629" s="17"/>
    </row>
    <row r="14630" spans="2:3" x14ac:dyDescent="0.25">
      <c r="B14630" s="16"/>
      <c r="C14630" s="17"/>
    </row>
    <row r="14631" spans="2:3" x14ac:dyDescent="0.25">
      <c r="B14631" s="16"/>
      <c r="C14631" s="17"/>
    </row>
    <row r="14632" spans="2:3" x14ac:dyDescent="0.25">
      <c r="B14632" s="16"/>
      <c r="C14632" s="17"/>
    </row>
    <row r="14633" spans="2:3" x14ac:dyDescent="0.25">
      <c r="B14633" s="16"/>
      <c r="C14633" s="17"/>
    </row>
    <row r="14634" spans="2:3" x14ac:dyDescent="0.25">
      <c r="B14634" s="16"/>
      <c r="C14634" s="17"/>
    </row>
    <row r="14635" spans="2:3" x14ac:dyDescent="0.25">
      <c r="B14635" s="16"/>
      <c r="C14635" s="17"/>
    </row>
    <row r="14636" spans="2:3" x14ac:dyDescent="0.25">
      <c r="B14636" s="16"/>
      <c r="C14636" s="17"/>
    </row>
    <row r="14637" spans="2:3" x14ac:dyDescent="0.25">
      <c r="B14637" s="16"/>
      <c r="C14637" s="17"/>
    </row>
    <row r="14638" spans="2:3" x14ac:dyDescent="0.25">
      <c r="B14638" s="16"/>
      <c r="C14638" s="17"/>
    </row>
    <row r="14639" spans="2:3" x14ac:dyDescent="0.25">
      <c r="B14639" s="16"/>
      <c r="C14639" s="17"/>
    </row>
    <row r="14640" spans="2:3" x14ac:dyDescent="0.25">
      <c r="B14640" s="16"/>
      <c r="C14640" s="17"/>
    </row>
    <row r="14641" spans="2:3" x14ac:dyDescent="0.25">
      <c r="B14641" s="16"/>
      <c r="C14641" s="17"/>
    </row>
    <row r="14642" spans="2:3" x14ac:dyDescent="0.25">
      <c r="B14642" s="16"/>
      <c r="C14642" s="17"/>
    </row>
    <row r="14643" spans="2:3" x14ac:dyDescent="0.25">
      <c r="B14643" s="16"/>
      <c r="C14643" s="17"/>
    </row>
    <row r="14644" spans="2:3" x14ac:dyDescent="0.25">
      <c r="B14644" s="16"/>
      <c r="C14644" s="17"/>
    </row>
    <row r="14645" spans="2:3" x14ac:dyDescent="0.25">
      <c r="B14645" s="16"/>
      <c r="C14645" s="17"/>
    </row>
    <row r="14646" spans="2:3" x14ac:dyDescent="0.25">
      <c r="B14646" s="16"/>
      <c r="C14646" s="17"/>
    </row>
    <row r="14647" spans="2:3" x14ac:dyDescent="0.25">
      <c r="B14647" s="16"/>
      <c r="C14647" s="17"/>
    </row>
    <row r="14648" spans="2:3" x14ac:dyDescent="0.25">
      <c r="B14648" s="16"/>
      <c r="C14648" s="17"/>
    </row>
    <row r="14649" spans="2:3" x14ac:dyDescent="0.25">
      <c r="B14649" s="16"/>
      <c r="C14649" s="17"/>
    </row>
    <row r="14650" spans="2:3" x14ac:dyDescent="0.25">
      <c r="B14650" s="16"/>
      <c r="C14650" s="17"/>
    </row>
    <row r="14651" spans="2:3" x14ac:dyDescent="0.25">
      <c r="B14651" s="16"/>
      <c r="C14651" s="17"/>
    </row>
    <row r="14652" spans="2:3" x14ac:dyDescent="0.25">
      <c r="B14652" s="16"/>
      <c r="C14652" s="17"/>
    </row>
    <row r="14653" spans="2:3" x14ac:dyDescent="0.25">
      <c r="B14653" s="16"/>
      <c r="C14653" s="17"/>
    </row>
    <row r="14654" spans="2:3" x14ac:dyDescent="0.25">
      <c r="B14654" s="16"/>
      <c r="C14654" s="17"/>
    </row>
    <row r="14655" spans="2:3" x14ac:dyDescent="0.25">
      <c r="B14655" s="16"/>
      <c r="C14655" s="17"/>
    </row>
    <row r="14656" spans="2:3" x14ac:dyDescent="0.25">
      <c r="B14656" s="16"/>
      <c r="C14656" s="17"/>
    </row>
    <row r="14657" spans="2:3" x14ac:dyDescent="0.25">
      <c r="B14657" s="16"/>
      <c r="C14657" s="17"/>
    </row>
    <row r="14658" spans="2:3" x14ac:dyDescent="0.25">
      <c r="B14658" s="16"/>
      <c r="C14658" s="17"/>
    </row>
    <row r="14659" spans="2:3" x14ac:dyDescent="0.25">
      <c r="B14659" s="16"/>
      <c r="C14659" s="17"/>
    </row>
    <row r="14660" spans="2:3" x14ac:dyDescent="0.25">
      <c r="B14660" s="16"/>
      <c r="C14660" s="17"/>
    </row>
    <row r="14661" spans="2:3" x14ac:dyDescent="0.25">
      <c r="B14661" s="16"/>
      <c r="C14661" s="17"/>
    </row>
    <row r="14662" spans="2:3" x14ac:dyDescent="0.25">
      <c r="B14662" s="16"/>
      <c r="C14662" s="17"/>
    </row>
    <row r="14663" spans="2:3" x14ac:dyDescent="0.25">
      <c r="B14663" s="16"/>
      <c r="C14663" s="17"/>
    </row>
    <row r="14664" spans="2:3" x14ac:dyDescent="0.25">
      <c r="B14664" s="16"/>
      <c r="C14664" s="17"/>
    </row>
    <row r="14665" spans="2:3" x14ac:dyDescent="0.25">
      <c r="B14665" s="16"/>
      <c r="C14665" s="17"/>
    </row>
    <row r="14666" spans="2:3" x14ac:dyDescent="0.25">
      <c r="B14666" s="16"/>
      <c r="C14666" s="17"/>
    </row>
    <row r="14667" spans="2:3" x14ac:dyDescent="0.25">
      <c r="B14667" s="16"/>
      <c r="C14667" s="17"/>
    </row>
    <row r="14668" spans="2:3" x14ac:dyDescent="0.25">
      <c r="B14668" s="16"/>
      <c r="C14668" s="17"/>
    </row>
    <row r="14669" spans="2:3" x14ac:dyDescent="0.25">
      <c r="B14669" s="16"/>
      <c r="C14669" s="17"/>
    </row>
    <row r="14670" spans="2:3" x14ac:dyDescent="0.25">
      <c r="B14670" s="16"/>
      <c r="C14670" s="17"/>
    </row>
    <row r="14671" spans="2:3" x14ac:dyDescent="0.25">
      <c r="B14671" s="16"/>
      <c r="C14671" s="17"/>
    </row>
    <row r="14672" spans="2:3" x14ac:dyDescent="0.25">
      <c r="B14672" s="16"/>
      <c r="C14672" s="17"/>
    </row>
    <row r="14673" spans="2:3" x14ac:dyDescent="0.25">
      <c r="B14673" s="16"/>
      <c r="C14673" s="17"/>
    </row>
    <row r="14674" spans="2:3" x14ac:dyDescent="0.25">
      <c r="B14674" s="16"/>
      <c r="C14674" s="17"/>
    </row>
    <row r="14675" spans="2:3" x14ac:dyDescent="0.25">
      <c r="B14675" s="16"/>
      <c r="C14675" s="17"/>
    </row>
    <row r="14676" spans="2:3" x14ac:dyDescent="0.25">
      <c r="B14676" s="16"/>
      <c r="C14676" s="17"/>
    </row>
    <row r="14677" spans="2:3" x14ac:dyDescent="0.25">
      <c r="B14677" s="16"/>
      <c r="C14677" s="17"/>
    </row>
    <row r="14678" spans="2:3" x14ac:dyDescent="0.25">
      <c r="B14678" s="16"/>
      <c r="C14678" s="17"/>
    </row>
    <row r="14679" spans="2:3" x14ac:dyDescent="0.25">
      <c r="B14679" s="16"/>
      <c r="C14679" s="17"/>
    </row>
    <row r="14680" spans="2:3" x14ac:dyDescent="0.25">
      <c r="B14680" s="16"/>
      <c r="C14680" s="17"/>
    </row>
    <row r="14681" spans="2:3" x14ac:dyDescent="0.25">
      <c r="B14681" s="16"/>
      <c r="C14681" s="17"/>
    </row>
    <row r="14682" spans="2:3" x14ac:dyDescent="0.25">
      <c r="B14682" s="16"/>
      <c r="C14682" s="17"/>
    </row>
    <row r="14683" spans="2:3" x14ac:dyDescent="0.25">
      <c r="B14683" s="16"/>
      <c r="C14683" s="17"/>
    </row>
    <row r="14684" spans="2:3" x14ac:dyDescent="0.25">
      <c r="B14684" s="16"/>
      <c r="C14684" s="17"/>
    </row>
    <row r="14685" spans="2:3" x14ac:dyDescent="0.25">
      <c r="B14685" s="16"/>
      <c r="C14685" s="17"/>
    </row>
    <row r="14686" spans="2:3" x14ac:dyDescent="0.25">
      <c r="B14686" s="16"/>
      <c r="C14686" s="17"/>
    </row>
    <row r="14687" spans="2:3" x14ac:dyDescent="0.25">
      <c r="B14687" s="16"/>
      <c r="C14687" s="17"/>
    </row>
    <row r="14688" spans="2:3" x14ac:dyDescent="0.25">
      <c r="B14688" s="16"/>
      <c r="C14688" s="17"/>
    </row>
    <row r="14689" spans="2:3" x14ac:dyDescent="0.25">
      <c r="B14689" s="16"/>
      <c r="C14689" s="17"/>
    </row>
    <row r="14690" spans="2:3" x14ac:dyDescent="0.25">
      <c r="B14690" s="16"/>
      <c r="C14690" s="17"/>
    </row>
    <row r="14691" spans="2:3" x14ac:dyDescent="0.25">
      <c r="B14691" s="16"/>
      <c r="C14691" s="17"/>
    </row>
    <row r="14692" spans="2:3" x14ac:dyDescent="0.25">
      <c r="B14692" s="16"/>
      <c r="C14692" s="17"/>
    </row>
    <row r="14693" spans="2:3" x14ac:dyDescent="0.25">
      <c r="B14693" s="16"/>
      <c r="C14693" s="17"/>
    </row>
    <row r="14694" spans="2:3" x14ac:dyDescent="0.25">
      <c r="B14694" s="16"/>
      <c r="C14694" s="17"/>
    </row>
    <row r="14695" spans="2:3" x14ac:dyDescent="0.25">
      <c r="B14695" s="16"/>
      <c r="C14695" s="17"/>
    </row>
    <row r="14696" spans="2:3" x14ac:dyDescent="0.25">
      <c r="B14696" s="16"/>
      <c r="C14696" s="17"/>
    </row>
    <row r="14697" spans="2:3" x14ac:dyDescent="0.25">
      <c r="B14697" s="16"/>
      <c r="C14697" s="17"/>
    </row>
    <row r="14698" spans="2:3" x14ac:dyDescent="0.25">
      <c r="B14698" s="16"/>
      <c r="C14698" s="17"/>
    </row>
    <row r="14699" spans="2:3" x14ac:dyDescent="0.25">
      <c r="B14699" s="16"/>
      <c r="C14699" s="17"/>
    </row>
    <row r="14700" spans="2:3" x14ac:dyDescent="0.25">
      <c r="B14700" s="16"/>
      <c r="C14700" s="17"/>
    </row>
    <row r="14701" spans="2:3" x14ac:dyDescent="0.25">
      <c r="B14701" s="16"/>
      <c r="C14701" s="17"/>
    </row>
    <row r="14702" spans="2:3" x14ac:dyDescent="0.25">
      <c r="B14702" s="16"/>
      <c r="C14702" s="17"/>
    </row>
    <row r="14703" spans="2:3" x14ac:dyDescent="0.25">
      <c r="B14703" s="16"/>
      <c r="C14703" s="17"/>
    </row>
    <row r="14704" spans="2:3" x14ac:dyDescent="0.25">
      <c r="B14704" s="16"/>
      <c r="C14704" s="17"/>
    </row>
    <row r="14705" spans="2:3" x14ac:dyDescent="0.25">
      <c r="B14705" s="16"/>
      <c r="C14705" s="17"/>
    </row>
    <row r="14706" spans="2:3" x14ac:dyDescent="0.25">
      <c r="B14706" s="16"/>
      <c r="C14706" s="17"/>
    </row>
    <row r="14707" spans="2:3" x14ac:dyDescent="0.25">
      <c r="B14707" s="16"/>
      <c r="C14707" s="17"/>
    </row>
    <row r="14708" spans="2:3" x14ac:dyDescent="0.25">
      <c r="B14708" s="16"/>
      <c r="C14708" s="17"/>
    </row>
    <row r="14709" spans="2:3" x14ac:dyDescent="0.25">
      <c r="B14709" s="16"/>
      <c r="C14709" s="17"/>
    </row>
    <row r="14710" spans="2:3" x14ac:dyDescent="0.25">
      <c r="B14710" s="16"/>
      <c r="C14710" s="17"/>
    </row>
    <row r="14711" spans="2:3" x14ac:dyDescent="0.25">
      <c r="B14711" s="16"/>
      <c r="C14711" s="17"/>
    </row>
    <row r="14712" spans="2:3" x14ac:dyDescent="0.25">
      <c r="B14712" s="16"/>
      <c r="C14712" s="17"/>
    </row>
    <row r="14713" spans="2:3" x14ac:dyDescent="0.25">
      <c r="B14713" s="16"/>
      <c r="C14713" s="17"/>
    </row>
    <row r="14714" spans="2:3" x14ac:dyDescent="0.25">
      <c r="B14714" s="16"/>
      <c r="C14714" s="17"/>
    </row>
    <row r="14715" spans="2:3" x14ac:dyDescent="0.25">
      <c r="B14715" s="16"/>
      <c r="C14715" s="17"/>
    </row>
    <row r="14716" spans="2:3" x14ac:dyDescent="0.25">
      <c r="B14716" s="16"/>
      <c r="C14716" s="17"/>
    </row>
    <row r="14717" spans="2:3" x14ac:dyDescent="0.25">
      <c r="B14717" s="16"/>
      <c r="C14717" s="17"/>
    </row>
    <row r="14718" spans="2:3" x14ac:dyDescent="0.25">
      <c r="B14718" s="16"/>
      <c r="C14718" s="17"/>
    </row>
    <row r="14719" spans="2:3" x14ac:dyDescent="0.25">
      <c r="B14719" s="16"/>
      <c r="C14719" s="17"/>
    </row>
    <row r="14720" spans="2:3" x14ac:dyDescent="0.25">
      <c r="B14720" s="16"/>
      <c r="C14720" s="17"/>
    </row>
    <row r="14721" spans="2:3" x14ac:dyDescent="0.25">
      <c r="B14721" s="16"/>
      <c r="C14721" s="17"/>
    </row>
    <row r="14722" spans="2:3" x14ac:dyDescent="0.25">
      <c r="B14722" s="16"/>
      <c r="C14722" s="17"/>
    </row>
    <row r="14723" spans="2:3" x14ac:dyDescent="0.25">
      <c r="B14723" s="16"/>
      <c r="C14723" s="17"/>
    </row>
    <row r="14724" spans="2:3" x14ac:dyDescent="0.25">
      <c r="B14724" s="16"/>
      <c r="C14724" s="17"/>
    </row>
    <row r="14725" spans="2:3" x14ac:dyDescent="0.25">
      <c r="B14725" s="16"/>
      <c r="C14725" s="17"/>
    </row>
    <row r="14726" spans="2:3" x14ac:dyDescent="0.25">
      <c r="B14726" s="16"/>
      <c r="C14726" s="17"/>
    </row>
    <row r="14727" spans="2:3" x14ac:dyDescent="0.25">
      <c r="B14727" s="16"/>
      <c r="C14727" s="17"/>
    </row>
    <row r="14728" spans="2:3" x14ac:dyDescent="0.25">
      <c r="B14728" s="16"/>
      <c r="C14728" s="17"/>
    </row>
    <row r="14729" spans="2:3" x14ac:dyDescent="0.25">
      <c r="B14729" s="16"/>
      <c r="C14729" s="17"/>
    </row>
    <row r="14730" spans="2:3" x14ac:dyDescent="0.25">
      <c r="B14730" s="16"/>
      <c r="C14730" s="17"/>
    </row>
    <row r="14731" spans="2:3" x14ac:dyDescent="0.25">
      <c r="B14731" s="16"/>
      <c r="C14731" s="17"/>
    </row>
    <row r="14732" spans="2:3" x14ac:dyDescent="0.25">
      <c r="B14732" s="16"/>
      <c r="C14732" s="17"/>
    </row>
    <row r="14733" spans="2:3" x14ac:dyDescent="0.25">
      <c r="B14733" s="16"/>
      <c r="C14733" s="17"/>
    </row>
    <row r="14734" spans="2:3" x14ac:dyDescent="0.25">
      <c r="B14734" s="16"/>
      <c r="C14734" s="17"/>
    </row>
    <row r="14735" spans="2:3" x14ac:dyDescent="0.25">
      <c r="B14735" s="16"/>
      <c r="C14735" s="17"/>
    </row>
    <row r="14736" spans="2:3" x14ac:dyDescent="0.25">
      <c r="B14736" s="16"/>
      <c r="C14736" s="17"/>
    </row>
    <row r="14737" spans="2:3" x14ac:dyDescent="0.25">
      <c r="B14737" s="16"/>
      <c r="C14737" s="17"/>
    </row>
    <row r="14738" spans="2:3" x14ac:dyDescent="0.25">
      <c r="B14738" s="16"/>
      <c r="C14738" s="17"/>
    </row>
    <row r="14739" spans="2:3" x14ac:dyDescent="0.25">
      <c r="B14739" s="16"/>
      <c r="C14739" s="17"/>
    </row>
    <row r="14740" spans="2:3" x14ac:dyDescent="0.25">
      <c r="B14740" s="16"/>
      <c r="C14740" s="17"/>
    </row>
    <row r="14741" spans="2:3" x14ac:dyDescent="0.25">
      <c r="B14741" s="16"/>
      <c r="C14741" s="17"/>
    </row>
    <row r="14742" spans="2:3" x14ac:dyDescent="0.25">
      <c r="B14742" s="16"/>
      <c r="C14742" s="17"/>
    </row>
    <row r="14743" spans="2:3" x14ac:dyDescent="0.25">
      <c r="B14743" s="16"/>
      <c r="C14743" s="17"/>
    </row>
    <row r="14744" spans="2:3" x14ac:dyDescent="0.25">
      <c r="B14744" s="16"/>
      <c r="C14744" s="17"/>
    </row>
    <row r="14745" spans="2:3" x14ac:dyDescent="0.25">
      <c r="B14745" s="16"/>
      <c r="C14745" s="17"/>
    </row>
    <row r="14746" spans="2:3" x14ac:dyDescent="0.25">
      <c r="B14746" s="16"/>
      <c r="C14746" s="17"/>
    </row>
    <row r="14747" spans="2:3" x14ac:dyDescent="0.25">
      <c r="B14747" s="16"/>
      <c r="C14747" s="17"/>
    </row>
    <row r="14748" spans="2:3" x14ac:dyDescent="0.25">
      <c r="B14748" s="16"/>
      <c r="C14748" s="17"/>
    </row>
    <row r="14749" spans="2:3" x14ac:dyDescent="0.25">
      <c r="B14749" s="16"/>
      <c r="C14749" s="17"/>
    </row>
    <row r="14750" spans="2:3" x14ac:dyDescent="0.25">
      <c r="B14750" s="16"/>
      <c r="C14750" s="17"/>
    </row>
    <row r="14751" spans="2:3" x14ac:dyDescent="0.25">
      <c r="B14751" s="16"/>
      <c r="C14751" s="17"/>
    </row>
    <row r="14752" spans="2:3" x14ac:dyDescent="0.25">
      <c r="B14752" s="16"/>
      <c r="C14752" s="17"/>
    </row>
    <row r="14753" spans="2:3" x14ac:dyDescent="0.25">
      <c r="B14753" s="16"/>
      <c r="C14753" s="17"/>
    </row>
    <row r="14754" spans="2:3" x14ac:dyDescent="0.25">
      <c r="B14754" s="16"/>
      <c r="C14754" s="17"/>
    </row>
    <row r="14755" spans="2:3" x14ac:dyDescent="0.25">
      <c r="B14755" s="16"/>
      <c r="C14755" s="17"/>
    </row>
    <row r="14756" spans="2:3" x14ac:dyDescent="0.25">
      <c r="B14756" s="16"/>
      <c r="C14756" s="17"/>
    </row>
    <row r="14757" spans="2:3" x14ac:dyDescent="0.25">
      <c r="B14757" s="16"/>
      <c r="C14757" s="17"/>
    </row>
    <row r="14758" spans="2:3" x14ac:dyDescent="0.25">
      <c r="B14758" s="16"/>
      <c r="C14758" s="17"/>
    </row>
    <row r="14759" spans="2:3" x14ac:dyDescent="0.25">
      <c r="B14759" s="16"/>
      <c r="C14759" s="17"/>
    </row>
    <row r="14760" spans="2:3" x14ac:dyDescent="0.25">
      <c r="B14760" s="16"/>
      <c r="C14760" s="17"/>
    </row>
    <row r="14761" spans="2:3" x14ac:dyDescent="0.25">
      <c r="B14761" s="16"/>
      <c r="C14761" s="17"/>
    </row>
    <row r="14762" spans="2:3" x14ac:dyDescent="0.25">
      <c r="B14762" s="16"/>
      <c r="C14762" s="17"/>
    </row>
    <row r="14763" spans="2:3" x14ac:dyDescent="0.25">
      <c r="B14763" s="16"/>
      <c r="C14763" s="17"/>
    </row>
    <row r="14764" spans="2:3" x14ac:dyDescent="0.25">
      <c r="B14764" s="16"/>
      <c r="C14764" s="17"/>
    </row>
    <row r="14765" spans="2:3" x14ac:dyDescent="0.25">
      <c r="B14765" s="16"/>
      <c r="C14765" s="17"/>
    </row>
    <row r="14766" spans="2:3" x14ac:dyDescent="0.25">
      <c r="B14766" s="16"/>
      <c r="C14766" s="17"/>
    </row>
    <row r="14767" spans="2:3" x14ac:dyDescent="0.25">
      <c r="B14767" s="16"/>
      <c r="C14767" s="17"/>
    </row>
    <row r="14768" spans="2:3" x14ac:dyDescent="0.25">
      <c r="B14768" s="16"/>
      <c r="C14768" s="17"/>
    </row>
    <row r="14769" spans="2:3" x14ac:dyDescent="0.25">
      <c r="B14769" s="16"/>
      <c r="C14769" s="17"/>
    </row>
    <row r="14770" spans="2:3" x14ac:dyDescent="0.25">
      <c r="B14770" s="16"/>
      <c r="C14770" s="17"/>
    </row>
    <row r="14771" spans="2:3" x14ac:dyDescent="0.25">
      <c r="B14771" s="16"/>
      <c r="C14771" s="17"/>
    </row>
    <row r="14772" spans="2:3" x14ac:dyDescent="0.25">
      <c r="B14772" s="16"/>
      <c r="C14772" s="17"/>
    </row>
    <row r="14773" spans="2:3" x14ac:dyDescent="0.25">
      <c r="B14773" s="16"/>
      <c r="C14773" s="17"/>
    </row>
    <row r="14774" spans="2:3" x14ac:dyDescent="0.25">
      <c r="B14774" s="16"/>
      <c r="C14774" s="17"/>
    </row>
    <row r="14775" spans="2:3" x14ac:dyDescent="0.25">
      <c r="B14775" s="16"/>
      <c r="C14775" s="17"/>
    </row>
    <row r="14776" spans="2:3" x14ac:dyDescent="0.25">
      <c r="B14776" s="16"/>
      <c r="C14776" s="17"/>
    </row>
    <row r="14777" spans="2:3" x14ac:dyDescent="0.25">
      <c r="B14777" s="16"/>
      <c r="C14777" s="17"/>
    </row>
    <row r="14778" spans="2:3" x14ac:dyDescent="0.25">
      <c r="B14778" s="16"/>
      <c r="C14778" s="17"/>
    </row>
    <row r="14779" spans="2:3" x14ac:dyDescent="0.25">
      <c r="B14779" s="16"/>
      <c r="C14779" s="17"/>
    </row>
    <row r="14780" spans="2:3" x14ac:dyDescent="0.25">
      <c r="B14780" s="16"/>
      <c r="C14780" s="17"/>
    </row>
    <row r="14781" spans="2:3" x14ac:dyDescent="0.25">
      <c r="B14781" s="16"/>
      <c r="C14781" s="17"/>
    </row>
    <row r="14782" spans="2:3" x14ac:dyDescent="0.25">
      <c r="B14782" s="16"/>
      <c r="C14782" s="17"/>
    </row>
    <row r="14783" spans="2:3" x14ac:dyDescent="0.25">
      <c r="B14783" s="16"/>
      <c r="C14783" s="17"/>
    </row>
    <row r="14784" spans="2:3" x14ac:dyDescent="0.25">
      <c r="B14784" s="16"/>
      <c r="C14784" s="17"/>
    </row>
    <row r="14785" spans="2:3" x14ac:dyDescent="0.25">
      <c r="B14785" s="16"/>
      <c r="C14785" s="17"/>
    </row>
    <row r="14786" spans="2:3" x14ac:dyDescent="0.25">
      <c r="B14786" s="16"/>
      <c r="C14786" s="17"/>
    </row>
    <row r="14787" spans="2:3" x14ac:dyDescent="0.25">
      <c r="B14787" s="16"/>
      <c r="C14787" s="17"/>
    </row>
    <row r="14788" spans="2:3" x14ac:dyDescent="0.25">
      <c r="B14788" s="16"/>
      <c r="C14788" s="17"/>
    </row>
    <row r="14789" spans="2:3" x14ac:dyDescent="0.25">
      <c r="B14789" s="16"/>
      <c r="C14789" s="17"/>
    </row>
    <row r="14790" spans="2:3" x14ac:dyDescent="0.25">
      <c r="B14790" s="16"/>
      <c r="C14790" s="17"/>
    </row>
    <row r="14791" spans="2:3" x14ac:dyDescent="0.25">
      <c r="B14791" s="16"/>
      <c r="C14791" s="17"/>
    </row>
    <row r="14792" spans="2:3" x14ac:dyDescent="0.25">
      <c r="B14792" s="16"/>
      <c r="C14792" s="17"/>
    </row>
    <row r="14793" spans="2:3" x14ac:dyDescent="0.25">
      <c r="B14793" s="16"/>
      <c r="C14793" s="17"/>
    </row>
    <row r="14794" spans="2:3" x14ac:dyDescent="0.25">
      <c r="B14794" s="16"/>
      <c r="C14794" s="17"/>
    </row>
    <row r="14795" spans="2:3" x14ac:dyDescent="0.25">
      <c r="B14795" s="16"/>
      <c r="C14795" s="17"/>
    </row>
    <row r="14796" spans="2:3" x14ac:dyDescent="0.25">
      <c r="B14796" s="16"/>
      <c r="C14796" s="17"/>
    </row>
    <row r="14797" spans="2:3" x14ac:dyDescent="0.25">
      <c r="B14797" s="16"/>
      <c r="C14797" s="17"/>
    </row>
    <row r="14798" spans="2:3" x14ac:dyDescent="0.25">
      <c r="B14798" s="16"/>
      <c r="C14798" s="17"/>
    </row>
    <row r="14799" spans="2:3" x14ac:dyDescent="0.25">
      <c r="B14799" s="16"/>
      <c r="C14799" s="17"/>
    </row>
    <row r="14800" spans="2:3" x14ac:dyDescent="0.25">
      <c r="B14800" s="16"/>
      <c r="C14800" s="17"/>
    </row>
    <row r="14801" spans="2:3" x14ac:dyDescent="0.25">
      <c r="B14801" s="16"/>
      <c r="C14801" s="17"/>
    </row>
    <row r="14802" spans="2:3" x14ac:dyDescent="0.25">
      <c r="B14802" s="16"/>
      <c r="C14802" s="17"/>
    </row>
    <row r="14803" spans="2:3" x14ac:dyDescent="0.25">
      <c r="B14803" s="16"/>
      <c r="C14803" s="17"/>
    </row>
    <row r="14804" spans="2:3" x14ac:dyDescent="0.25">
      <c r="B14804" s="16"/>
      <c r="C14804" s="17"/>
    </row>
    <row r="14805" spans="2:3" x14ac:dyDescent="0.25">
      <c r="B14805" s="16"/>
      <c r="C14805" s="17"/>
    </row>
    <row r="14806" spans="2:3" x14ac:dyDescent="0.25">
      <c r="B14806" s="16"/>
      <c r="C14806" s="17"/>
    </row>
    <row r="14807" spans="2:3" x14ac:dyDescent="0.25">
      <c r="B14807" s="16"/>
      <c r="C14807" s="17"/>
    </row>
    <row r="14808" spans="2:3" x14ac:dyDescent="0.25">
      <c r="B14808" s="16"/>
      <c r="C14808" s="17"/>
    </row>
    <row r="14809" spans="2:3" x14ac:dyDescent="0.25">
      <c r="B14809" s="16"/>
      <c r="C14809" s="17"/>
    </row>
    <row r="14810" spans="2:3" x14ac:dyDescent="0.25">
      <c r="B14810" s="16"/>
      <c r="C14810" s="17"/>
    </row>
    <row r="14811" spans="2:3" x14ac:dyDescent="0.25">
      <c r="B14811" s="16"/>
      <c r="C14811" s="17"/>
    </row>
    <row r="14812" spans="2:3" x14ac:dyDescent="0.25">
      <c r="B14812" s="16"/>
      <c r="C14812" s="17"/>
    </row>
    <row r="14813" spans="2:3" x14ac:dyDescent="0.25">
      <c r="B14813" s="16"/>
      <c r="C14813" s="17"/>
    </row>
    <row r="14814" spans="2:3" x14ac:dyDescent="0.25">
      <c r="B14814" s="16"/>
      <c r="C14814" s="17"/>
    </row>
    <row r="14815" spans="2:3" x14ac:dyDescent="0.25">
      <c r="B14815" s="16"/>
      <c r="C14815" s="17"/>
    </row>
    <row r="14816" spans="2:3" x14ac:dyDescent="0.25">
      <c r="B14816" s="16"/>
      <c r="C14816" s="17"/>
    </row>
    <row r="14817" spans="2:3" x14ac:dyDescent="0.25">
      <c r="B14817" s="16"/>
      <c r="C14817" s="17"/>
    </row>
    <row r="14818" spans="2:3" x14ac:dyDescent="0.25">
      <c r="B14818" s="16"/>
      <c r="C14818" s="17"/>
    </row>
    <row r="14819" spans="2:3" x14ac:dyDescent="0.25">
      <c r="B14819" s="16"/>
      <c r="C14819" s="17"/>
    </row>
    <row r="14820" spans="2:3" x14ac:dyDescent="0.25">
      <c r="B14820" s="16"/>
      <c r="C14820" s="17"/>
    </row>
    <row r="14821" spans="2:3" x14ac:dyDescent="0.25">
      <c r="B14821" s="16"/>
      <c r="C14821" s="17"/>
    </row>
    <row r="14822" spans="2:3" x14ac:dyDescent="0.25">
      <c r="B14822" s="16"/>
      <c r="C14822" s="17"/>
    </row>
    <row r="14823" spans="2:3" x14ac:dyDescent="0.25">
      <c r="B14823" s="16"/>
      <c r="C14823" s="17"/>
    </row>
    <row r="14824" spans="2:3" x14ac:dyDescent="0.25">
      <c r="B14824" s="16"/>
      <c r="C14824" s="17"/>
    </row>
    <row r="14825" spans="2:3" x14ac:dyDescent="0.25">
      <c r="B14825" s="16"/>
      <c r="C14825" s="17"/>
    </row>
    <row r="14826" spans="2:3" x14ac:dyDescent="0.25">
      <c r="B14826" s="16"/>
      <c r="C14826" s="17"/>
    </row>
    <row r="14827" spans="2:3" x14ac:dyDescent="0.25">
      <c r="B14827" s="16"/>
      <c r="C14827" s="17"/>
    </row>
    <row r="14828" spans="2:3" x14ac:dyDescent="0.25">
      <c r="B14828" s="16"/>
      <c r="C14828" s="17"/>
    </row>
    <row r="14829" spans="2:3" x14ac:dyDescent="0.25">
      <c r="B14829" s="16"/>
      <c r="C14829" s="17"/>
    </row>
    <row r="14830" spans="2:3" x14ac:dyDescent="0.25">
      <c r="B14830" s="16"/>
      <c r="C14830" s="17"/>
    </row>
    <row r="14831" spans="2:3" x14ac:dyDescent="0.25">
      <c r="B14831" s="16"/>
      <c r="C14831" s="17"/>
    </row>
    <row r="14832" spans="2:3" x14ac:dyDescent="0.25">
      <c r="B14832" s="16"/>
      <c r="C14832" s="17"/>
    </row>
    <row r="14833" spans="2:3" x14ac:dyDescent="0.25">
      <c r="B14833" s="16"/>
      <c r="C14833" s="17"/>
    </row>
    <row r="14834" spans="2:3" x14ac:dyDescent="0.25">
      <c r="B14834" s="16"/>
      <c r="C14834" s="17"/>
    </row>
    <row r="14835" spans="2:3" x14ac:dyDescent="0.25">
      <c r="B14835" s="16"/>
      <c r="C14835" s="17"/>
    </row>
    <row r="14836" spans="2:3" x14ac:dyDescent="0.25">
      <c r="B14836" s="16"/>
      <c r="C14836" s="17"/>
    </row>
    <row r="14837" spans="2:3" x14ac:dyDescent="0.25">
      <c r="B14837" s="16"/>
      <c r="C14837" s="17"/>
    </row>
    <row r="14838" spans="2:3" x14ac:dyDescent="0.25">
      <c r="B14838" s="16"/>
      <c r="C14838" s="17"/>
    </row>
    <row r="14839" spans="2:3" x14ac:dyDescent="0.25">
      <c r="B14839" s="16"/>
      <c r="C14839" s="17"/>
    </row>
    <row r="14840" spans="2:3" x14ac:dyDescent="0.25">
      <c r="B14840" s="16"/>
      <c r="C14840" s="17"/>
    </row>
    <row r="14841" spans="2:3" x14ac:dyDescent="0.25">
      <c r="B14841" s="16"/>
      <c r="C14841" s="17"/>
    </row>
    <row r="14842" spans="2:3" x14ac:dyDescent="0.25">
      <c r="B14842" s="16"/>
      <c r="C14842" s="17"/>
    </row>
    <row r="14843" spans="2:3" x14ac:dyDescent="0.25">
      <c r="B14843" s="16"/>
      <c r="C14843" s="17"/>
    </row>
    <row r="14844" spans="2:3" x14ac:dyDescent="0.25">
      <c r="B14844" s="16"/>
      <c r="C14844" s="17"/>
    </row>
    <row r="14845" spans="2:3" x14ac:dyDescent="0.25">
      <c r="B14845" s="16"/>
      <c r="C14845" s="17"/>
    </row>
    <row r="14846" spans="2:3" x14ac:dyDescent="0.25">
      <c r="B14846" s="16"/>
      <c r="C14846" s="17"/>
    </row>
    <row r="14847" spans="2:3" x14ac:dyDescent="0.25">
      <c r="B14847" s="16"/>
      <c r="C14847" s="17"/>
    </row>
    <row r="14848" spans="2:3" x14ac:dyDescent="0.25">
      <c r="B14848" s="16"/>
      <c r="C14848" s="17"/>
    </row>
    <row r="14849" spans="2:3" x14ac:dyDescent="0.25">
      <c r="B14849" s="16"/>
      <c r="C14849" s="17"/>
    </row>
    <row r="14850" spans="2:3" x14ac:dyDescent="0.25">
      <c r="B14850" s="16"/>
      <c r="C14850" s="17"/>
    </row>
    <row r="14851" spans="2:3" x14ac:dyDescent="0.25">
      <c r="B14851" s="16"/>
      <c r="C14851" s="17"/>
    </row>
    <row r="14852" spans="2:3" x14ac:dyDescent="0.25">
      <c r="B14852" s="16"/>
      <c r="C14852" s="17"/>
    </row>
    <row r="14853" spans="2:3" x14ac:dyDescent="0.25">
      <c r="B14853" s="16"/>
      <c r="C14853" s="17"/>
    </row>
    <row r="14854" spans="2:3" x14ac:dyDescent="0.25">
      <c r="B14854" s="16"/>
      <c r="C14854" s="17"/>
    </row>
    <row r="14855" spans="2:3" x14ac:dyDescent="0.25">
      <c r="B14855" s="16"/>
      <c r="C14855" s="17"/>
    </row>
    <row r="14856" spans="2:3" x14ac:dyDescent="0.25">
      <c r="B14856" s="16"/>
      <c r="C14856" s="17"/>
    </row>
    <row r="14857" spans="2:3" x14ac:dyDescent="0.25">
      <c r="B14857" s="16"/>
      <c r="C14857" s="17"/>
    </row>
    <row r="14858" spans="2:3" x14ac:dyDescent="0.25">
      <c r="B14858" s="16"/>
      <c r="C14858" s="17"/>
    </row>
    <row r="14859" spans="2:3" x14ac:dyDescent="0.25">
      <c r="B14859" s="16"/>
      <c r="C14859" s="17"/>
    </row>
    <row r="14860" spans="2:3" x14ac:dyDescent="0.25">
      <c r="B14860" s="16"/>
      <c r="C14860" s="17"/>
    </row>
    <row r="14861" spans="2:3" x14ac:dyDescent="0.25">
      <c r="B14861" s="16"/>
      <c r="C14861" s="17"/>
    </row>
    <row r="14862" spans="2:3" x14ac:dyDescent="0.25">
      <c r="B14862" s="16"/>
      <c r="C14862" s="17"/>
    </row>
    <row r="14863" spans="2:3" x14ac:dyDescent="0.25">
      <c r="B14863" s="16"/>
      <c r="C14863" s="17"/>
    </row>
    <row r="14864" spans="2:3" x14ac:dyDescent="0.25">
      <c r="B14864" s="16"/>
      <c r="C14864" s="17"/>
    </row>
    <row r="14865" spans="2:3" x14ac:dyDescent="0.25">
      <c r="B14865" s="16"/>
      <c r="C14865" s="17"/>
    </row>
    <row r="14866" spans="2:3" x14ac:dyDescent="0.25">
      <c r="B14866" s="16"/>
      <c r="C14866" s="17"/>
    </row>
    <row r="14867" spans="2:3" x14ac:dyDescent="0.25">
      <c r="B14867" s="16"/>
      <c r="C14867" s="17"/>
    </row>
    <row r="14868" spans="2:3" x14ac:dyDescent="0.25">
      <c r="B14868" s="16"/>
      <c r="C14868" s="17"/>
    </row>
    <row r="14869" spans="2:3" x14ac:dyDescent="0.25">
      <c r="B14869" s="16"/>
      <c r="C14869" s="17"/>
    </row>
    <row r="14870" spans="2:3" x14ac:dyDescent="0.25">
      <c r="B14870" s="16"/>
      <c r="C14870" s="17"/>
    </row>
    <row r="14871" spans="2:3" x14ac:dyDescent="0.25">
      <c r="B14871" s="16"/>
      <c r="C14871" s="17"/>
    </row>
    <row r="14872" spans="2:3" x14ac:dyDescent="0.25">
      <c r="B14872" s="16"/>
      <c r="C14872" s="17"/>
    </row>
    <row r="14873" spans="2:3" x14ac:dyDescent="0.25">
      <c r="B14873" s="16"/>
      <c r="C14873" s="17"/>
    </row>
    <row r="14874" spans="2:3" x14ac:dyDescent="0.25">
      <c r="B14874" s="16"/>
      <c r="C14874" s="17"/>
    </row>
    <row r="14875" spans="2:3" x14ac:dyDescent="0.25">
      <c r="B14875" s="16"/>
      <c r="C14875" s="17"/>
    </row>
    <row r="14876" spans="2:3" x14ac:dyDescent="0.25">
      <c r="B14876" s="16"/>
      <c r="C14876" s="17"/>
    </row>
    <row r="14877" spans="2:3" x14ac:dyDescent="0.25">
      <c r="B14877" s="16"/>
      <c r="C14877" s="17"/>
    </row>
    <row r="14878" spans="2:3" x14ac:dyDescent="0.25">
      <c r="B14878" s="16"/>
      <c r="C14878" s="17"/>
    </row>
    <row r="14879" spans="2:3" x14ac:dyDescent="0.25">
      <c r="B14879" s="16"/>
      <c r="C14879" s="17"/>
    </row>
    <row r="14880" spans="2:3" x14ac:dyDescent="0.25">
      <c r="B14880" s="16"/>
      <c r="C14880" s="17"/>
    </row>
    <row r="14881" spans="2:3" x14ac:dyDescent="0.25">
      <c r="B14881" s="16"/>
      <c r="C14881" s="17"/>
    </row>
    <row r="14882" spans="2:3" x14ac:dyDescent="0.25">
      <c r="B14882" s="16"/>
      <c r="C14882" s="17"/>
    </row>
    <row r="14883" spans="2:3" x14ac:dyDescent="0.25">
      <c r="B14883" s="16"/>
      <c r="C14883" s="17"/>
    </row>
    <row r="14884" spans="2:3" x14ac:dyDescent="0.25">
      <c r="B14884" s="16"/>
      <c r="C14884" s="17"/>
    </row>
    <row r="14885" spans="2:3" x14ac:dyDescent="0.25">
      <c r="B14885" s="16"/>
      <c r="C14885" s="17"/>
    </row>
    <row r="14886" spans="2:3" x14ac:dyDescent="0.25">
      <c r="B14886" s="16"/>
      <c r="C14886" s="17"/>
    </row>
    <row r="14887" spans="2:3" x14ac:dyDescent="0.25">
      <c r="B14887" s="16"/>
      <c r="C14887" s="17"/>
    </row>
    <row r="14888" spans="2:3" x14ac:dyDescent="0.25">
      <c r="B14888" s="16"/>
      <c r="C14888" s="17"/>
    </row>
    <row r="14889" spans="2:3" x14ac:dyDescent="0.25">
      <c r="B14889" s="16"/>
      <c r="C14889" s="17"/>
    </row>
    <row r="14890" spans="2:3" x14ac:dyDescent="0.25">
      <c r="B14890" s="16"/>
      <c r="C14890" s="17"/>
    </row>
    <row r="14891" spans="2:3" x14ac:dyDescent="0.25">
      <c r="B14891" s="16"/>
      <c r="C14891" s="17"/>
    </row>
    <row r="14892" spans="2:3" x14ac:dyDescent="0.25">
      <c r="B14892" s="16"/>
      <c r="C14892" s="17"/>
    </row>
    <row r="14893" spans="2:3" x14ac:dyDescent="0.25">
      <c r="B14893" s="16"/>
      <c r="C14893" s="17"/>
    </row>
    <row r="14894" spans="2:3" x14ac:dyDescent="0.25">
      <c r="B14894" s="16"/>
      <c r="C14894" s="17"/>
    </row>
    <row r="14895" spans="2:3" x14ac:dyDescent="0.25">
      <c r="B14895" s="16"/>
      <c r="C14895" s="17"/>
    </row>
    <row r="14896" spans="2:3" x14ac:dyDescent="0.25">
      <c r="B14896" s="16"/>
      <c r="C14896" s="17"/>
    </row>
    <row r="14897" spans="2:3" x14ac:dyDescent="0.25">
      <c r="B14897" s="16"/>
      <c r="C14897" s="17"/>
    </row>
    <row r="14898" spans="2:3" x14ac:dyDescent="0.25">
      <c r="B14898" s="16"/>
      <c r="C14898" s="17"/>
    </row>
    <row r="14899" spans="2:3" x14ac:dyDescent="0.25">
      <c r="B14899" s="16"/>
      <c r="C14899" s="17"/>
    </row>
    <row r="14900" spans="2:3" x14ac:dyDescent="0.25">
      <c r="B14900" s="16"/>
      <c r="C14900" s="17"/>
    </row>
    <row r="14901" spans="2:3" x14ac:dyDescent="0.25">
      <c r="B14901" s="16"/>
      <c r="C14901" s="17"/>
    </row>
    <row r="14902" spans="2:3" x14ac:dyDescent="0.25">
      <c r="B14902" s="16"/>
      <c r="C14902" s="17"/>
    </row>
    <row r="14903" spans="2:3" x14ac:dyDescent="0.25">
      <c r="B14903" s="16"/>
      <c r="C14903" s="17"/>
    </row>
    <row r="14904" spans="2:3" x14ac:dyDescent="0.25">
      <c r="B14904" s="16"/>
      <c r="C14904" s="17"/>
    </row>
    <row r="14905" spans="2:3" x14ac:dyDescent="0.25">
      <c r="B14905" s="16"/>
      <c r="C14905" s="17"/>
    </row>
    <row r="14906" spans="2:3" x14ac:dyDescent="0.25">
      <c r="B14906" s="16"/>
      <c r="C14906" s="17"/>
    </row>
    <row r="14907" spans="2:3" x14ac:dyDescent="0.25">
      <c r="B14907" s="16"/>
      <c r="C14907" s="17"/>
    </row>
    <row r="14908" spans="2:3" x14ac:dyDescent="0.25">
      <c r="B14908" s="16"/>
      <c r="C14908" s="17"/>
    </row>
    <row r="14909" spans="2:3" x14ac:dyDescent="0.25">
      <c r="B14909" s="16"/>
      <c r="C14909" s="17"/>
    </row>
    <row r="14910" spans="2:3" x14ac:dyDescent="0.25">
      <c r="B14910" s="16"/>
      <c r="C14910" s="17"/>
    </row>
    <row r="14911" spans="2:3" x14ac:dyDescent="0.25">
      <c r="B14911" s="16"/>
      <c r="C14911" s="17"/>
    </row>
    <row r="14912" spans="2:3" x14ac:dyDescent="0.25">
      <c r="B14912" s="16"/>
      <c r="C14912" s="17"/>
    </row>
    <row r="14913" spans="2:3" x14ac:dyDescent="0.25">
      <c r="B14913" s="16"/>
      <c r="C14913" s="17"/>
    </row>
    <row r="14914" spans="2:3" x14ac:dyDescent="0.25">
      <c r="B14914" s="16"/>
      <c r="C14914" s="17"/>
    </row>
    <row r="14915" spans="2:3" x14ac:dyDescent="0.25">
      <c r="B14915" s="16"/>
      <c r="C14915" s="17"/>
    </row>
    <row r="14916" spans="2:3" x14ac:dyDescent="0.25">
      <c r="B14916" s="16"/>
      <c r="C14916" s="17"/>
    </row>
    <row r="14917" spans="2:3" x14ac:dyDescent="0.25">
      <c r="B14917" s="16"/>
      <c r="C14917" s="17"/>
    </row>
    <row r="14918" spans="2:3" x14ac:dyDescent="0.25">
      <c r="B14918" s="16"/>
      <c r="C14918" s="17"/>
    </row>
    <row r="14919" spans="2:3" x14ac:dyDescent="0.25">
      <c r="B14919" s="16"/>
      <c r="C14919" s="17"/>
    </row>
    <row r="14920" spans="2:3" x14ac:dyDescent="0.25">
      <c r="B14920" s="16"/>
      <c r="C14920" s="17"/>
    </row>
    <row r="14921" spans="2:3" x14ac:dyDescent="0.25">
      <c r="B14921" s="16"/>
      <c r="C14921" s="17"/>
    </row>
    <row r="14922" spans="2:3" x14ac:dyDescent="0.25">
      <c r="B14922" s="16"/>
      <c r="C14922" s="17"/>
    </row>
    <row r="14923" spans="2:3" x14ac:dyDescent="0.25">
      <c r="B14923" s="16"/>
      <c r="C14923" s="17"/>
    </row>
    <row r="14924" spans="2:3" x14ac:dyDescent="0.25">
      <c r="B14924" s="16"/>
      <c r="C14924" s="17"/>
    </row>
    <row r="14925" spans="2:3" x14ac:dyDescent="0.25">
      <c r="B14925" s="16"/>
      <c r="C14925" s="17"/>
    </row>
    <row r="14926" spans="2:3" x14ac:dyDescent="0.25">
      <c r="B14926" s="16"/>
      <c r="C14926" s="17"/>
    </row>
    <row r="14927" spans="2:3" x14ac:dyDescent="0.25">
      <c r="B14927" s="16"/>
      <c r="C14927" s="17"/>
    </row>
    <row r="14928" spans="2:3" x14ac:dyDescent="0.25">
      <c r="B14928" s="16"/>
      <c r="C14928" s="17"/>
    </row>
    <row r="14929" spans="2:3" x14ac:dyDescent="0.25">
      <c r="B14929" s="16"/>
      <c r="C14929" s="17"/>
    </row>
    <row r="14930" spans="2:3" x14ac:dyDescent="0.25">
      <c r="B14930" s="16"/>
      <c r="C14930" s="17"/>
    </row>
    <row r="14931" spans="2:3" x14ac:dyDescent="0.25">
      <c r="B14931" s="16"/>
      <c r="C14931" s="17"/>
    </row>
    <row r="14932" spans="2:3" x14ac:dyDescent="0.25">
      <c r="B14932" s="16"/>
      <c r="C14932" s="17"/>
    </row>
    <row r="14933" spans="2:3" x14ac:dyDescent="0.25">
      <c r="B14933" s="16"/>
      <c r="C14933" s="17"/>
    </row>
    <row r="14934" spans="2:3" x14ac:dyDescent="0.25">
      <c r="B14934" s="16"/>
      <c r="C14934" s="17"/>
    </row>
    <row r="14935" spans="2:3" x14ac:dyDescent="0.25">
      <c r="B14935" s="16"/>
      <c r="C14935" s="17"/>
    </row>
    <row r="14936" spans="2:3" x14ac:dyDescent="0.25">
      <c r="B14936" s="16"/>
      <c r="C14936" s="17"/>
    </row>
    <row r="14937" spans="2:3" x14ac:dyDescent="0.25">
      <c r="B14937" s="16"/>
      <c r="C14937" s="17"/>
    </row>
    <row r="14938" spans="2:3" x14ac:dyDescent="0.25">
      <c r="B14938" s="16"/>
      <c r="C14938" s="17"/>
    </row>
    <row r="14939" spans="2:3" x14ac:dyDescent="0.25">
      <c r="B14939" s="16"/>
      <c r="C14939" s="17"/>
    </row>
    <row r="14940" spans="2:3" x14ac:dyDescent="0.25">
      <c r="B14940" s="16"/>
      <c r="C14940" s="17"/>
    </row>
    <row r="14941" spans="2:3" x14ac:dyDescent="0.25">
      <c r="B14941" s="16"/>
      <c r="C14941" s="17"/>
    </row>
    <row r="14942" spans="2:3" x14ac:dyDescent="0.25">
      <c r="B14942" s="16"/>
      <c r="C14942" s="17"/>
    </row>
    <row r="14943" spans="2:3" x14ac:dyDescent="0.25">
      <c r="B14943" s="16"/>
      <c r="C14943" s="17"/>
    </row>
    <row r="14944" spans="2:3" x14ac:dyDescent="0.25">
      <c r="B14944" s="16"/>
      <c r="C14944" s="17"/>
    </row>
    <row r="14945" spans="2:3" x14ac:dyDescent="0.25">
      <c r="B14945" s="16"/>
      <c r="C14945" s="17"/>
    </row>
    <row r="14946" spans="2:3" x14ac:dyDescent="0.25">
      <c r="B14946" s="16"/>
      <c r="C14946" s="17"/>
    </row>
    <row r="14947" spans="2:3" x14ac:dyDescent="0.25">
      <c r="B14947" s="16"/>
      <c r="C14947" s="17"/>
    </row>
    <row r="14948" spans="2:3" x14ac:dyDescent="0.25">
      <c r="B14948" s="16"/>
      <c r="C14948" s="17"/>
    </row>
    <row r="14949" spans="2:3" x14ac:dyDescent="0.25">
      <c r="B14949" s="16"/>
      <c r="C14949" s="17"/>
    </row>
    <row r="14950" spans="2:3" x14ac:dyDescent="0.25">
      <c r="B14950" s="16"/>
      <c r="C14950" s="17"/>
    </row>
    <row r="14951" spans="2:3" x14ac:dyDescent="0.25">
      <c r="B14951" s="16"/>
      <c r="C14951" s="17"/>
    </row>
    <row r="14952" spans="2:3" x14ac:dyDescent="0.25">
      <c r="B14952" s="16"/>
      <c r="C14952" s="17"/>
    </row>
    <row r="14953" spans="2:3" x14ac:dyDescent="0.25">
      <c r="B14953" s="16"/>
      <c r="C14953" s="17"/>
    </row>
    <row r="14954" spans="2:3" x14ac:dyDescent="0.25">
      <c r="B14954" s="16"/>
      <c r="C14954" s="17"/>
    </row>
    <row r="14955" spans="2:3" x14ac:dyDescent="0.25">
      <c r="B14955" s="16"/>
      <c r="C14955" s="17"/>
    </row>
    <row r="14956" spans="2:3" x14ac:dyDescent="0.25">
      <c r="B14956" s="16"/>
      <c r="C14956" s="17"/>
    </row>
    <row r="14957" spans="2:3" x14ac:dyDescent="0.25">
      <c r="B14957" s="16"/>
      <c r="C14957" s="17"/>
    </row>
    <row r="14958" spans="2:3" x14ac:dyDescent="0.25">
      <c r="B14958" s="16"/>
      <c r="C14958" s="17"/>
    </row>
    <row r="14959" spans="2:3" x14ac:dyDescent="0.25">
      <c r="B14959" s="16"/>
      <c r="C14959" s="17"/>
    </row>
    <row r="14960" spans="2:3" x14ac:dyDescent="0.25">
      <c r="B14960" s="16"/>
      <c r="C14960" s="17"/>
    </row>
    <row r="14961" spans="2:3" x14ac:dyDescent="0.25">
      <c r="B14961" s="16"/>
      <c r="C14961" s="17"/>
    </row>
    <row r="14962" spans="2:3" x14ac:dyDescent="0.25">
      <c r="B14962" s="16"/>
      <c r="C14962" s="17"/>
    </row>
    <row r="14963" spans="2:3" x14ac:dyDescent="0.25">
      <c r="B14963" s="16"/>
      <c r="C14963" s="17"/>
    </row>
    <row r="14964" spans="2:3" x14ac:dyDescent="0.25">
      <c r="B14964" s="16"/>
      <c r="C14964" s="17"/>
    </row>
    <row r="14965" spans="2:3" x14ac:dyDescent="0.25">
      <c r="B14965" s="16"/>
      <c r="C14965" s="17"/>
    </row>
    <row r="14966" spans="2:3" x14ac:dyDescent="0.25">
      <c r="B14966" s="16"/>
      <c r="C14966" s="17"/>
    </row>
    <row r="14967" spans="2:3" x14ac:dyDescent="0.25">
      <c r="B14967" s="16"/>
      <c r="C14967" s="17"/>
    </row>
    <row r="14968" spans="2:3" x14ac:dyDescent="0.25">
      <c r="B14968" s="16"/>
      <c r="C14968" s="17"/>
    </row>
    <row r="14969" spans="2:3" x14ac:dyDescent="0.25">
      <c r="B14969" s="16"/>
      <c r="C14969" s="17"/>
    </row>
    <row r="14970" spans="2:3" x14ac:dyDescent="0.25">
      <c r="B14970" s="16"/>
      <c r="C14970" s="17"/>
    </row>
    <row r="14971" spans="2:3" x14ac:dyDescent="0.25">
      <c r="B14971" s="16"/>
      <c r="C14971" s="17"/>
    </row>
    <row r="14972" spans="2:3" x14ac:dyDescent="0.25">
      <c r="B14972" s="16"/>
      <c r="C14972" s="17"/>
    </row>
    <row r="14973" spans="2:3" x14ac:dyDescent="0.25">
      <c r="B14973" s="16"/>
      <c r="C14973" s="17"/>
    </row>
    <row r="14974" spans="2:3" x14ac:dyDescent="0.25">
      <c r="B14974" s="16"/>
      <c r="C14974" s="17"/>
    </row>
    <row r="14975" spans="2:3" x14ac:dyDescent="0.25">
      <c r="B14975" s="16"/>
      <c r="C14975" s="17"/>
    </row>
    <row r="14976" spans="2:3" x14ac:dyDescent="0.25">
      <c r="B14976" s="16"/>
      <c r="C14976" s="17"/>
    </row>
    <row r="14977" spans="2:3" x14ac:dyDescent="0.25">
      <c r="B14977" s="16"/>
      <c r="C14977" s="17"/>
    </row>
    <row r="14978" spans="2:3" x14ac:dyDescent="0.25">
      <c r="B14978" s="16"/>
      <c r="C14978" s="17"/>
    </row>
    <row r="14979" spans="2:3" x14ac:dyDescent="0.25">
      <c r="B14979" s="16"/>
      <c r="C14979" s="17"/>
    </row>
    <row r="14980" spans="2:3" x14ac:dyDescent="0.25">
      <c r="B14980" s="16"/>
      <c r="C14980" s="17"/>
    </row>
    <row r="14981" spans="2:3" x14ac:dyDescent="0.25">
      <c r="B14981" s="16"/>
      <c r="C14981" s="17"/>
    </row>
    <row r="14982" spans="2:3" x14ac:dyDescent="0.25">
      <c r="B14982" s="16"/>
      <c r="C14982" s="17"/>
    </row>
    <row r="14983" spans="2:3" x14ac:dyDescent="0.25">
      <c r="B14983" s="16"/>
      <c r="C14983" s="17"/>
    </row>
    <row r="14984" spans="2:3" x14ac:dyDescent="0.25">
      <c r="B14984" s="16"/>
      <c r="C14984" s="17"/>
    </row>
    <row r="14985" spans="2:3" x14ac:dyDescent="0.25">
      <c r="B14985" s="16"/>
      <c r="C14985" s="17"/>
    </row>
    <row r="14986" spans="2:3" x14ac:dyDescent="0.25">
      <c r="B14986" s="16"/>
      <c r="C14986" s="17"/>
    </row>
    <row r="14987" spans="2:3" x14ac:dyDescent="0.25">
      <c r="B14987" s="16"/>
      <c r="C14987" s="17"/>
    </row>
    <row r="14988" spans="2:3" x14ac:dyDescent="0.25">
      <c r="B14988" s="16"/>
      <c r="C14988" s="17"/>
    </row>
    <row r="14989" spans="2:3" x14ac:dyDescent="0.25">
      <c r="B14989" s="16"/>
      <c r="C14989" s="17"/>
    </row>
    <row r="14990" spans="2:3" x14ac:dyDescent="0.25">
      <c r="B14990" s="16"/>
      <c r="C14990" s="17"/>
    </row>
    <row r="14991" spans="2:3" x14ac:dyDescent="0.25">
      <c r="B14991" s="16"/>
      <c r="C14991" s="17"/>
    </row>
    <row r="14992" spans="2:3" x14ac:dyDescent="0.25">
      <c r="B14992" s="16"/>
      <c r="C14992" s="17"/>
    </row>
    <row r="14993" spans="2:3" x14ac:dyDescent="0.25">
      <c r="B14993" s="16"/>
      <c r="C14993" s="17"/>
    </row>
    <row r="14994" spans="2:3" x14ac:dyDescent="0.25">
      <c r="B14994" s="16"/>
      <c r="C14994" s="17"/>
    </row>
    <row r="14995" spans="2:3" x14ac:dyDescent="0.25">
      <c r="B14995" s="16"/>
      <c r="C14995" s="17"/>
    </row>
    <row r="14996" spans="2:3" x14ac:dyDescent="0.25">
      <c r="B14996" s="16"/>
      <c r="C14996" s="17"/>
    </row>
    <row r="14997" spans="2:3" x14ac:dyDescent="0.25">
      <c r="B14997" s="16"/>
      <c r="C14997" s="17"/>
    </row>
    <row r="14998" spans="2:3" x14ac:dyDescent="0.25">
      <c r="B14998" s="16"/>
      <c r="C14998" s="17"/>
    </row>
    <row r="14999" spans="2:3" x14ac:dyDescent="0.25">
      <c r="B14999" s="16"/>
      <c r="C14999" s="17"/>
    </row>
    <row r="15000" spans="2:3" x14ac:dyDescent="0.25">
      <c r="B15000" s="16"/>
      <c r="C15000" s="17"/>
    </row>
    <row r="15001" spans="2:3" x14ac:dyDescent="0.25">
      <c r="B15001" s="16"/>
      <c r="C15001" s="17"/>
    </row>
    <row r="15002" spans="2:3" x14ac:dyDescent="0.25">
      <c r="B15002" s="16"/>
      <c r="C15002" s="17"/>
    </row>
    <row r="15003" spans="2:3" x14ac:dyDescent="0.25">
      <c r="B15003" s="16"/>
      <c r="C15003" s="17"/>
    </row>
    <row r="15004" spans="2:3" x14ac:dyDescent="0.25">
      <c r="B15004" s="16"/>
      <c r="C15004" s="17"/>
    </row>
    <row r="15005" spans="2:3" x14ac:dyDescent="0.25">
      <c r="B15005" s="16"/>
      <c r="C15005" s="17"/>
    </row>
    <row r="15006" spans="2:3" x14ac:dyDescent="0.25">
      <c r="B15006" s="16"/>
      <c r="C15006" s="17"/>
    </row>
    <row r="15007" spans="2:3" x14ac:dyDescent="0.25">
      <c r="B15007" s="16"/>
      <c r="C15007" s="17"/>
    </row>
    <row r="15008" spans="2:3" x14ac:dyDescent="0.25">
      <c r="B15008" s="16"/>
      <c r="C15008" s="17"/>
    </row>
    <row r="15009" spans="2:3" x14ac:dyDescent="0.25">
      <c r="B15009" s="16"/>
      <c r="C15009" s="17"/>
    </row>
    <row r="15010" spans="2:3" x14ac:dyDescent="0.25">
      <c r="B15010" s="16"/>
      <c r="C15010" s="17"/>
    </row>
    <row r="15011" spans="2:3" x14ac:dyDescent="0.25">
      <c r="B15011" s="16"/>
      <c r="C15011" s="17"/>
    </row>
    <row r="15012" spans="2:3" x14ac:dyDescent="0.25">
      <c r="B15012" s="16"/>
      <c r="C15012" s="17"/>
    </row>
    <row r="15013" spans="2:3" x14ac:dyDescent="0.25">
      <c r="B15013" s="16"/>
      <c r="C15013" s="17"/>
    </row>
    <row r="15014" spans="2:3" x14ac:dyDescent="0.25">
      <c r="B15014" s="16"/>
      <c r="C15014" s="17"/>
    </row>
    <row r="15015" spans="2:3" x14ac:dyDescent="0.25">
      <c r="B15015" s="16"/>
      <c r="C15015" s="17"/>
    </row>
    <row r="15016" spans="2:3" x14ac:dyDescent="0.25">
      <c r="B15016" s="16"/>
      <c r="C15016" s="17"/>
    </row>
    <row r="15017" spans="2:3" x14ac:dyDescent="0.25">
      <c r="B15017" s="16"/>
      <c r="C15017" s="17"/>
    </row>
    <row r="15018" spans="2:3" x14ac:dyDescent="0.25">
      <c r="B15018" s="16"/>
      <c r="C15018" s="17"/>
    </row>
    <row r="15019" spans="2:3" x14ac:dyDescent="0.25">
      <c r="B15019" s="16"/>
      <c r="C15019" s="17"/>
    </row>
    <row r="15020" spans="2:3" x14ac:dyDescent="0.25">
      <c r="B15020" s="16"/>
      <c r="C15020" s="17"/>
    </row>
    <row r="15021" spans="2:3" x14ac:dyDescent="0.25">
      <c r="B15021" s="16"/>
      <c r="C15021" s="17"/>
    </row>
    <row r="15022" spans="2:3" x14ac:dyDescent="0.25">
      <c r="B15022" s="16"/>
      <c r="C15022" s="17"/>
    </row>
    <row r="15023" spans="2:3" x14ac:dyDescent="0.25">
      <c r="B15023" s="16"/>
      <c r="C15023" s="17"/>
    </row>
    <row r="15024" spans="2:3" x14ac:dyDescent="0.25">
      <c r="B15024" s="16"/>
      <c r="C15024" s="17"/>
    </row>
    <row r="15025" spans="2:3" x14ac:dyDescent="0.25">
      <c r="B15025" s="16"/>
      <c r="C15025" s="17"/>
    </row>
    <row r="15026" spans="2:3" x14ac:dyDescent="0.25">
      <c r="B15026" s="16"/>
      <c r="C15026" s="17"/>
    </row>
    <row r="15027" spans="2:3" x14ac:dyDescent="0.25">
      <c r="B15027" s="16"/>
      <c r="C15027" s="17"/>
    </row>
    <row r="15028" spans="2:3" x14ac:dyDescent="0.25">
      <c r="B15028" s="16"/>
      <c r="C15028" s="17"/>
    </row>
    <row r="15029" spans="2:3" x14ac:dyDescent="0.25">
      <c r="B15029" s="16"/>
      <c r="C15029" s="17"/>
    </row>
    <row r="15030" spans="2:3" x14ac:dyDescent="0.25">
      <c r="B15030" s="16"/>
      <c r="C15030" s="17"/>
    </row>
    <row r="15031" spans="2:3" x14ac:dyDescent="0.25">
      <c r="B15031" s="16"/>
      <c r="C15031" s="17"/>
    </row>
    <row r="15032" spans="2:3" x14ac:dyDescent="0.25">
      <c r="B15032" s="16"/>
      <c r="C15032" s="17"/>
    </row>
    <row r="15033" spans="2:3" x14ac:dyDescent="0.25">
      <c r="B15033" s="16"/>
      <c r="C15033" s="17"/>
    </row>
    <row r="15034" spans="2:3" x14ac:dyDescent="0.25">
      <c r="B15034" s="16"/>
      <c r="C15034" s="17"/>
    </row>
    <row r="15035" spans="2:3" x14ac:dyDescent="0.25">
      <c r="B15035" s="16"/>
      <c r="C15035" s="17"/>
    </row>
    <row r="15036" spans="2:3" x14ac:dyDescent="0.25">
      <c r="B15036" s="16"/>
      <c r="C15036" s="17"/>
    </row>
    <row r="15037" spans="2:3" x14ac:dyDescent="0.25">
      <c r="B15037" s="16"/>
      <c r="C15037" s="17"/>
    </row>
    <row r="15038" spans="2:3" x14ac:dyDescent="0.25">
      <c r="B15038" s="16"/>
      <c r="C15038" s="17"/>
    </row>
    <row r="15039" spans="2:3" x14ac:dyDescent="0.25">
      <c r="B15039" s="16"/>
      <c r="C15039" s="17"/>
    </row>
    <row r="15040" spans="2:3" x14ac:dyDescent="0.25">
      <c r="B15040" s="16"/>
      <c r="C15040" s="17"/>
    </row>
    <row r="15041" spans="2:3" x14ac:dyDescent="0.25">
      <c r="B15041" s="16"/>
      <c r="C15041" s="17"/>
    </row>
    <row r="15042" spans="2:3" x14ac:dyDescent="0.25">
      <c r="B15042" s="16"/>
      <c r="C15042" s="17"/>
    </row>
    <row r="15043" spans="2:3" x14ac:dyDescent="0.25">
      <c r="B15043" s="16"/>
      <c r="C15043" s="17"/>
    </row>
    <row r="15044" spans="2:3" x14ac:dyDescent="0.25">
      <c r="B15044" s="16"/>
      <c r="C15044" s="17"/>
    </row>
    <row r="15045" spans="2:3" x14ac:dyDescent="0.25">
      <c r="B15045" s="16"/>
      <c r="C15045" s="17"/>
    </row>
    <row r="15046" spans="2:3" x14ac:dyDescent="0.25">
      <c r="B15046" s="16"/>
      <c r="C15046" s="17"/>
    </row>
    <row r="15047" spans="2:3" x14ac:dyDescent="0.25">
      <c r="B15047" s="16"/>
      <c r="C15047" s="17"/>
    </row>
    <row r="15048" spans="2:3" x14ac:dyDescent="0.25">
      <c r="B15048" s="16"/>
      <c r="C15048" s="17"/>
    </row>
    <row r="15049" spans="2:3" x14ac:dyDescent="0.25">
      <c r="B15049" s="16"/>
      <c r="C15049" s="17"/>
    </row>
    <row r="15050" spans="2:3" x14ac:dyDescent="0.25">
      <c r="B15050" s="16"/>
      <c r="C15050" s="17"/>
    </row>
    <row r="15051" spans="2:3" x14ac:dyDescent="0.25">
      <c r="B15051" s="16"/>
      <c r="C15051" s="17"/>
    </row>
    <row r="15052" spans="2:3" x14ac:dyDescent="0.25">
      <c r="B15052" s="16"/>
      <c r="C15052" s="17"/>
    </row>
    <row r="15053" spans="2:3" x14ac:dyDescent="0.25">
      <c r="B15053" s="16"/>
      <c r="C15053" s="17"/>
    </row>
    <row r="15054" spans="2:3" x14ac:dyDescent="0.25">
      <c r="B15054" s="16"/>
      <c r="C15054" s="17"/>
    </row>
    <row r="15055" spans="2:3" x14ac:dyDescent="0.25">
      <c r="B15055" s="16"/>
      <c r="C15055" s="17"/>
    </row>
    <row r="15056" spans="2:3" x14ac:dyDescent="0.25">
      <c r="B15056" s="16"/>
      <c r="C15056" s="17"/>
    </row>
    <row r="15057" spans="2:3" x14ac:dyDescent="0.25">
      <c r="B15057" s="16"/>
      <c r="C15057" s="17"/>
    </row>
    <row r="15058" spans="2:3" x14ac:dyDescent="0.25">
      <c r="B15058" s="16"/>
      <c r="C15058" s="17"/>
    </row>
    <row r="15059" spans="2:3" x14ac:dyDescent="0.25">
      <c r="B15059" s="16"/>
      <c r="C15059" s="17"/>
    </row>
    <row r="15060" spans="2:3" x14ac:dyDescent="0.25">
      <c r="B15060" s="16"/>
      <c r="C15060" s="17"/>
    </row>
    <row r="15061" spans="2:3" x14ac:dyDescent="0.25">
      <c r="B15061" s="16"/>
      <c r="C15061" s="17"/>
    </row>
    <row r="15062" spans="2:3" x14ac:dyDescent="0.25">
      <c r="B15062" s="16"/>
      <c r="C15062" s="17"/>
    </row>
    <row r="15063" spans="2:3" x14ac:dyDescent="0.25">
      <c r="B15063" s="16"/>
      <c r="C15063" s="17"/>
    </row>
    <row r="15064" spans="2:3" x14ac:dyDescent="0.25">
      <c r="B15064" s="16"/>
      <c r="C15064" s="17"/>
    </row>
    <row r="15065" spans="2:3" x14ac:dyDescent="0.25">
      <c r="B15065" s="16"/>
      <c r="C15065" s="17"/>
    </row>
    <row r="15066" spans="2:3" x14ac:dyDescent="0.25">
      <c r="B15066" s="16"/>
      <c r="C15066" s="17"/>
    </row>
    <row r="15067" spans="2:3" x14ac:dyDescent="0.25">
      <c r="B15067" s="16"/>
      <c r="C15067" s="17"/>
    </row>
    <row r="15068" spans="2:3" x14ac:dyDescent="0.25">
      <c r="B15068" s="16"/>
      <c r="C15068" s="17"/>
    </row>
    <row r="15069" spans="2:3" x14ac:dyDescent="0.25">
      <c r="B15069" s="16"/>
      <c r="C15069" s="17"/>
    </row>
    <row r="15070" spans="2:3" x14ac:dyDescent="0.25">
      <c r="B15070" s="16"/>
      <c r="C15070" s="17"/>
    </row>
    <row r="15071" spans="2:3" x14ac:dyDescent="0.25">
      <c r="B15071" s="16"/>
      <c r="C15071" s="17"/>
    </row>
    <row r="15072" spans="2:3" x14ac:dyDescent="0.25">
      <c r="B15072" s="16"/>
      <c r="C15072" s="17"/>
    </row>
    <row r="15073" spans="2:3" x14ac:dyDescent="0.25">
      <c r="B15073" s="16"/>
      <c r="C15073" s="17"/>
    </row>
    <row r="15074" spans="2:3" x14ac:dyDescent="0.25">
      <c r="B15074" s="16"/>
      <c r="C15074" s="17"/>
    </row>
    <row r="15075" spans="2:3" x14ac:dyDescent="0.25">
      <c r="B15075" s="16"/>
      <c r="C15075" s="17"/>
    </row>
    <row r="15076" spans="2:3" x14ac:dyDescent="0.25">
      <c r="B15076" s="16"/>
      <c r="C15076" s="17"/>
    </row>
    <row r="15077" spans="2:3" x14ac:dyDescent="0.25">
      <c r="B15077" s="16"/>
      <c r="C15077" s="17"/>
    </row>
    <row r="15078" spans="2:3" x14ac:dyDescent="0.25">
      <c r="B15078" s="16"/>
      <c r="C15078" s="17"/>
    </row>
    <row r="15079" spans="2:3" x14ac:dyDescent="0.25">
      <c r="B15079" s="16"/>
      <c r="C15079" s="17"/>
    </row>
    <row r="15080" spans="2:3" x14ac:dyDescent="0.25">
      <c r="B15080" s="16"/>
      <c r="C15080" s="17"/>
    </row>
    <row r="15081" spans="2:3" x14ac:dyDescent="0.25">
      <c r="B15081" s="16"/>
      <c r="C15081" s="17"/>
    </row>
    <row r="15082" spans="2:3" x14ac:dyDescent="0.25">
      <c r="B15082" s="16"/>
      <c r="C15082" s="17"/>
    </row>
    <row r="15083" spans="2:3" x14ac:dyDescent="0.25">
      <c r="B15083" s="16"/>
      <c r="C15083" s="17"/>
    </row>
    <row r="15084" spans="2:3" x14ac:dyDescent="0.25">
      <c r="B15084" s="16"/>
      <c r="C15084" s="17"/>
    </row>
    <row r="15085" spans="2:3" x14ac:dyDescent="0.25">
      <c r="B15085" s="16"/>
      <c r="C15085" s="17"/>
    </row>
    <row r="15086" spans="2:3" x14ac:dyDescent="0.25">
      <c r="B15086" s="16"/>
      <c r="C15086" s="17"/>
    </row>
    <row r="15087" spans="2:3" x14ac:dyDescent="0.25">
      <c r="B15087" s="16"/>
      <c r="C15087" s="17"/>
    </row>
    <row r="15088" spans="2:3" x14ac:dyDescent="0.25">
      <c r="B15088" s="16"/>
      <c r="C15088" s="17"/>
    </row>
    <row r="15089" spans="2:3" x14ac:dyDescent="0.25">
      <c r="B15089" s="16"/>
      <c r="C15089" s="17"/>
    </row>
    <row r="15090" spans="2:3" x14ac:dyDescent="0.25">
      <c r="B15090" s="16"/>
      <c r="C15090" s="17"/>
    </row>
    <row r="15091" spans="2:3" x14ac:dyDescent="0.25">
      <c r="B15091" s="16"/>
      <c r="C15091" s="17"/>
    </row>
    <row r="15092" spans="2:3" x14ac:dyDescent="0.25">
      <c r="B15092" s="16"/>
      <c r="C15092" s="17"/>
    </row>
    <row r="15093" spans="2:3" x14ac:dyDescent="0.25">
      <c r="B15093" s="16"/>
      <c r="C15093" s="17"/>
    </row>
    <row r="15094" spans="2:3" x14ac:dyDescent="0.25">
      <c r="B15094" s="16"/>
      <c r="C15094" s="17"/>
    </row>
    <row r="15095" spans="2:3" x14ac:dyDescent="0.25">
      <c r="B15095" s="16"/>
      <c r="C15095" s="17"/>
    </row>
    <row r="15096" spans="2:3" x14ac:dyDescent="0.25">
      <c r="B15096" s="16"/>
      <c r="C15096" s="17"/>
    </row>
    <row r="15097" spans="2:3" x14ac:dyDescent="0.25">
      <c r="B15097" s="16"/>
      <c r="C15097" s="17"/>
    </row>
    <row r="15098" spans="2:3" x14ac:dyDescent="0.25">
      <c r="B15098" s="16"/>
      <c r="C15098" s="17"/>
    </row>
    <row r="15099" spans="2:3" x14ac:dyDescent="0.25">
      <c r="B15099" s="16"/>
      <c r="C15099" s="17"/>
    </row>
    <row r="15100" spans="2:3" x14ac:dyDescent="0.25">
      <c r="B15100" s="16"/>
      <c r="C15100" s="17"/>
    </row>
    <row r="15101" spans="2:3" x14ac:dyDescent="0.25">
      <c r="B15101" s="16"/>
      <c r="C15101" s="17"/>
    </row>
    <row r="15102" spans="2:3" x14ac:dyDescent="0.25">
      <c r="B15102" s="16"/>
      <c r="C15102" s="17"/>
    </row>
    <row r="15103" spans="2:3" x14ac:dyDescent="0.25">
      <c r="B15103" s="16"/>
      <c r="C15103" s="17"/>
    </row>
    <row r="15104" spans="2:3" x14ac:dyDescent="0.25">
      <c r="B15104" s="16"/>
      <c r="C15104" s="17"/>
    </row>
    <row r="15105" spans="2:3" x14ac:dyDescent="0.25">
      <c r="B15105" s="16"/>
      <c r="C15105" s="17"/>
    </row>
    <row r="15106" spans="2:3" x14ac:dyDescent="0.25">
      <c r="B15106" s="16"/>
      <c r="C15106" s="17"/>
    </row>
    <row r="15107" spans="2:3" x14ac:dyDescent="0.25">
      <c r="B15107" s="16"/>
      <c r="C15107" s="17"/>
    </row>
    <row r="15108" spans="2:3" x14ac:dyDescent="0.25">
      <c r="B15108" s="16"/>
      <c r="C15108" s="17"/>
    </row>
    <row r="15109" spans="2:3" x14ac:dyDescent="0.25">
      <c r="B15109" s="16"/>
      <c r="C15109" s="17"/>
    </row>
    <row r="15110" spans="2:3" x14ac:dyDescent="0.25">
      <c r="B15110" s="16"/>
      <c r="C15110" s="17"/>
    </row>
    <row r="15111" spans="2:3" x14ac:dyDescent="0.25">
      <c r="B15111" s="16"/>
      <c r="C15111" s="17"/>
    </row>
    <row r="15112" spans="2:3" x14ac:dyDescent="0.25">
      <c r="B15112" s="16"/>
      <c r="C15112" s="17"/>
    </row>
    <row r="15113" spans="2:3" x14ac:dyDescent="0.25">
      <c r="B15113" s="16"/>
      <c r="C15113" s="17"/>
    </row>
    <row r="15114" spans="2:3" x14ac:dyDescent="0.25">
      <c r="B15114" s="16"/>
      <c r="C15114" s="17"/>
    </row>
    <row r="15115" spans="2:3" x14ac:dyDescent="0.25">
      <c r="B15115" s="16"/>
      <c r="C15115" s="17"/>
    </row>
    <row r="15116" spans="2:3" x14ac:dyDescent="0.25">
      <c r="B15116" s="16"/>
      <c r="C15116" s="17"/>
    </row>
    <row r="15117" spans="2:3" x14ac:dyDescent="0.25">
      <c r="B15117" s="16"/>
      <c r="C15117" s="17"/>
    </row>
    <row r="15118" spans="2:3" x14ac:dyDescent="0.25">
      <c r="B15118" s="16"/>
      <c r="C15118" s="17"/>
    </row>
    <row r="15119" spans="2:3" x14ac:dyDescent="0.25">
      <c r="B15119" s="16"/>
      <c r="C15119" s="17"/>
    </row>
    <row r="15120" spans="2:3" x14ac:dyDescent="0.25">
      <c r="B15120" s="16"/>
      <c r="C15120" s="17"/>
    </row>
    <row r="15121" spans="2:3" x14ac:dyDescent="0.25">
      <c r="B15121" s="16"/>
      <c r="C15121" s="17"/>
    </row>
    <row r="15122" spans="2:3" x14ac:dyDescent="0.25">
      <c r="B15122" s="16"/>
      <c r="C15122" s="17"/>
    </row>
    <row r="15123" spans="2:3" x14ac:dyDescent="0.25">
      <c r="B15123" s="16"/>
      <c r="C15123" s="17"/>
    </row>
    <row r="15124" spans="2:3" x14ac:dyDescent="0.25">
      <c r="B15124" s="16"/>
      <c r="C15124" s="17"/>
    </row>
    <row r="15125" spans="2:3" x14ac:dyDescent="0.25">
      <c r="B15125" s="16"/>
      <c r="C15125" s="17"/>
    </row>
    <row r="15126" spans="2:3" x14ac:dyDescent="0.25">
      <c r="B15126" s="16"/>
      <c r="C15126" s="17"/>
    </row>
    <row r="15127" spans="2:3" x14ac:dyDescent="0.25">
      <c r="B15127" s="16"/>
      <c r="C15127" s="17"/>
    </row>
    <row r="15128" spans="2:3" x14ac:dyDescent="0.25">
      <c r="B15128" s="16"/>
      <c r="C15128" s="17"/>
    </row>
    <row r="15129" spans="2:3" x14ac:dyDescent="0.25">
      <c r="B15129" s="16"/>
      <c r="C15129" s="17"/>
    </row>
    <row r="15130" spans="2:3" x14ac:dyDescent="0.25">
      <c r="B15130" s="16"/>
      <c r="C15130" s="17"/>
    </row>
    <row r="15131" spans="2:3" x14ac:dyDescent="0.25">
      <c r="B15131" s="16"/>
      <c r="C15131" s="17"/>
    </row>
    <row r="15132" spans="2:3" x14ac:dyDescent="0.25">
      <c r="B15132" s="16"/>
      <c r="C15132" s="17"/>
    </row>
    <row r="15133" spans="2:3" x14ac:dyDescent="0.25">
      <c r="B15133" s="16"/>
      <c r="C15133" s="17"/>
    </row>
    <row r="15134" spans="2:3" x14ac:dyDescent="0.25">
      <c r="B15134" s="16"/>
      <c r="C15134" s="17"/>
    </row>
    <row r="15135" spans="2:3" x14ac:dyDescent="0.25">
      <c r="B15135" s="16"/>
      <c r="C15135" s="17"/>
    </row>
    <row r="15136" spans="2:3" x14ac:dyDescent="0.25">
      <c r="B15136" s="16"/>
      <c r="C15136" s="17"/>
    </row>
    <row r="15137" spans="2:3" x14ac:dyDescent="0.25">
      <c r="B15137" s="16"/>
      <c r="C15137" s="17"/>
    </row>
    <row r="15138" spans="2:3" x14ac:dyDescent="0.25">
      <c r="B15138" s="16"/>
      <c r="C15138" s="17"/>
    </row>
    <row r="15139" spans="2:3" x14ac:dyDescent="0.25">
      <c r="B15139" s="16"/>
      <c r="C15139" s="17"/>
    </row>
    <row r="15140" spans="2:3" x14ac:dyDescent="0.25">
      <c r="B15140" s="16"/>
      <c r="C15140" s="17"/>
    </row>
    <row r="15141" spans="2:3" x14ac:dyDescent="0.25">
      <c r="B15141" s="16"/>
      <c r="C15141" s="17"/>
    </row>
    <row r="15142" spans="2:3" x14ac:dyDescent="0.25">
      <c r="B15142" s="16"/>
      <c r="C15142" s="17"/>
    </row>
    <row r="15143" spans="2:3" x14ac:dyDescent="0.25">
      <c r="B15143" s="16"/>
      <c r="C15143" s="17"/>
    </row>
    <row r="15144" spans="2:3" x14ac:dyDescent="0.25">
      <c r="B15144" s="16"/>
      <c r="C15144" s="17"/>
    </row>
    <row r="15145" spans="2:3" x14ac:dyDescent="0.25">
      <c r="B15145" s="16"/>
      <c r="C15145" s="17"/>
    </row>
    <row r="15146" spans="2:3" x14ac:dyDescent="0.25">
      <c r="B15146" s="16"/>
      <c r="C15146" s="17"/>
    </row>
    <row r="15147" spans="2:3" x14ac:dyDescent="0.25">
      <c r="B15147" s="16"/>
      <c r="C15147" s="17"/>
    </row>
    <row r="15148" spans="2:3" x14ac:dyDescent="0.25">
      <c r="B15148" s="16"/>
      <c r="C15148" s="17"/>
    </row>
    <row r="15149" spans="2:3" x14ac:dyDescent="0.25">
      <c r="B15149" s="16"/>
      <c r="C15149" s="17"/>
    </row>
    <row r="15150" spans="2:3" x14ac:dyDescent="0.25">
      <c r="B15150" s="16"/>
      <c r="C15150" s="17"/>
    </row>
    <row r="15151" spans="2:3" x14ac:dyDescent="0.25">
      <c r="B15151" s="16"/>
      <c r="C15151" s="17"/>
    </row>
    <row r="15152" spans="2:3" x14ac:dyDescent="0.25">
      <c r="B15152" s="16"/>
      <c r="C15152" s="17"/>
    </row>
    <row r="15153" spans="2:3" x14ac:dyDescent="0.25">
      <c r="B15153" s="16"/>
      <c r="C15153" s="17"/>
    </row>
    <row r="15154" spans="2:3" x14ac:dyDescent="0.25">
      <c r="B15154" s="16"/>
      <c r="C15154" s="17"/>
    </row>
    <row r="15155" spans="2:3" x14ac:dyDescent="0.25">
      <c r="B15155" s="16"/>
      <c r="C15155" s="17"/>
    </row>
    <row r="15156" spans="2:3" x14ac:dyDescent="0.25">
      <c r="B15156" s="16"/>
      <c r="C15156" s="17"/>
    </row>
    <row r="15157" spans="2:3" x14ac:dyDescent="0.25">
      <c r="B15157" s="16"/>
      <c r="C15157" s="17"/>
    </row>
    <row r="15158" spans="2:3" x14ac:dyDescent="0.25">
      <c r="B15158" s="16"/>
      <c r="C15158" s="17"/>
    </row>
    <row r="15159" spans="2:3" x14ac:dyDescent="0.25">
      <c r="B15159" s="16"/>
      <c r="C15159" s="17"/>
    </row>
    <row r="15160" spans="2:3" x14ac:dyDescent="0.25">
      <c r="B15160" s="16"/>
      <c r="C15160" s="17"/>
    </row>
    <row r="15161" spans="2:3" x14ac:dyDescent="0.25">
      <c r="B15161" s="16"/>
      <c r="C15161" s="17"/>
    </row>
    <row r="15162" spans="2:3" x14ac:dyDescent="0.25">
      <c r="B15162" s="16"/>
      <c r="C15162" s="17"/>
    </row>
    <row r="15163" spans="2:3" x14ac:dyDescent="0.25">
      <c r="B15163" s="16"/>
      <c r="C15163" s="17"/>
    </row>
    <row r="15164" spans="2:3" x14ac:dyDescent="0.25">
      <c r="B15164" s="16"/>
      <c r="C15164" s="17"/>
    </row>
    <row r="15165" spans="2:3" x14ac:dyDescent="0.25">
      <c r="B15165" s="16"/>
      <c r="C15165" s="17"/>
    </row>
    <row r="15166" spans="2:3" x14ac:dyDescent="0.25">
      <c r="B15166" s="16"/>
      <c r="C15166" s="17"/>
    </row>
    <row r="15167" spans="2:3" x14ac:dyDescent="0.25">
      <c r="B15167" s="16"/>
      <c r="C15167" s="17"/>
    </row>
    <row r="15168" spans="2:3" x14ac:dyDescent="0.25">
      <c r="B15168" s="16"/>
      <c r="C15168" s="17"/>
    </row>
    <row r="15169" spans="2:3" x14ac:dyDescent="0.25">
      <c r="B15169" s="16"/>
      <c r="C15169" s="17"/>
    </row>
    <row r="15170" spans="2:3" x14ac:dyDescent="0.25">
      <c r="B15170" s="16"/>
      <c r="C15170" s="17"/>
    </row>
    <row r="15171" spans="2:3" x14ac:dyDescent="0.25">
      <c r="B15171" s="16"/>
      <c r="C15171" s="17"/>
    </row>
    <row r="15172" spans="2:3" x14ac:dyDescent="0.25">
      <c r="B15172" s="16"/>
      <c r="C15172" s="17"/>
    </row>
    <row r="15173" spans="2:3" x14ac:dyDescent="0.25">
      <c r="B15173" s="16"/>
      <c r="C15173" s="17"/>
    </row>
    <row r="15174" spans="2:3" x14ac:dyDescent="0.25">
      <c r="B15174" s="16"/>
      <c r="C15174" s="17"/>
    </row>
    <row r="15175" spans="2:3" x14ac:dyDescent="0.25">
      <c r="B15175" s="16"/>
      <c r="C15175" s="17"/>
    </row>
    <row r="15176" spans="2:3" x14ac:dyDescent="0.25">
      <c r="B15176" s="16"/>
      <c r="C15176" s="17"/>
    </row>
    <row r="15177" spans="2:3" x14ac:dyDescent="0.25">
      <c r="B15177" s="16"/>
      <c r="C15177" s="17"/>
    </row>
    <row r="15178" spans="2:3" x14ac:dyDescent="0.25">
      <c r="B15178" s="16"/>
      <c r="C15178" s="17"/>
    </row>
    <row r="15179" spans="2:3" x14ac:dyDescent="0.25">
      <c r="B15179" s="16"/>
      <c r="C15179" s="17"/>
    </row>
    <row r="15180" spans="2:3" x14ac:dyDescent="0.25">
      <c r="B15180" s="16"/>
      <c r="C15180" s="17"/>
    </row>
    <row r="15181" spans="2:3" x14ac:dyDescent="0.25">
      <c r="B15181" s="16"/>
      <c r="C15181" s="17"/>
    </row>
    <row r="15182" spans="2:3" x14ac:dyDescent="0.25">
      <c r="B15182" s="16"/>
      <c r="C15182" s="17"/>
    </row>
    <row r="15183" spans="2:3" x14ac:dyDescent="0.25">
      <c r="B15183" s="16"/>
      <c r="C15183" s="17"/>
    </row>
    <row r="15184" spans="2:3" x14ac:dyDescent="0.25">
      <c r="B15184" s="16"/>
      <c r="C15184" s="17"/>
    </row>
    <row r="15185" spans="2:3" x14ac:dyDescent="0.25">
      <c r="B15185" s="16"/>
      <c r="C15185" s="17"/>
    </row>
    <row r="15186" spans="2:3" x14ac:dyDescent="0.25">
      <c r="B15186" s="16"/>
      <c r="C15186" s="17"/>
    </row>
    <row r="15187" spans="2:3" x14ac:dyDescent="0.25">
      <c r="B15187" s="16"/>
      <c r="C15187" s="17"/>
    </row>
    <row r="15188" spans="2:3" x14ac:dyDescent="0.25">
      <c r="B15188" s="16"/>
      <c r="C15188" s="17"/>
    </row>
    <row r="15189" spans="2:3" x14ac:dyDescent="0.25">
      <c r="B15189" s="16"/>
      <c r="C15189" s="17"/>
    </row>
    <row r="15190" spans="2:3" x14ac:dyDescent="0.25">
      <c r="B15190" s="16"/>
      <c r="C15190" s="17"/>
    </row>
    <row r="15191" spans="2:3" x14ac:dyDescent="0.25">
      <c r="B15191" s="16"/>
      <c r="C15191" s="17"/>
    </row>
    <row r="15192" spans="2:3" x14ac:dyDescent="0.25">
      <c r="B15192" s="16"/>
      <c r="C15192" s="17"/>
    </row>
    <row r="15193" spans="2:3" x14ac:dyDescent="0.25">
      <c r="B15193" s="16"/>
      <c r="C15193" s="17"/>
    </row>
    <row r="15194" spans="2:3" x14ac:dyDescent="0.25">
      <c r="B15194" s="16"/>
      <c r="C15194" s="17"/>
    </row>
    <row r="15195" spans="2:3" x14ac:dyDescent="0.25">
      <c r="B15195" s="16"/>
      <c r="C15195" s="17"/>
    </row>
    <row r="15196" spans="2:3" x14ac:dyDescent="0.25">
      <c r="B15196" s="16"/>
      <c r="C15196" s="17"/>
    </row>
    <row r="15197" spans="2:3" x14ac:dyDescent="0.25">
      <c r="B15197" s="16"/>
      <c r="C15197" s="17"/>
    </row>
    <row r="15198" spans="2:3" x14ac:dyDescent="0.25">
      <c r="B15198" s="16"/>
      <c r="C15198" s="17"/>
    </row>
    <row r="15199" spans="2:3" x14ac:dyDescent="0.25">
      <c r="B15199" s="16"/>
      <c r="C15199" s="17"/>
    </row>
    <row r="15200" spans="2:3" x14ac:dyDescent="0.25">
      <c r="B15200" s="16"/>
      <c r="C15200" s="17"/>
    </row>
    <row r="15201" spans="2:3" x14ac:dyDescent="0.25">
      <c r="B15201" s="16"/>
      <c r="C15201" s="17"/>
    </row>
    <row r="15202" spans="2:3" x14ac:dyDescent="0.25">
      <c r="B15202" s="16"/>
      <c r="C15202" s="17"/>
    </row>
    <row r="15203" spans="2:3" x14ac:dyDescent="0.25">
      <c r="B15203" s="16"/>
      <c r="C15203" s="17"/>
    </row>
    <row r="15204" spans="2:3" x14ac:dyDescent="0.25">
      <c r="B15204" s="16"/>
      <c r="C15204" s="17"/>
    </row>
    <row r="15205" spans="2:3" x14ac:dyDescent="0.25">
      <c r="B15205" s="16"/>
      <c r="C15205" s="17"/>
    </row>
    <row r="15206" spans="2:3" x14ac:dyDescent="0.25">
      <c r="B15206" s="16"/>
      <c r="C15206" s="17"/>
    </row>
    <row r="15207" spans="2:3" x14ac:dyDescent="0.25">
      <c r="B15207" s="16"/>
      <c r="C15207" s="17"/>
    </row>
    <row r="15208" spans="2:3" x14ac:dyDescent="0.25">
      <c r="B15208" s="16"/>
      <c r="C15208" s="17"/>
    </row>
    <row r="15209" spans="2:3" x14ac:dyDescent="0.25">
      <c r="B15209" s="16"/>
      <c r="C15209" s="17"/>
    </row>
    <row r="15210" spans="2:3" x14ac:dyDescent="0.25">
      <c r="B15210" s="16"/>
      <c r="C15210" s="17"/>
    </row>
    <row r="15211" spans="2:3" x14ac:dyDescent="0.25">
      <c r="B15211" s="16"/>
      <c r="C15211" s="17"/>
    </row>
    <row r="15212" spans="2:3" x14ac:dyDescent="0.25">
      <c r="B15212" s="16"/>
      <c r="C15212" s="17"/>
    </row>
    <row r="15213" spans="2:3" x14ac:dyDescent="0.25">
      <c r="B15213" s="16"/>
      <c r="C15213" s="17"/>
    </row>
    <row r="15214" spans="2:3" x14ac:dyDescent="0.25">
      <c r="B15214" s="16"/>
      <c r="C15214" s="17"/>
    </row>
    <row r="15215" spans="2:3" x14ac:dyDescent="0.25">
      <c r="B15215" s="16"/>
      <c r="C15215" s="17"/>
    </row>
    <row r="15216" spans="2:3" x14ac:dyDescent="0.25">
      <c r="B15216" s="16"/>
      <c r="C15216" s="17"/>
    </row>
    <row r="15217" spans="2:3" x14ac:dyDescent="0.25">
      <c r="B15217" s="16"/>
      <c r="C15217" s="17"/>
    </row>
    <row r="15218" spans="2:3" x14ac:dyDescent="0.25">
      <c r="B15218" s="16"/>
      <c r="C15218" s="17"/>
    </row>
    <row r="15219" spans="2:3" x14ac:dyDescent="0.25">
      <c r="B15219" s="16"/>
      <c r="C15219" s="17"/>
    </row>
    <row r="15220" spans="2:3" x14ac:dyDescent="0.25">
      <c r="B15220" s="16"/>
      <c r="C15220" s="17"/>
    </row>
    <row r="15221" spans="2:3" x14ac:dyDescent="0.25">
      <c r="B15221" s="16"/>
      <c r="C15221" s="17"/>
    </row>
    <row r="15222" spans="2:3" x14ac:dyDescent="0.25">
      <c r="B15222" s="16"/>
      <c r="C15222" s="17"/>
    </row>
    <row r="15223" spans="2:3" x14ac:dyDescent="0.25">
      <c r="B15223" s="16"/>
      <c r="C15223" s="17"/>
    </row>
    <row r="15224" spans="2:3" x14ac:dyDescent="0.25">
      <c r="B15224" s="16"/>
      <c r="C15224" s="17"/>
    </row>
    <row r="15225" spans="2:3" x14ac:dyDescent="0.25">
      <c r="B15225" s="16"/>
      <c r="C15225" s="17"/>
    </row>
    <row r="15226" spans="2:3" x14ac:dyDescent="0.25">
      <c r="B15226" s="16"/>
      <c r="C15226" s="17"/>
    </row>
    <row r="15227" spans="2:3" x14ac:dyDescent="0.25">
      <c r="B15227" s="16"/>
      <c r="C15227" s="17"/>
    </row>
    <row r="15228" spans="2:3" x14ac:dyDescent="0.25">
      <c r="B15228" s="16"/>
      <c r="C15228" s="17"/>
    </row>
    <row r="15229" spans="2:3" x14ac:dyDescent="0.25">
      <c r="B15229" s="16"/>
      <c r="C15229" s="17"/>
    </row>
    <row r="15230" spans="2:3" x14ac:dyDescent="0.25">
      <c r="B15230" s="16"/>
      <c r="C15230" s="17"/>
    </row>
    <row r="15231" spans="2:3" x14ac:dyDescent="0.25">
      <c r="B15231" s="16"/>
      <c r="C15231" s="17"/>
    </row>
    <row r="15232" spans="2:3" x14ac:dyDescent="0.25">
      <c r="B15232" s="16"/>
      <c r="C15232" s="17"/>
    </row>
    <row r="15233" spans="2:3" x14ac:dyDescent="0.25">
      <c r="B15233" s="16"/>
      <c r="C15233" s="17"/>
    </row>
    <row r="15234" spans="2:3" x14ac:dyDescent="0.25">
      <c r="B15234" s="16"/>
      <c r="C15234" s="17"/>
    </row>
    <row r="15235" spans="2:3" x14ac:dyDescent="0.25">
      <c r="B15235" s="16"/>
      <c r="C15235" s="17"/>
    </row>
    <row r="15236" spans="2:3" x14ac:dyDescent="0.25">
      <c r="B15236" s="16"/>
      <c r="C15236" s="17"/>
    </row>
    <row r="15237" spans="2:3" x14ac:dyDescent="0.25">
      <c r="B15237" s="16"/>
      <c r="C15237" s="17"/>
    </row>
    <row r="15238" spans="2:3" x14ac:dyDescent="0.25">
      <c r="B15238" s="16"/>
      <c r="C15238" s="17"/>
    </row>
    <row r="15239" spans="2:3" x14ac:dyDescent="0.25">
      <c r="B15239" s="16"/>
      <c r="C15239" s="17"/>
    </row>
    <row r="15240" spans="2:3" x14ac:dyDescent="0.25">
      <c r="B15240" s="16"/>
      <c r="C15240" s="17"/>
    </row>
    <row r="15241" spans="2:3" x14ac:dyDescent="0.25">
      <c r="B15241" s="16"/>
      <c r="C15241" s="17"/>
    </row>
    <row r="15242" spans="2:3" x14ac:dyDescent="0.25">
      <c r="B15242" s="16"/>
      <c r="C15242" s="17"/>
    </row>
    <row r="15243" spans="2:3" x14ac:dyDescent="0.25">
      <c r="B15243" s="16"/>
      <c r="C15243" s="17"/>
    </row>
    <row r="15244" spans="2:3" x14ac:dyDescent="0.25">
      <c r="B15244" s="16"/>
      <c r="C15244" s="17"/>
    </row>
    <row r="15245" spans="2:3" x14ac:dyDescent="0.25">
      <c r="B15245" s="16"/>
      <c r="C15245" s="17"/>
    </row>
    <row r="15246" spans="2:3" x14ac:dyDescent="0.25">
      <c r="B15246" s="16"/>
      <c r="C15246" s="17"/>
    </row>
    <row r="15247" spans="2:3" x14ac:dyDescent="0.25">
      <c r="B15247" s="16"/>
      <c r="C15247" s="17"/>
    </row>
    <row r="15248" spans="2:3" x14ac:dyDescent="0.25">
      <c r="B15248" s="16"/>
      <c r="C15248" s="17"/>
    </row>
    <row r="15249" spans="2:3" x14ac:dyDescent="0.25">
      <c r="B15249" s="16"/>
      <c r="C15249" s="17"/>
    </row>
    <row r="15250" spans="2:3" x14ac:dyDescent="0.25">
      <c r="B15250" s="16"/>
      <c r="C15250" s="17"/>
    </row>
    <row r="15251" spans="2:3" x14ac:dyDescent="0.25">
      <c r="B15251" s="16"/>
      <c r="C15251" s="17"/>
    </row>
    <row r="15252" spans="2:3" x14ac:dyDescent="0.25">
      <c r="B15252" s="16"/>
      <c r="C15252" s="17"/>
    </row>
    <row r="15253" spans="2:3" x14ac:dyDescent="0.25">
      <c r="B15253" s="16"/>
      <c r="C15253" s="17"/>
    </row>
    <row r="15254" spans="2:3" x14ac:dyDescent="0.25">
      <c r="B15254" s="16"/>
      <c r="C15254" s="17"/>
    </row>
    <row r="15255" spans="2:3" x14ac:dyDescent="0.25">
      <c r="B15255" s="16"/>
      <c r="C15255" s="17"/>
    </row>
    <row r="15256" spans="2:3" x14ac:dyDescent="0.25">
      <c r="B15256" s="16"/>
      <c r="C15256" s="17"/>
    </row>
    <row r="15257" spans="2:3" x14ac:dyDescent="0.25">
      <c r="B15257" s="16"/>
      <c r="C15257" s="17"/>
    </row>
    <row r="15258" spans="2:3" x14ac:dyDescent="0.25">
      <c r="B15258" s="16"/>
      <c r="C15258" s="17"/>
    </row>
    <row r="15259" spans="2:3" x14ac:dyDescent="0.25">
      <c r="B15259" s="16"/>
      <c r="C15259" s="17"/>
    </row>
    <row r="15260" spans="2:3" x14ac:dyDescent="0.25">
      <c r="B15260" s="16"/>
      <c r="C15260" s="17"/>
    </row>
    <row r="15261" spans="2:3" x14ac:dyDescent="0.25">
      <c r="B15261" s="16"/>
      <c r="C15261" s="17"/>
    </row>
    <row r="15262" spans="2:3" x14ac:dyDescent="0.25">
      <c r="B15262" s="16"/>
      <c r="C15262" s="17"/>
    </row>
    <row r="15263" spans="2:3" x14ac:dyDescent="0.25">
      <c r="B15263" s="16"/>
      <c r="C15263" s="17"/>
    </row>
    <row r="15264" spans="2:3" x14ac:dyDescent="0.25">
      <c r="B15264" s="16"/>
      <c r="C15264" s="17"/>
    </row>
    <row r="15265" spans="2:3" x14ac:dyDescent="0.25">
      <c r="B15265" s="16"/>
      <c r="C15265" s="17"/>
    </row>
    <row r="15266" spans="2:3" x14ac:dyDescent="0.25">
      <c r="B15266" s="16"/>
      <c r="C15266" s="17"/>
    </row>
    <row r="15267" spans="2:3" x14ac:dyDescent="0.25">
      <c r="B15267" s="16"/>
      <c r="C15267" s="17"/>
    </row>
    <row r="15268" spans="2:3" x14ac:dyDescent="0.25">
      <c r="B15268" s="16"/>
      <c r="C15268" s="17"/>
    </row>
    <row r="15269" spans="2:3" x14ac:dyDescent="0.25">
      <c r="B15269" s="16"/>
      <c r="C15269" s="17"/>
    </row>
    <row r="15270" spans="2:3" x14ac:dyDescent="0.25">
      <c r="B15270" s="16"/>
      <c r="C15270" s="17"/>
    </row>
    <row r="15271" spans="2:3" x14ac:dyDescent="0.25">
      <c r="B15271" s="16"/>
      <c r="C15271" s="17"/>
    </row>
    <row r="15272" spans="2:3" x14ac:dyDescent="0.25">
      <c r="B15272" s="16"/>
      <c r="C15272" s="17"/>
    </row>
    <row r="15273" spans="2:3" x14ac:dyDescent="0.25">
      <c r="B15273" s="16"/>
      <c r="C15273" s="17"/>
    </row>
    <row r="15274" spans="2:3" x14ac:dyDescent="0.25">
      <c r="B15274" s="16"/>
      <c r="C15274" s="17"/>
    </row>
    <row r="15275" spans="2:3" x14ac:dyDescent="0.25">
      <c r="B15275" s="16"/>
      <c r="C15275" s="17"/>
    </row>
    <row r="15276" spans="2:3" x14ac:dyDescent="0.25">
      <c r="B15276" s="16"/>
      <c r="C15276" s="17"/>
    </row>
    <row r="15277" spans="2:3" x14ac:dyDescent="0.25">
      <c r="B15277" s="16"/>
      <c r="C15277" s="17"/>
    </row>
    <row r="15278" spans="2:3" x14ac:dyDescent="0.25">
      <c r="B15278" s="16"/>
      <c r="C15278" s="17"/>
    </row>
    <row r="15279" spans="2:3" x14ac:dyDescent="0.25">
      <c r="B15279" s="16"/>
      <c r="C15279" s="17"/>
    </row>
    <row r="15280" spans="2:3" x14ac:dyDescent="0.25">
      <c r="B15280" s="16"/>
      <c r="C15280" s="17"/>
    </row>
    <row r="15281" spans="2:3" x14ac:dyDescent="0.25">
      <c r="B15281" s="16"/>
      <c r="C15281" s="17"/>
    </row>
    <row r="15282" spans="2:3" x14ac:dyDescent="0.25">
      <c r="B15282" s="16"/>
      <c r="C15282" s="17"/>
    </row>
    <row r="15283" spans="2:3" x14ac:dyDescent="0.25">
      <c r="B15283" s="16"/>
      <c r="C15283" s="17"/>
    </row>
    <row r="15284" spans="2:3" x14ac:dyDescent="0.25">
      <c r="B15284" s="16"/>
      <c r="C15284" s="17"/>
    </row>
    <row r="15285" spans="2:3" x14ac:dyDescent="0.25">
      <c r="B15285" s="16"/>
      <c r="C15285" s="17"/>
    </row>
    <row r="15286" spans="2:3" x14ac:dyDescent="0.25">
      <c r="B15286" s="16"/>
      <c r="C15286" s="17"/>
    </row>
    <row r="15287" spans="2:3" x14ac:dyDescent="0.25">
      <c r="B15287" s="16"/>
      <c r="C15287" s="17"/>
    </row>
    <row r="15288" spans="2:3" x14ac:dyDescent="0.25">
      <c r="B15288" s="16"/>
      <c r="C15288" s="17"/>
    </row>
    <row r="15289" spans="2:3" x14ac:dyDescent="0.25">
      <c r="B15289" s="16"/>
      <c r="C15289" s="17"/>
    </row>
    <row r="15290" spans="2:3" x14ac:dyDescent="0.25">
      <c r="B15290" s="16"/>
      <c r="C15290" s="17"/>
    </row>
    <row r="15291" spans="2:3" x14ac:dyDescent="0.25">
      <c r="B15291" s="16"/>
      <c r="C15291" s="17"/>
    </row>
    <row r="15292" spans="2:3" x14ac:dyDescent="0.25">
      <c r="B15292" s="16"/>
      <c r="C15292" s="17"/>
    </row>
    <row r="15293" spans="2:3" x14ac:dyDescent="0.25">
      <c r="B15293" s="16"/>
      <c r="C15293" s="17"/>
    </row>
    <row r="15294" spans="2:3" x14ac:dyDescent="0.25">
      <c r="B15294" s="16"/>
      <c r="C15294" s="17"/>
    </row>
    <row r="15295" spans="2:3" x14ac:dyDescent="0.25">
      <c r="B15295" s="16"/>
      <c r="C15295" s="17"/>
    </row>
    <row r="15296" spans="2:3" x14ac:dyDescent="0.25">
      <c r="B15296" s="16"/>
      <c r="C15296" s="17"/>
    </row>
    <row r="15297" spans="2:3" x14ac:dyDescent="0.25">
      <c r="B15297" s="16"/>
      <c r="C15297" s="17"/>
    </row>
    <row r="15298" spans="2:3" x14ac:dyDescent="0.25">
      <c r="B15298" s="16"/>
      <c r="C15298" s="17"/>
    </row>
    <row r="15299" spans="2:3" x14ac:dyDescent="0.25">
      <c r="B15299" s="16"/>
      <c r="C15299" s="17"/>
    </row>
    <row r="15300" spans="2:3" x14ac:dyDescent="0.25">
      <c r="B15300" s="16"/>
      <c r="C15300" s="17"/>
    </row>
    <row r="15301" spans="2:3" x14ac:dyDescent="0.25">
      <c r="B15301" s="16"/>
      <c r="C15301" s="17"/>
    </row>
    <row r="15302" spans="2:3" x14ac:dyDescent="0.25">
      <c r="B15302" s="16"/>
      <c r="C15302" s="17"/>
    </row>
    <row r="15303" spans="2:3" x14ac:dyDescent="0.25">
      <c r="B15303" s="16"/>
      <c r="C15303" s="17"/>
    </row>
    <row r="15304" spans="2:3" x14ac:dyDescent="0.25">
      <c r="B15304" s="16"/>
      <c r="C15304" s="17"/>
    </row>
    <row r="15305" spans="2:3" x14ac:dyDescent="0.25">
      <c r="B15305" s="16"/>
      <c r="C15305" s="17"/>
    </row>
    <row r="15306" spans="2:3" x14ac:dyDescent="0.25">
      <c r="B15306" s="16"/>
      <c r="C15306" s="17"/>
    </row>
    <row r="15307" spans="2:3" x14ac:dyDescent="0.25">
      <c r="B15307" s="16"/>
      <c r="C15307" s="17"/>
    </row>
    <row r="15308" spans="2:3" x14ac:dyDescent="0.25">
      <c r="B15308" s="16"/>
      <c r="C15308" s="17"/>
    </row>
    <row r="15309" spans="2:3" x14ac:dyDescent="0.25">
      <c r="B15309" s="16"/>
      <c r="C15309" s="17"/>
    </row>
    <row r="15310" spans="2:3" x14ac:dyDescent="0.25">
      <c r="B15310" s="16"/>
      <c r="C15310" s="17"/>
    </row>
    <row r="15311" spans="2:3" x14ac:dyDescent="0.25">
      <c r="B15311" s="16"/>
      <c r="C15311" s="17"/>
    </row>
    <row r="15312" spans="2:3" x14ac:dyDescent="0.25">
      <c r="B15312" s="16"/>
      <c r="C15312" s="17"/>
    </row>
    <row r="15313" spans="2:3" x14ac:dyDescent="0.25">
      <c r="B15313" s="16"/>
      <c r="C15313" s="17"/>
    </row>
    <row r="15314" spans="2:3" x14ac:dyDescent="0.25">
      <c r="B15314" s="16"/>
      <c r="C15314" s="17"/>
    </row>
    <row r="15315" spans="2:3" x14ac:dyDescent="0.25">
      <c r="B15315" s="16"/>
      <c r="C15315" s="17"/>
    </row>
    <row r="15316" spans="2:3" x14ac:dyDescent="0.25">
      <c r="B15316" s="16"/>
      <c r="C15316" s="17"/>
    </row>
    <row r="15317" spans="2:3" x14ac:dyDescent="0.25">
      <c r="B15317" s="16"/>
      <c r="C15317" s="17"/>
    </row>
    <row r="15318" spans="2:3" x14ac:dyDescent="0.25">
      <c r="B15318" s="16"/>
      <c r="C15318" s="17"/>
    </row>
    <row r="15319" spans="2:3" x14ac:dyDescent="0.25">
      <c r="B15319" s="16"/>
      <c r="C15319" s="17"/>
    </row>
    <row r="15320" spans="2:3" x14ac:dyDescent="0.25">
      <c r="B15320" s="16"/>
      <c r="C15320" s="17"/>
    </row>
    <row r="15321" spans="2:3" x14ac:dyDescent="0.25">
      <c r="B15321" s="16"/>
      <c r="C15321" s="17"/>
    </row>
    <row r="15322" spans="2:3" x14ac:dyDescent="0.25">
      <c r="B15322" s="16"/>
      <c r="C15322" s="17"/>
    </row>
    <row r="15323" spans="2:3" x14ac:dyDescent="0.25">
      <c r="B15323" s="16"/>
      <c r="C15323" s="17"/>
    </row>
    <row r="15324" spans="2:3" x14ac:dyDescent="0.25">
      <c r="B15324" s="16"/>
      <c r="C15324" s="17"/>
    </row>
    <row r="15325" spans="2:3" x14ac:dyDescent="0.25">
      <c r="B15325" s="16"/>
      <c r="C15325" s="17"/>
    </row>
    <row r="15326" spans="2:3" x14ac:dyDescent="0.25">
      <c r="B15326" s="16"/>
      <c r="C15326" s="17"/>
    </row>
    <row r="15327" spans="2:3" x14ac:dyDescent="0.25">
      <c r="B15327" s="16"/>
      <c r="C15327" s="17"/>
    </row>
    <row r="15328" spans="2:3" x14ac:dyDescent="0.25">
      <c r="B15328" s="16"/>
      <c r="C15328" s="17"/>
    </row>
    <row r="15329" spans="2:3" x14ac:dyDescent="0.25">
      <c r="B15329" s="16"/>
      <c r="C15329" s="17"/>
    </row>
    <row r="15330" spans="2:3" x14ac:dyDescent="0.25">
      <c r="B15330" s="16"/>
      <c r="C15330" s="17"/>
    </row>
    <row r="15331" spans="2:3" x14ac:dyDescent="0.25">
      <c r="B15331" s="16"/>
      <c r="C15331" s="17"/>
    </row>
    <row r="15332" spans="2:3" x14ac:dyDescent="0.25">
      <c r="B15332" s="16"/>
      <c r="C15332" s="17"/>
    </row>
    <row r="15333" spans="2:3" x14ac:dyDescent="0.25">
      <c r="B15333" s="16"/>
      <c r="C15333" s="17"/>
    </row>
    <row r="15334" spans="2:3" x14ac:dyDescent="0.25">
      <c r="B15334" s="16"/>
      <c r="C15334" s="17"/>
    </row>
    <row r="15335" spans="2:3" x14ac:dyDescent="0.25">
      <c r="B15335" s="16"/>
      <c r="C15335" s="17"/>
    </row>
    <row r="15336" spans="2:3" x14ac:dyDescent="0.25">
      <c r="B15336" s="16"/>
      <c r="C15336" s="17"/>
    </row>
    <row r="15337" spans="2:3" x14ac:dyDescent="0.25">
      <c r="B15337" s="16"/>
      <c r="C15337" s="17"/>
    </row>
    <row r="15338" spans="2:3" x14ac:dyDescent="0.25">
      <c r="B15338" s="16"/>
      <c r="C15338" s="17"/>
    </row>
    <row r="15339" spans="2:3" x14ac:dyDescent="0.25">
      <c r="B15339" s="16"/>
      <c r="C15339" s="17"/>
    </row>
    <row r="15340" spans="2:3" x14ac:dyDescent="0.25">
      <c r="B15340" s="16"/>
      <c r="C15340" s="17"/>
    </row>
    <row r="15341" spans="2:3" x14ac:dyDescent="0.25">
      <c r="B15341" s="16"/>
      <c r="C15341" s="17"/>
    </row>
    <row r="15342" spans="2:3" x14ac:dyDescent="0.25">
      <c r="B15342" s="16"/>
      <c r="C15342" s="17"/>
    </row>
    <row r="15343" spans="2:3" x14ac:dyDescent="0.25">
      <c r="B15343" s="16"/>
      <c r="C15343" s="17"/>
    </row>
    <row r="15344" spans="2:3" x14ac:dyDescent="0.25">
      <c r="B15344" s="16"/>
      <c r="C15344" s="17"/>
    </row>
    <row r="15345" spans="2:3" x14ac:dyDescent="0.25">
      <c r="B15345" s="16"/>
      <c r="C15345" s="17"/>
    </row>
    <row r="15346" spans="2:3" x14ac:dyDescent="0.25">
      <c r="B15346" s="16"/>
      <c r="C15346" s="17"/>
    </row>
    <row r="15347" spans="2:3" x14ac:dyDescent="0.25">
      <c r="B15347" s="16"/>
      <c r="C15347" s="17"/>
    </row>
    <row r="15348" spans="2:3" x14ac:dyDescent="0.25">
      <c r="B15348" s="16"/>
      <c r="C15348" s="17"/>
    </row>
    <row r="15349" spans="2:3" x14ac:dyDescent="0.25">
      <c r="B15349" s="16"/>
      <c r="C15349" s="17"/>
    </row>
    <row r="15350" spans="2:3" x14ac:dyDescent="0.25">
      <c r="B15350" s="16"/>
      <c r="C15350" s="17"/>
    </row>
    <row r="15351" spans="2:3" x14ac:dyDescent="0.25">
      <c r="B15351" s="16"/>
      <c r="C15351" s="17"/>
    </row>
    <row r="15352" spans="2:3" x14ac:dyDescent="0.25">
      <c r="B15352" s="16"/>
      <c r="C15352" s="17"/>
    </row>
    <row r="15353" spans="2:3" x14ac:dyDescent="0.25">
      <c r="B15353" s="16"/>
      <c r="C15353" s="17"/>
    </row>
    <row r="15354" spans="2:3" x14ac:dyDescent="0.25">
      <c r="B15354" s="16"/>
      <c r="C15354" s="17"/>
    </row>
    <row r="15355" spans="2:3" x14ac:dyDescent="0.25">
      <c r="B15355" s="16"/>
      <c r="C15355" s="17"/>
    </row>
    <row r="15356" spans="2:3" x14ac:dyDescent="0.25">
      <c r="B15356" s="16"/>
      <c r="C15356" s="17"/>
    </row>
    <row r="15357" spans="2:3" x14ac:dyDescent="0.25">
      <c r="B15357" s="16"/>
      <c r="C15357" s="17"/>
    </row>
    <row r="15358" spans="2:3" x14ac:dyDescent="0.25">
      <c r="B15358" s="16"/>
      <c r="C15358" s="17"/>
    </row>
    <row r="15359" spans="2:3" x14ac:dyDescent="0.25">
      <c r="B15359" s="16"/>
      <c r="C15359" s="17"/>
    </row>
    <row r="15360" spans="2:3" x14ac:dyDescent="0.25">
      <c r="B15360" s="16"/>
      <c r="C15360" s="17"/>
    </row>
    <row r="15361" spans="2:3" x14ac:dyDescent="0.25">
      <c r="B15361" s="16"/>
      <c r="C15361" s="17"/>
    </row>
    <row r="15362" spans="2:3" x14ac:dyDescent="0.25">
      <c r="B15362" s="16"/>
      <c r="C15362" s="17"/>
    </row>
    <row r="15363" spans="2:3" x14ac:dyDescent="0.25">
      <c r="B15363" s="16"/>
      <c r="C15363" s="17"/>
    </row>
    <row r="15364" spans="2:3" x14ac:dyDescent="0.25">
      <c r="B15364" s="16"/>
      <c r="C15364" s="17"/>
    </row>
    <row r="15365" spans="2:3" x14ac:dyDescent="0.25">
      <c r="B15365" s="16"/>
      <c r="C15365" s="17"/>
    </row>
    <row r="15366" spans="2:3" x14ac:dyDescent="0.25">
      <c r="B15366" s="16"/>
      <c r="C15366" s="17"/>
    </row>
    <row r="15367" spans="2:3" x14ac:dyDescent="0.25">
      <c r="B15367" s="16"/>
      <c r="C15367" s="17"/>
    </row>
    <row r="15368" spans="2:3" x14ac:dyDescent="0.25">
      <c r="B15368" s="16"/>
      <c r="C15368" s="17"/>
    </row>
    <row r="15369" spans="2:3" x14ac:dyDescent="0.25">
      <c r="B15369" s="16"/>
      <c r="C15369" s="17"/>
    </row>
    <row r="15370" spans="2:3" x14ac:dyDescent="0.25">
      <c r="B15370" s="16"/>
      <c r="C15370" s="17"/>
    </row>
    <row r="15371" spans="2:3" x14ac:dyDescent="0.25">
      <c r="B15371" s="16"/>
      <c r="C15371" s="17"/>
    </row>
    <row r="15372" spans="2:3" x14ac:dyDescent="0.25">
      <c r="B15372" s="16"/>
      <c r="C15372" s="17"/>
    </row>
    <row r="15373" spans="2:3" x14ac:dyDescent="0.25">
      <c r="B15373" s="16"/>
      <c r="C15373" s="17"/>
    </row>
    <row r="15374" spans="2:3" x14ac:dyDescent="0.25">
      <c r="B15374" s="16"/>
      <c r="C15374" s="17"/>
    </row>
    <row r="15375" spans="2:3" x14ac:dyDescent="0.25">
      <c r="B15375" s="16"/>
      <c r="C15375" s="17"/>
    </row>
    <row r="15376" spans="2:3" x14ac:dyDescent="0.25">
      <c r="B15376" s="16"/>
      <c r="C15376" s="17"/>
    </row>
    <row r="15377" spans="2:3" x14ac:dyDescent="0.25">
      <c r="B15377" s="16"/>
      <c r="C15377" s="17"/>
    </row>
    <row r="15378" spans="2:3" x14ac:dyDescent="0.25">
      <c r="B15378" s="16"/>
      <c r="C15378" s="17"/>
    </row>
    <row r="15379" spans="2:3" x14ac:dyDescent="0.25">
      <c r="B15379" s="16"/>
      <c r="C15379" s="17"/>
    </row>
    <row r="15380" spans="2:3" x14ac:dyDescent="0.25">
      <c r="B15380" s="16"/>
      <c r="C15380" s="17"/>
    </row>
    <row r="15381" spans="2:3" x14ac:dyDescent="0.25">
      <c r="B15381" s="16"/>
      <c r="C15381" s="17"/>
    </row>
    <row r="15382" spans="2:3" x14ac:dyDescent="0.25">
      <c r="B15382" s="16"/>
      <c r="C15382" s="17"/>
    </row>
    <row r="15383" spans="2:3" x14ac:dyDescent="0.25">
      <c r="B15383" s="16"/>
      <c r="C15383" s="17"/>
    </row>
    <row r="15384" spans="2:3" x14ac:dyDescent="0.25">
      <c r="B15384" s="16"/>
      <c r="C15384" s="17"/>
    </row>
    <row r="15385" spans="2:3" x14ac:dyDescent="0.25">
      <c r="B15385" s="16"/>
      <c r="C15385" s="17"/>
    </row>
    <row r="15386" spans="2:3" x14ac:dyDescent="0.25">
      <c r="B15386" s="16"/>
      <c r="C15386" s="17"/>
    </row>
    <row r="15387" spans="2:3" x14ac:dyDescent="0.25">
      <c r="B15387" s="16"/>
      <c r="C15387" s="17"/>
    </row>
    <row r="15388" spans="2:3" x14ac:dyDescent="0.25">
      <c r="B15388" s="16"/>
      <c r="C15388" s="17"/>
    </row>
    <row r="15389" spans="2:3" x14ac:dyDescent="0.25">
      <c r="B15389" s="16"/>
      <c r="C15389" s="17"/>
    </row>
    <row r="15390" spans="2:3" x14ac:dyDescent="0.25">
      <c r="B15390" s="16"/>
      <c r="C15390" s="17"/>
    </row>
    <row r="15391" spans="2:3" x14ac:dyDescent="0.25">
      <c r="B15391" s="16"/>
      <c r="C15391" s="17"/>
    </row>
    <row r="15392" spans="2:3" x14ac:dyDescent="0.25">
      <c r="B15392" s="16"/>
      <c r="C15392" s="17"/>
    </row>
    <row r="15393" spans="2:3" x14ac:dyDescent="0.25">
      <c r="B15393" s="16"/>
      <c r="C15393" s="17"/>
    </row>
    <row r="15394" spans="2:3" x14ac:dyDescent="0.25">
      <c r="B15394" s="16"/>
      <c r="C15394" s="17"/>
    </row>
    <row r="15395" spans="2:3" x14ac:dyDescent="0.25">
      <c r="B15395" s="16"/>
      <c r="C15395" s="17"/>
    </row>
    <row r="15396" spans="2:3" x14ac:dyDescent="0.25">
      <c r="B15396" s="16"/>
      <c r="C15396" s="17"/>
    </row>
    <row r="15397" spans="2:3" x14ac:dyDescent="0.25">
      <c r="B15397" s="16"/>
      <c r="C15397" s="17"/>
    </row>
    <row r="15398" spans="2:3" x14ac:dyDescent="0.25">
      <c r="B15398" s="16"/>
      <c r="C15398" s="17"/>
    </row>
    <row r="15399" spans="2:3" x14ac:dyDescent="0.25">
      <c r="B15399" s="16"/>
      <c r="C15399" s="17"/>
    </row>
    <row r="15400" spans="2:3" x14ac:dyDescent="0.25">
      <c r="B15400" s="16"/>
      <c r="C15400" s="17"/>
    </row>
    <row r="15401" spans="2:3" x14ac:dyDescent="0.25">
      <c r="B15401" s="16"/>
      <c r="C15401" s="17"/>
    </row>
    <row r="15402" spans="2:3" x14ac:dyDescent="0.25">
      <c r="B15402" s="16"/>
      <c r="C15402" s="17"/>
    </row>
    <row r="15403" spans="2:3" x14ac:dyDescent="0.25">
      <c r="B15403" s="16"/>
      <c r="C15403" s="17"/>
    </row>
    <row r="15404" spans="2:3" x14ac:dyDescent="0.25">
      <c r="B15404" s="16"/>
      <c r="C15404" s="17"/>
    </row>
    <row r="15405" spans="2:3" x14ac:dyDescent="0.25">
      <c r="B15405" s="16"/>
      <c r="C15405" s="17"/>
    </row>
    <row r="15406" spans="2:3" x14ac:dyDescent="0.25">
      <c r="B15406" s="16"/>
      <c r="C15406" s="17"/>
    </row>
    <row r="15407" spans="2:3" x14ac:dyDescent="0.25">
      <c r="B15407" s="16"/>
      <c r="C15407" s="17"/>
    </row>
    <row r="15408" spans="2:3" x14ac:dyDescent="0.25">
      <c r="B15408" s="16"/>
      <c r="C15408" s="17"/>
    </row>
    <row r="15409" spans="2:3" x14ac:dyDescent="0.25">
      <c r="B15409" s="16"/>
      <c r="C15409" s="17"/>
    </row>
    <row r="15410" spans="2:3" x14ac:dyDescent="0.25">
      <c r="B15410" s="16"/>
      <c r="C15410" s="17"/>
    </row>
    <row r="15411" spans="2:3" x14ac:dyDescent="0.25">
      <c r="B15411" s="16"/>
      <c r="C15411" s="17"/>
    </row>
    <row r="15412" spans="2:3" x14ac:dyDescent="0.25">
      <c r="B15412" s="16"/>
      <c r="C15412" s="17"/>
    </row>
    <row r="15413" spans="2:3" x14ac:dyDescent="0.25">
      <c r="B15413" s="16"/>
      <c r="C15413" s="17"/>
    </row>
    <row r="15414" spans="2:3" x14ac:dyDescent="0.25">
      <c r="B15414" s="16"/>
      <c r="C15414" s="17"/>
    </row>
    <row r="15415" spans="2:3" x14ac:dyDescent="0.25">
      <c r="B15415" s="16"/>
      <c r="C15415" s="17"/>
    </row>
    <row r="15416" spans="2:3" x14ac:dyDescent="0.25">
      <c r="B15416" s="16"/>
      <c r="C15416" s="17"/>
    </row>
    <row r="15417" spans="2:3" x14ac:dyDescent="0.25">
      <c r="B15417" s="16"/>
      <c r="C15417" s="17"/>
    </row>
    <row r="15418" spans="2:3" x14ac:dyDescent="0.25">
      <c r="B15418" s="16"/>
      <c r="C15418" s="17"/>
    </row>
    <row r="15419" spans="2:3" x14ac:dyDescent="0.25">
      <c r="B15419" s="16"/>
      <c r="C15419" s="17"/>
    </row>
    <row r="15420" spans="2:3" x14ac:dyDescent="0.25">
      <c r="B15420" s="16"/>
      <c r="C15420" s="17"/>
    </row>
    <row r="15421" spans="2:3" x14ac:dyDescent="0.25">
      <c r="B15421" s="16"/>
      <c r="C15421" s="17"/>
    </row>
    <row r="15422" spans="2:3" x14ac:dyDescent="0.25">
      <c r="B15422" s="16"/>
      <c r="C15422" s="17"/>
    </row>
    <row r="15423" spans="2:3" x14ac:dyDescent="0.25">
      <c r="B15423" s="16"/>
      <c r="C15423" s="17"/>
    </row>
    <row r="15424" spans="2:3" x14ac:dyDescent="0.25">
      <c r="B15424" s="16"/>
      <c r="C15424" s="17"/>
    </row>
    <row r="15425" spans="2:3" x14ac:dyDescent="0.25">
      <c r="B15425" s="16"/>
      <c r="C15425" s="17"/>
    </row>
    <row r="15426" spans="2:3" x14ac:dyDescent="0.25">
      <c r="B15426" s="16"/>
      <c r="C15426" s="17"/>
    </row>
    <row r="15427" spans="2:3" x14ac:dyDescent="0.25">
      <c r="B15427" s="16"/>
      <c r="C15427" s="17"/>
    </row>
    <row r="15428" spans="2:3" x14ac:dyDescent="0.25">
      <c r="B15428" s="16"/>
      <c r="C15428" s="17"/>
    </row>
    <row r="15429" spans="2:3" x14ac:dyDescent="0.25">
      <c r="B15429" s="16"/>
      <c r="C15429" s="17"/>
    </row>
    <row r="15430" spans="2:3" x14ac:dyDescent="0.25">
      <c r="B15430" s="16"/>
      <c r="C15430" s="17"/>
    </row>
    <row r="15431" spans="2:3" x14ac:dyDescent="0.25">
      <c r="B15431" s="16"/>
      <c r="C15431" s="17"/>
    </row>
    <row r="15432" spans="2:3" x14ac:dyDescent="0.25">
      <c r="B15432" s="16"/>
      <c r="C15432" s="17"/>
    </row>
    <row r="15433" spans="2:3" x14ac:dyDescent="0.25">
      <c r="B15433" s="16"/>
      <c r="C15433" s="17"/>
    </row>
    <row r="15434" spans="2:3" x14ac:dyDescent="0.25">
      <c r="B15434" s="16"/>
      <c r="C15434" s="17"/>
    </row>
    <row r="15435" spans="2:3" x14ac:dyDescent="0.25">
      <c r="B15435" s="16"/>
      <c r="C15435" s="17"/>
    </row>
    <row r="15436" spans="2:3" x14ac:dyDescent="0.25">
      <c r="B15436" s="16"/>
      <c r="C15436" s="17"/>
    </row>
    <row r="15437" spans="2:3" x14ac:dyDescent="0.25">
      <c r="B15437" s="16"/>
      <c r="C15437" s="17"/>
    </row>
    <row r="15438" spans="2:3" x14ac:dyDescent="0.25">
      <c r="B15438" s="16"/>
      <c r="C15438" s="17"/>
    </row>
    <row r="15439" spans="2:3" x14ac:dyDescent="0.25">
      <c r="B15439" s="16"/>
      <c r="C15439" s="17"/>
    </row>
    <row r="15440" spans="2:3" x14ac:dyDescent="0.25">
      <c r="B15440" s="16"/>
      <c r="C15440" s="17"/>
    </row>
    <row r="15441" spans="2:3" x14ac:dyDescent="0.25">
      <c r="B15441" s="16"/>
      <c r="C15441" s="17"/>
    </row>
    <row r="15442" spans="2:3" x14ac:dyDescent="0.25">
      <c r="B15442" s="16"/>
      <c r="C15442" s="17"/>
    </row>
    <row r="15443" spans="2:3" x14ac:dyDescent="0.25">
      <c r="B15443" s="16"/>
      <c r="C15443" s="17"/>
    </row>
    <row r="15444" spans="2:3" x14ac:dyDescent="0.25">
      <c r="B15444" s="16"/>
      <c r="C15444" s="17"/>
    </row>
    <row r="15445" spans="2:3" x14ac:dyDescent="0.25">
      <c r="B15445" s="16"/>
      <c r="C15445" s="17"/>
    </row>
    <row r="15446" spans="2:3" x14ac:dyDescent="0.25">
      <c r="B15446" s="16"/>
      <c r="C15446" s="17"/>
    </row>
    <row r="15447" spans="2:3" x14ac:dyDescent="0.25">
      <c r="B15447" s="16"/>
      <c r="C15447" s="17"/>
    </row>
    <row r="15448" spans="2:3" x14ac:dyDescent="0.25">
      <c r="B15448" s="16"/>
      <c r="C15448" s="17"/>
    </row>
    <row r="15449" spans="2:3" x14ac:dyDescent="0.25">
      <c r="B15449" s="16"/>
      <c r="C15449" s="17"/>
    </row>
    <row r="15450" spans="2:3" x14ac:dyDescent="0.25">
      <c r="B15450" s="16"/>
      <c r="C15450" s="17"/>
    </row>
    <row r="15451" spans="2:3" x14ac:dyDescent="0.25">
      <c r="B15451" s="16"/>
      <c r="C15451" s="17"/>
    </row>
    <row r="15452" spans="2:3" x14ac:dyDescent="0.25">
      <c r="B15452" s="16"/>
      <c r="C15452" s="17"/>
    </row>
    <row r="15453" spans="2:3" x14ac:dyDescent="0.25">
      <c r="B15453" s="16"/>
      <c r="C15453" s="17"/>
    </row>
    <row r="15454" spans="2:3" x14ac:dyDescent="0.25">
      <c r="B15454" s="16"/>
      <c r="C15454" s="17"/>
    </row>
    <row r="15455" spans="2:3" x14ac:dyDescent="0.25">
      <c r="B15455" s="16"/>
      <c r="C15455" s="17"/>
    </row>
    <row r="15456" spans="2:3" x14ac:dyDescent="0.25">
      <c r="B15456" s="16"/>
      <c r="C15456" s="17"/>
    </row>
    <row r="15457" spans="2:3" x14ac:dyDescent="0.25">
      <c r="B15457" s="16"/>
      <c r="C15457" s="17"/>
    </row>
    <row r="15458" spans="2:3" x14ac:dyDescent="0.25">
      <c r="B15458" s="16"/>
      <c r="C15458" s="17"/>
    </row>
    <row r="15459" spans="2:3" x14ac:dyDescent="0.25">
      <c r="B15459" s="16"/>
      <c r="C15459" s="17"/>
    </row>
    <row r="15460" spans="2:3" x14ac:dyDescent="0.25">
      <c r="B15460" s="16"/>
      <c r="C15460" s="17"/>
    </row>
    <row r="15461" spans="2:3" x14ac:dyDescent="0.25">
      <c r="B15461" s="16"/>
      <c r="C15461" s="17"/>
    </row>
    <row r="15462" spans="2:3" x14ac:dyDescent="0.25">
      <c r="B15462" s="16"/>
      <c r="C15462" s="17"/>
    </row>
    <row r="15463" spans="2:3" x14ac:dyDescent="0.25">
      <c r="B15463" s="16"/>
      <c r="C15463" s="17"/>
    </row>
    <row r="15464" spans="2:3" x14ac:dyDescent="0.25">
      <c r="B15464" s="16"/>
      <c r="C15464" s="17"/>
    </row>
    <row r="15465" spans="2:3" x14ac:dyDescent="0.25">
      <c r="B15465" s="16"/>
      <c r="C15465" s="17"/>
    </row>
    <row r="15466" spans="2:3" x14ac:dyDescent="0.25">
      <c r="B15466" s="16"/>
      <c r="C15466" s="17"/>
    </row>
    <row r="15467" spans="2:3" x14ac:dyDescent="0.25">
      <c r="B15467" s="16"/>
      <c r="C15467" s="17"/>
    </row>
    <row r="15468" spans="2:3" x14ac:dyDescent="0.25">
      <c r="B15468" s="16"/>
      <c r="C15468" s="17"/>
    </row>
    <row r="15469" spans="2:3" x14ac:dyDescent="0.25">
      <c r="B15469" s="16"/>
      <c r="C15469" s="17"/>
    </row>
    <row r="15470" spans="2:3" x14ac:dyDescent="0.25">
      <c r="B15470" s="16"/>
      <c r="C15470" s="17"/>
    </row>
    <row r="15471" spans="2:3" x14ac:dyDescent="0.25">
      <c r="B15471" s="16"/>
      <c r="C15471" s="17"/>
    </row>
    <row r="15472" spans="2:3" x14ac:dyDescent="0.25">
      <c r="B15472" s="16"/>
      <c r="C15472" s="17"/>
    </row>
    <row r="15473" spans="2:3" x14ac:dyDescent="0.25">
      <c r="B15473" s="16"/>
      <c r="C15473" s="17"/>
    </row>
    <row r="15474" spans="2:3" x14ac:dyDescent="0.25">
      <c r="B15474" s="16"/>
      <c r="C15474" s="17"/>
    </row>
    <row r="15475" spans="2:3" x14ac:dyDescent="0.25">
      <c r="B15475" s="16"/>
      <c r="C15475" s="17"/>
    </row>
    <row r="15476" spans="2:3" x14ac:dyDescent="0.25">
      <c r="B15476" s="16"/>
      <c r="C15476" s="17"/>
    </row>
    <row r="15477" spans="2:3" x14ac:dyDescent="0.25">
      <c r="B15477" s="16"/>
      <c r="C15477" s="17"/>
    </row>
    <row r="15478" spans="2:3" x14ac:dyDescent="0.25">
      <c r="B15478" s="16"/>
      <c r="C15478" s="17"/>
    </row>
    <row r="15479" spans="2:3" x14ac:dyDescent="0.25">
      <c r="B15479" s="16"/>
      <c r="C15479" s="17"/>
    </row>
    <row r="15480" spans="2:3" x14ac:dyDescent="0.25">
      <c r="B15480" s="16"/>
      <c r="C15480" s="17"/>
    </row>
    <row r="15481" spans="2:3" x14ac:dyDescent="0.25">
      <c r="B15481" s="16"/>
      <c r="C15481" s="17"/>
    </row>
    <row r="15482" spans="2:3" x14ac:dyDescent="0.25">
      <c r="B15482" s="16"/>
      <c r="C15482" s="17"/>
    </row>
    <row r="15483" spans="2:3" x14ac:dyDescent="0.25">
      <c r="B15483" s="16"/>
      <c r="C15483" s="17"/>
    </row>
    <row r="15484" spans="2:3" x14ac:dyDescent="0.25">
      <c r="B15484" s="16"/>
      <c r="C15484" s="17"/>
    </row>
    <row r="15485" spans="2:3" x14ac:dyDescent="0.25">
      <c r="B15485" s="16"/>
      <c r="C15485" s="17"/>
    </row>
    <row r="15486" spans="2:3" x14ac:dyDescent="0.25">
      <c r="B15486" s="16"/>
      <c r="C15486" s="17"/>
    </row>
    <row r="15487" spans="2:3" x14ac:dyDescent="0.25">
      <c r="B15487" s="16"/>
      <c r="C15487" s="17"/>
    </row>
    <row r="15488" spans="2:3" x14ac:dyDescent="0.25">
      <c r="B15488" s="16"/>
      <c r="C15488" s="17"/>
    </row>
    <row r="15489" spans="2:3" x14ac:dyDescent="0.25">
      <c r="B15489" s="16"/>
      <c r="C15489" s="17"/>
    </row>
    <row r="15490" spans="2:3" x14ac:dyDescent="0.25">
      <c r="B15490" s="16"/>
      <c r="C15490" s="17"/>
    </row>
    <row r="15491" spans="2:3" x14ac:dyDescent="0.25">
      <c r="B15491" s="16"/>
      <c r="C15491" s="17"/>
    </row>
    <row r="15492" spans="2:3" x14ac:dyDescent="0.25">
      <c r="B15492" s="16"/>
      <c r="C15492" s="17"/>
    </row>
    <row r="15493" spans="2:3" x14ac:dyDescent="0.25">
      <c r="B15493" s="16"/>
      <c r="C15493" s="17"/>
    </row>
    <row r="15494" spans="2:3" x14ac:dyDescent="0.25">
      <c r="B15494" s="16"/>
      <c r="C15494" s="17"/>
    </row>
    <row r="15495" spans="2:3" x14ac:dyDescent="0.25">
      <c r="B15495" s="16"/>
      <c r="C15495" s="17"/>
    </row>
    <row r="15496" spans="2:3" x14ac:dyDescent="0.25">
      <c r="B15496" s="16"/>
      <c r="C15496" s="17"/>
    </row>
    <row r="15497" spans="2:3" x14ac:dyDescent="0.25">
      <c r="B15497" s="16"/>
      <c r="C15497" s="17"/>
    </row>
    <row r="15498" spans="2:3" x14ac:dyDescent="0.25">
      <c r="B15498" s="16"/>
      <c r="C15498" s="17"/>
    </row>
    <row r="15499" spans="2:3" x14ac:dyDescent="0.25">
      <c r="B15499" s="16"/>
      <c r="C15499" s="17"/>
    </row>
    <row r="15500" spans="2:3" x14ac:dyDescent="0.25">
      <c r="B15500" s="16"/>
      <c r="C15500" s="17"/>
    </row>
    <row r="15501" spans="2:3" x14ac:dyDescent="0.25">
      <c r="B15501" s="16"/>
      <c r="C15501" s="17"/>
    </row>
    <row r="15502" spans="2:3" x14ac:dyDescent="0.25">
      <c r="B15502" s="16"/>
      <c r="C15502" s="17"/>
    </row>
    <row r="15503" spans="2:3" x14ac:dyDescent="0.25">
      <c r="B15503" s="16"/>
      <c r="C15503" s="17"/>
    </row>
    <row r="15504" spans="2:3" x14ac:dyDescent="0.25">
      <c r="B15504" s="16"/>
      <c r="C15504" s="17"/>
    </row>
    <row r="15505" spans="2:3" x14ac:dyDescent="0.25">
      <c r="B15505" s="16"/>
      <c r="C15505" s="17"/>
    </row>
    <row r="15506" spans="2:3" x14ac:dyDescent="0.25">
      <c r="B15506" s="16"/>
      <c r="C15506" s="17"/>
    </row>
    <row r="15507" spans="2:3" x14ac:dyDescent="0.25">
      <c r="B15507" s="16"/>
      <c r="C15507" s="17"/>
    </row>
    <row r="15508" spans="2:3" x14ac:dyDescent="0.25">
      <c r="B15508" s="16"/>
      <c r="C15508" s="17"/>
    </row>
    <row r="15509" spans="2:3" x14ac:dyDescent="0.25">
      <c r="B15509" s="16"/>
      <c r="C15509" s="17"/>
    </row>
    <row r="15510" spans="2:3" x14ac:dyDescent="0.25">
      <c r="B15510" s="16"/>
      <c r="C15510" s="17"/>
    </row>
    <row r="15511" spans="2:3" x14ac:dyDescent="0.25">
      <c r="B15511" s="16"/>
      <c r="C15511" s="17"/>
    </row>
    <row r="15512" spans="2:3" x14ac:dyDescent="0.25">
      <c r="B15512" s="16"/>
      <c r="C15512" s="17"/>
    </row>
    <row r="15513" spans="2:3" x14ac:dyDescent="0.25">
      <c r="B15513" s="16"/>
      <c r="C15513" s="17"/>
    </row>
    <row r="15514" spans="2:3" x14ac:dyDescent="0.25">
      <c r="B15514" s="16"/>
      <c r="C15514" s="17"/>
    </row>
    <row r="15515" spans="2:3" x14ac:dyDescent="0.25">
      <c r="B15515" s="16"/>
      <c r="C15515" s="17"/>
    </row>
    <row r="15516" spans="2:3" x14ac:dyDescent="0.25">
      <c r="B15516" s="16"/>
      <c r="C15516" s="17"/>
    </row>
    <row r="15517" spans="2:3" x14ac:dyDescent="0.25">
      <c r="B15517" s="16"/>
      <c r="C15517" s="17"/>
    </row>
    <row r="15518" spans="2:3" x14ac:dyDescent="0.25">
      <c r="B15518" s="16"/>
      <c r="C15518" s="17"/>
    </row>
    <row r="15519" spans="2:3" x14ac:dyDescent="0.25">
      <c r="B15519" s="16"/>
      <c r="C15519" s="17"/>
    </row>
    <row r="15520" spans="2:3" x14ac:dyDescent="0.25">
      <c r="B15520" s="16"/>
      <c r="C15520" s="17"/>
    </row>
    <row r="15521" spans="2:3" x14ac:dyDescent="0.25">
      <c r="B15521" s="16"/>
      <c r="C15521" s="17"/>
    </row>
    <row r="15522" spans="2:3" x14ac:dyDescent="0.25">
      <c r="B15522" s="16"/>
      <c r="C15522" s="17"/>
    </row>
    <row r="15523" spans="2:3" x14ac:dyDescent="0.25">
      <c r="B15523" s="16"/>
      <c r="C15523" s="17"/>
    </row>
    <row r="15524" spans="2:3" x14ac:dyDescent="0.25">
      <c r="B15524" s="16"/>
      <c r="C15524" s="17"/>
    </row>
    <row r="15525" spans="2:3" x14ac:dyDescent="0.25">
      <c r="B15525" s="16"/>
      <c r="C15525" s="17"/>
    </row>
    <row r="15526" spans="2:3" x14ac:dyDescent="0.25">
      <c r="B15526" s="16"/>
      <c r="C15526" s="17"/>
    </row>
    <row r="15527" spans="2:3" x14ac:dyDescent="0.25">
      <c r="B15527" s="16"/>
      <c r="C15527" s="17"/>
    </row>
    <row r="15528" spans="2:3" x14ac:dyDescent="0.25">
      <c r="B15528" s="16"/>
      <c r="C15528" s="17"/>
    </row>
    <row r="15529" spans="2:3" x14ac:dyDescent="0.25">
      <c r="B15529" s="16"/>
      <c r="C15529" s="17"/>
    </row>
    <row r="15530" spans="2:3" x14ac:dyDescent="0.25">
      <c r="B15530" s="16"/>
      <c r="C15530" s="17"/>
    </row>
    <row r="15531" spans="2:3" x14ac:dyDescent="0.25">
      <c r="B15531" s="16"/>
      <c r="C15531" s="17"/>
    </row>
    <row r="15532" spans="2:3" x14ac:dyDescent="0.25">
      <c r="B15532" s="16"/>
      <c r="C15532" s="17"/>
    </row>
    <row r="15533" spans="2:3" x14ac:dyDescent="0.25">
      <c r="B15533" s="16"/>
      <c r="C15533" s="17"/>
    </row>
    <row r="15534" spans="2:3" x14ac:dyDescent="0.25">
      <c r="B15534" s="16"/>
      <c r="C15534" s="17"/>
    </row>
    <row r="15535" spans="2:3" x14ac:dyDescent="0.25">
      <c r="B15535" s="16"/>
      <c r="C15535" s="17"/>
    </row>
    <row r="15536" spans="2:3" x14ac:dyDescent="0.25">
      <c r="B15536" s="16"/>
      <c r="C15536" s="17"/>
    </row>
    <row r="15537" spans="2:3" x14ac:dyDescent="0.25">
      <c r="B15537" s="16"/>
      <c r="C15537" s="17"/>
    </row>
    <row r="15538" spans="2:3" x14ac:dyDescent="0.25">
      <c r="B15538" s="16"/>
      <c r="C15538" s="17"/>
    </row>
    <row r="15539" spans="2:3" x14ac:dyDescent="0.25">
      <c r="B15539" s="16"/>
      <c r="C15539" s="17"/>
    </row>
    <row r="15540" spans="2:3" x14ac:dyDescent="0.25">
      <c r="B15540" s="16"/>
      <c r="C15540" s="17"/>
    </row>
    <row r="15541" spans="2:3" x14ac:dyDescent="0.25">
      <c r="B15541" s="16"/>
      <c r="C15541" s="17"/>
    </row>
    <row r="15542" spans="2:3" x14ac:dyDescent="0.25">
      <c r="B15542" s="16"/>
      <c r="C15542" s="17"/>
    </row>
    <row r="15543" spans="2:3" x14ac:dyDescent="0.25">
      <c r="B15543" s="16"/>
      <c r="C15543" s="17"/>
    </row>
    <row r="15544" spans="2:3" x14ac:dyDescent="0.25">
      <c r="B15544" s="16"/>
      <c r="C15544" s="17"/>
    </row>
    <row r="15545" spans="2:3" x14ac:dyDescent="0.25">
      <c r="B15545" s="16"/>
      <c r="C15545" s="17"/>
    </row>
    <row r="15546" spans="2:3" x14ac:dyDescent="0.25">
      <c r="B15546" s="16"/>
      <c r="C15546" s="17"/>
    </row>
    <row r="15547" spans="2:3" x14ac:dyDescent="0.25">
      <c r="B15547" s="16"/>
      <c r="C15547" s="17"/>
    </row>
    <row r="15548" spans="2:3" x14ac:dyDescent="0.25">
      <c r="B15548" s="16"/>
      <c r="C15548" s="17"/>
    </row>
    <row r="15549" spans="2:3" x14ac:dyDescent="0.25">
      <c r="B15549" s="16"/>
      <c r="C15549" s="17"/>
    </row>
    <row r="15550" spans="2:3" x14ac:dyDescent="0.25">
      <c r="B15550" s="16"/>
      <c r="C15550" s="17"/>
    </row>
    <row r="15551" spans="2:3" x14ac:dyDescent="0.25">
      <c r="B15551" s="16"/>
      <c r="C15551" s="17"/>
    </row>
    <row r="15552" spans="2:3" x14ac:dyDescent="0.25">
      <c r="B15552" s="16"/>
      <c r="C15552" s="17"/>
    </row>
    <row r="15553" spans="2:3" x14ac:dyDescent="0.25">
      <c r="B15553" s="16"/>
      <c r="C15553" s="17"/>
    </row>
    <row r="15554" spans="2:3" x14ac:dyDescent="0.25">
      <c r="B15554" s="16"/>
      <c r="C15554" s="17"/>
    </row>
    <row r="15555" spans="2:3" x14ac:dyDescent="0.25">
      <c r="B15555" s="16"/>
      <c r="C15555" s="17"/>
    </row>
    <row r="15556" spans="2:3" x14ac:dyDescent="0.25">
      <c r="B15556" s="16"/>
      <c r="C15556" s="17"/>
    </row>
    <row r="15557" spans="2:3" x14ac:dyDescent="0.25">
      <c r="B15557" s="16"/>
      <c r="C15557" s="17"/>
    </row>
    <row r="15558" spans="2:3" x14ac:dyDescent="0.25">
      <c r="B15558" s="16"/>
      <c r="C15558" s="17"/>
    </row>
    <row r="15559" spans="2:3" x14ac:dyDescent="0.25">
      <c r="B15559" s="16"/>
      <c r="C15559" s="17"/>
    </row>
    <row r="15560" spans="2:3" x14ac:dyDescent="0.25">
      <c r="B15560" s="16"/>
      <c r="C15560" s="17"/>
    </row>
    <row r="15561" spans="2:3" x14ac:dyDescent="0.25">
      <c r="B15561" s="16"/>
      <c r="C15561" s="17"/>
    </row>
    <row r="15562" spans="2:3" x14ac:dyDescent="0.25">
      <c r="B15562" s="16"/>
      <c r="C15562" s="17"/>
    </row>
    <row r="15563" spans="2:3" x14ac:dyDescent="0.25">
      <c r="B15563" s="16"/>
      <c r="C15563" s="17"/>
    </row>
    <row r="15564" spans="2:3" x14ac:dyDescent="0.25">
      <c r="B15564" s="16"/>
      <c r="C15564" s="17"/>
    </row>
    <row r="15565" spans="2:3" x14ac:dyDescent="0.25">
      <c r="B15565" s="16"/>
      <c r="C15565" s="17"/>
    </row>
    <row r="15566" spans="2:3" x14ac:dyDescent="0.25">
      <c r="B15566" s="16"/>
      <c r="C15566" s="17"/>
    </row>
    <row r="15567" spans="2:3" x14ac:dyDescent="0.25">
      <c r="B15567" s="16"/>
      <c r="C15567" s="17"/>
    </row>
    <row r="15568" spans="2:3" x14ac:dyDescent="0.25">
      <c r="B15568" s="16"/>
      <c r="C15568" s="17"/>
    </row>
    <row r="15569" spans="2:3" x14ac:dyDescent="0.25">
      <c r="B15569" s="16"/>
      <c r="C15569" s="17"/>
    </row>
    <row r="15570" spans="2:3" x14ac:dyDescent="0.25">
      <c r="B15570" s="16"/>
      <c r="C15570" s="17"/>
    </row>
    <row r="15571" spans="2:3" x14ac:dyDescent="0.25">
      <c r="B15571" s="16"/>
      <c r="C15571" s="17"/>
    </row>
    <row r="15572" spans="2:3" x14ac:dyDescent="0.25">
      <c r="B15572" s="16"/>
      <c r="C15572" s="17"/>
    </row>
    <row r="15573" spans="2:3" x14ac:dyDescent="0.25">
      <c r="B15573" s="16"/>
      <c r="C15573" s="17"/>
    </row>
    <row r="15574" spans="2:3" x14ac:dyDescent="0.25">
      <c r="B15574" s="16"/>
      <c r="C15574" s="17"/>
    </row>
    <row r="15575" spans="2:3" x14ac:dyDescent="0.25">
      <c r="B15575" s="16"/>
      <c r="C15575" s="17"/>
    </row>
    <row r="15576" spans="2:3" x14ac:dyDescent="0.25">
      <c r="B15576" s="16"/>
      <c r="C15576" s="17"/>
    </row>
    <row r="15577" spans="2:3" x14ac:dyDescent="0.25">
      <c r="B15577" s="16"/>
      <c r="C15577" s="17"/>
    </row>
    <row r="15578" spans="2:3" x14ac:dyDescent="0.25">
      <c r="B15578" s="16"/>
      <c r="C15578" s="17"/>
    </row>
    <row r="15579" spans="2:3" x14ac:dyDescent="0.25">
      <c r="B15579" s="16"/>
      <c r="C15579" s="17"/>
    </row>
    <row r="15580" spans="2:3" x14ac:dyDescent="0.25">
      <c r="B15580" s="16"/>
      <c r="C15580" s="17"/>
    </row>
    <row r="15581" spans="2:3" x14ac:dyDescent="0.25">
      <c r="B15581" s="16"/>
      <c r="C15581" s="17"/>
    </row>
    <row r="15582" spans="2:3" x14ac:dyDescent="0.25">
      <c r="B15582" s="16"/>
      <c r="C15582" s="17"/>
    </row>
    <row r="15583" spans="2:3" x14ac:dyDescent="0.25">
      <c r="B15583" s="16"/>
      <c r="C15583" s="17"/>
    </row>
    <row r="15584" spans="2:3" x14ac:dyDescent="0.25">
      <c r="B15584" s="16"/>
      <c r="C15584" s="17"/>
    </row>
    <row r="15585" spans="2:3" x14ac:dyDescent="0.25">
      <c r="B15585" s="16"/>
      <c r="C15585" s="17"/>
    </row>
    <row r="15586" spans="2:3" x14ac:dyDescent="0.25">
      <c r="B15586" s="16"/>
      <c r="C15586" s="17"/>
    </row>
    <row r="15587" spans="2:3" x14ac:dyDescent="0.25">
      <c r="B15587" s="16"/>
      <c r="C15587" s="17"/>
    </row>
    <row r="15588" spans="2:3" x14ac:dyDescent="0.25">
      <c r="B15588" s="16"/>
      <c r="C15588" s="17"/>
    </row>
    <row r="15589" spans="2:3" x14ac:dyDescent="0.25">
      <c r="B15589" s="16"/>
      <c r="C15589" s="17"/>
    </row>
    <row r="15590" spans="2:3" x14ac:dyDescent="0.25">
      <c r="B15590" s="16"/>
      <c r="C15590" s="17"/>
    </row>
    <row r="15591" spans="2:3" x14ac:dyDescent="0.25">
      <c r="B15591" s="16"/>
      <c r="C15591" s="17"/>
    </row>
    <row r="15592" spans="2:3" x14ac:dyDescent="0.25">
      <c r="B15592" s="16"/>
      <c r="C15592" s="17"/>
    </row>
    <row r="15593" spans="2:3" x14ac:dyDescent="0.25">
      <c r="B15593" s="16"/>
      <c r="C15593" s="17"/>
    </row>
    <row r="15594" spans="2:3" x14ac:dyDescent="0.25">
      <c r="B15594" s="16"/>
      <c r="C15594" s="17"/>
    </row>
    <row r="15595" spans="2:3" x14ac:dyDescent="0.25">
      <c r="B15595" s="16"/>
      <c r="C15595" s="17"/>
    </row>
    <row r="15596" spans="2:3" x14ac:dyDescent="0.25">
      <c r="B15596" s="16"/>
      <c r="C15596" s="17"/>
    </row>
    <row r="15597" spans="2:3" x14ac:dyDescent="0.25">
      <c r="B15597" s="16"/>
      <c r="C15597" s="17"/>
    </row>
    <row r="15598" spans="2:3" x14ac:dyDescent="0.25">
      <c r="B15598" s="16"/>
      <c r="C15598" s="17"/>
    </row>
    <row r="15599" spans="2:3" x14ac:dyDescent="0.25">
      <c r="B15599" s="16"/>
      <c r="C15599" s="17"/>
    </row>
    <row r="15600" spans="2:3" x14ac:dyDescent="0.25">
      <c r="B15600" s="16"/>
      <c r="C15600" s="17"/>
    </row>
    <row r="15601" spans="2:3" x14ac:dyDescent="0.25">
      <c r="B15601" s="16"/>
      <c r="C15601" s="17"/>
    </row>
    <row r="15602" spans="2:3" x14ac:dyDescent="0.25">
      <c r="B15602" s="16"/>
      <c r="C15602" s="17"/>
    </row>
    <row r="15603" spans="2:3" x14ac:dyDescent="0.25">
      <c r="B15603" s="16"/>
      <c r="C15603" s="17"/>
    </row>
    <row r="15604" spans="2:3" x14ac:dyDescent="0.25">
      <c r="B15604" s="16"/>
      <c r="C15604" s="17"/>
    </row>
    <row r="15605" spans="2:3" x14ac:dyDescent="0.25">
      <c r="B15605" s="16"/>
      <c r="C15605" s="17"/>
    </row>
    <row r="15606" spans="2:3" x14ac:dyDescent="0.25">
      <c r="B15606" s="16"/>
      <c r="C15606" s="17"/>
    </row>
    <row r="15607" spans="2:3" x14ac:dyDescent="0.25">
      <c r="B15607" s="16"/>
      <c r="C15607" s="17"/>
    </row>
    <row r="15608" spans="2:3" x14ac:dyDescent="0.25">
      <c r="B15608" s="16"/>
      <c r="C15608" s="17"/>
    </row>
    <row r="15609" spans="2:3" x14ac:dyDescent="0.25">
      <c r="B15609" s="16"/>
      <c r="C15609" s="17"/>
    </row>
    <row r="15610" spans="2:3" x14ac:dyDescent="0.25">
      <c r="B15610" s="16"/>
      <c r="C15610" s="17"/>
    </row>
    <row r="15611" spans="2:3" x14ac:dyDescent="0.25">
      <c r="B15611" s="16"/>
      <c r="C15611" s="17"/>
    </row>
    <row r="15612" spans="2:3" x14ac:dyDescent="0.25">
      <c r="B15612" s="16"/>
      <c r="C15612" s="17"/>
    </row>
    <row r="15613" spans="2:3" x14ac:dyDescent="0.25">
      <c r="B15613" s="16"/>
      <c r="C15613" s="17"/>
    </row>
    <row r="15614" spans="2:3" x14ac:dyDescent="0.25">
      <c r="B15614" s="16"/>
      <c r="C15614" s="17"/>
    </row>
    <row r="15615" spans="2:3" x14ac:dyDescent="0.25">
      <c r="B15615" s="16"/>
      <c r="C15615" s="17"/>
    </row>
    <row r="15616" spans="2:3" x14ac:dyDescent="0.25">
      <c r="B15616" s="16"/>
      <c r="C15616" s="17"/>
    </row>
    <row r="15617" spans="2:3" x14ac:dyDescent="0.25">
      <c r="B15617" s="16"/>
      <c r="C15617" s="17"/>
    </row>
    <row r="15618" spans="2:3" x14ac:dyDescent="0.25">
      <c r="B15618" s="16"/>
      <c r="C15618" s="17"/>
    </row>
    <row r="15619" spans="2:3" x14ac:dyDescent="0.25">
      <c r="B15619" s="16"/>
      <c r="C15619" s="17"/>
    </row>
    <row r="15620" spans="2:3" x14ac:dyDescent="0.25">
      <c r="B15620" s="16"/>
      <c r="C15620" s="17"/>
    </row>
    <row r="15621" spans="2:3" x14ac:dyDescent="0.25">
      <c r="B15621" s="16"/>
      <c r="C15621" s="17"/>
    </row>
    <row r="15622" spans="2:3" x14ac:dyDescent="0.25">
      <c r="B15622" s="16"/>
      <c r="C15622" s="17"/>
    </row>
    <row r="15623" spans="2:3" x14ac:dyDescent="0.25">
      <c r="B15623" s="16"/>
      <c r="C15623" s="17"/>
    </row>
    <row r="15624" spans="2:3" x14ac:dyDescent="0.25">
      <c r="B15624" s="16"/>
      <c r="C15624" s="17"/>
    </row>
    <row r="15625" spans="2:3" x14ac:dyDescent="0.25">
      <c r="B15625" s="16"/>
      <c r="C15625" s="17"/>
    </row>
    <row r="15626" spans="2:3" x14ac:dyDescent="0.25">
      <c r="B15626" s="16"/>
      <c r="C15626" s="17"/>
    </row>
    <row r="15627" spans="2:3" x14ac:dyDescent="0.25">
      <c r="B15627" s="16"/>
      <c r="C15627" s="17"/>
    </row>
    <row r="15628" spans="2:3" x14ac:dyDescent="0.25">
      <c r="B15628" s="16"/>
      <c r="C15628" s="17"/>
    </row>
    <row r="15629" spans="2:3" x14ac:dyDescent="0.25">
      <c r="B15629" s="16"/>
      <c r="C15629" s="17"/>
    </row>
    <row r="15630" spans="2:3" x14ac:dyDescent="0.25">
      <c r="B15630" s="16"/>
      <c r="C15630" s="17"/>
    </row>
    <row r="15631" spans="2:3" x14ac:dyDescent="0.25">
      <c r="B15631" s="16"/>
      <c r="C15631" s="17"/>
    </row>
    <row r="15632" spans="2:3" x14ac:dyDescent="0.25">
      <c r="B15632" s="16"/>
      <c r="C15632" s="17"/>
    </row>
    <row r="15633" spans="2:3" x14ac:dyDescent="0.25">
      <c r="B15633" s="16"/>
      <c r="C15633" s="17"/>
    </row>
    <row r="15634" spans="2:3" x14ac:dyDescent="0.25">
      <c r="B15634" s="16"/>
      <c r="C15634" s="17"/>
    </row>
    <row r="15635" spans="2:3" x14ac:dyDescent="0.25">
      <c r="B15635" s="16"/>
      <c r="C15635" s="17"/>
    </row>
    <row r="15636" spans="2:3" x14ac:dyDescent="0.25">
      <c r="B15636" s="16"/>
      <c r="C15636" s="17"/>
    </row>
    <row r="15637" spans="2:3" x14ac:dyDescent="0.25">
      <c r="B15637" s="16"/>
      <c r="C15637" s="17"/>
    </row>
    <row r="15638" spans="2:3" x14ac:dyDescent="0.25">
      <c r="B15638" s="16"/>
      <c r="C15638" s="17"/>
    </row>
    <row r="15639" spans="2:3" x14ac:dyDescent="0.25">
      <c r="B15639" s="16"/>
      <c r="C15639" s="17"/>
    </row>
    <row r="15640" spans="2:3" x14ac:dyDescent="0.25">
      <c r="B15640" s="16"/>
      <c r="C15640" s="17"/>
    </row>
    <row r="15641" spans="2:3" x14ac:dyDescent="0.25">
      <c r="B15641" s="16"/>
      <c r="C15641" s="17"/>
    </row>
    <row r="15642" spans="2:3" x14ac:dyDescent="0.25">
      <c r="B15642" s="16"/>
      <c r="C15642" s="17"/>
    </row>
    <row r="15643" spans="2:3" x14ac:dyDescent="0.25">
      <c r="B15643" s="16"/>
      <c r="C15643" s="17"/>
    </row>
    <row r="15644" spans="2:3" x14ac:dyDescent="0.25">
      <c r="B15644" s="16"/>
      <c r="C15644" s="17"/>
    </row>
    <row r="15645" spans="2:3" x14ac:dyDescent="0.25">
      <c r="B15645" s="16"/>
      <c r="C15645" s="17"/>
    </row>
    <row r="15646" spans="2:3" x14ac:dyDescent="0.25">
      <c r="B15646" s="16"/>
      <c r="C15646" s="17"/>
    </row>
    <row r="15647" spans="2:3" x14ac:dyDescent="0.25">
      <c r="B15647" s="16"/>
      <c r="C15647" s="17"/>
    </row>
    <row r="15648" spans="2:3" x14ac:dyDescent="0.25">
      <c r="B15648" s="16"/>
      <c r="C15648" s="17"/>
    </row>
    <row r="15649" spans="2:3" x14ac:dyDescent="0.25">
      <c r="B15649" s="16"/>
      <c r="C15649" s="17"/>
    </row>
    <row r="15650" spans="2:3" x14ac:dyDescent="0.25">
      <c r="B15650" s="16"/>
      <c r="C15650" s="17"/>
    </row>
    <row r="15651" spans="2:3" x14ac:dyDescent="0.25">
      <c r="B15651" s="16"/>
      <c r="C15651" s="17"/>
    </row>
    <row r="15652" spans="2:3" x14ac:dyDescent="0.25">
      <c r="B15652" s="16"/>
      <c r="C15652" s="17"/>
    </row>
    <row r="15653" spans="2:3" x14ac:dyDescent="0.25">
      <c r="B15653" s="16"/>
      <c r="C15653" s="17"/>
    </row>
    <row r="15654" spans="2:3" x14ac:dyDescent="0.25">
      <c r="B15654" s="16"/>
      <c r="C15654" s="17"/>
    </row>
    <row r="15655" spans="2:3" x14ac:dyDescent="0.25">
      <c r="B15655" s="16"/>
      <c r="C15655" s="17"/>
    </row>
    <row r="15656" spans="2:3" x14ac:dyDescent="0.25">
      <c r="B15656" s="16"/>
      <c r="C15656" s="17"/>
    </row>
    <row r="15657" spans="2:3" x14ac:dyDescent="0.25">
      <c r="B15657" s="16"/>
      <c r="C15657" s="17"/>
    </row>
    <row r="15658" spans="2:3" x14ac:dyDescent="0.25">
      <c r="B15658" s="16"/>
      <c r="C15658" s="17"/>
    </row>
    <row r="15659" spans="2:3" x14ac:dyDescent="0.25">
      <c r="B15659" s="16"/>
      <c r="C15659" s="17"/>
    </row>
    <row r="15660" spans="2:3" x14ac:dyDescent="0.25">
      <c r="B15660" s="16"/>
      <c r="C15660" s="17"/>
    </row>
    <row r="15661" spans="2:3" x14ac:dyDescent="0.25">
      <c r="B15661" s="16"/>
      <c r="C15661" s="17"/>
    </row>
    <row r="15662" spans="2:3" x14ac:dyDescent="0.25">
      <c r="B15662" s="16"/>
      <c r="C15662" s="17"/>
    </row>
    <row r="15663" spans="2:3" x14ac:dyDescent="0.25">
      <c r="B15663" s="16"/>
      <c r="C15663" s="17"/>
    </row>
    <row r="15664" spans="2:3" x14ac:dyDescent="0.25">
      <c r="B15664" s="16"/>
      <c r="C15664" s="17"/>
    </row>
    <row r="15665" spans="2:3" x14ac:dyDescent="0.25">
      <c r="B15665" s="16"/>
      <c r="C15665" s="17"/>
    </row>
    <row r="15666" spans="2:3" x14ac:dyDescent="0.25">
      <c r="B15666" s="16"/>
      <c r="C15666" s="17"/>
    </row>
    <row r="15667" spans="2:3" x14ac:dyDescent="0.25">
      <c r="B15667" s="16"/>
      <c r="C15667" s="17"/>
    </row>
    <row r="15668" spans="2:3" x14ac:dyDescent="0.25">
      <c r="B15668" s="16"/>
      <c r="C15668" s="17"/>
    </row>
    <row r="15669" spans="2:3" x14ac:dyDescent="0.25">
      <c r="B15669" s="16"/>
      <c r="C15669" s="17"/>
    </row>
    <row r="15670" spans="2:3" x14ac:dyDescent="0.25">
      <c r="B15670" s="16"/>
      <c r="C15670" s="17"/>
    </row>
    <row r="15671" spans="2:3" x14ac:dyDescent="0.25">
      <c r="B15671" s="16"/>
      <c r="C15671" s="17"/>
    </row>
    <row r="15672" spans="2:3" x14ac:dyDescent="0.25">
      <c r="B15672" s="16"/>
      <c r="C15672" s="17"/>
    </row>
    <row r="15673" spans="2:3" x14ac:dyDescent="0.25">
      <c r="B15673" s="16"/>
      <c r="C15673" s="17"/>
    </row>
    <row r="15674" spans="2:3" x14ac:dyDescent="0.25">
      <c r="B15674" s="16"/>
      <c r="C15674" s="17"/>
    </row>
    <row r="15675" spans="2:3" x14ac:dyDescent="0.25">
      <c r="B15675" s="16"/>
      <c r="C15675" s="17"/>
    </row>
    <row r="15676" spans="2:3" x14ac:dyDescent="0.25">
      <c r="B15676" s="16"/>
      <c r="C15676" s="17"/>
    </row>
    <row r="15677" spans="2:3" x14ac:dyDescent="0.25">
      <c r="B15677" s="16"/>
      <c r="C15677" s="17"/>
    </row>
    <row r="15678" spans="2:3" x14ac:dyDescent="0.25">
      <c r="B15678" s="16"/>
      <c r="C15678" s="17"/>
    </row>
    <row r="15679" spans="2:3" x14ac:dyDescent="0.25">
      <c r="B15679" s="16"/>
      <c r="C15679" s="17"/>
    </row>
    <row r="15680" spans="2:3" x14ac:dyDescent="0.25">
      <c r="B15680" s="16"/>
      <c r="C15680" s="17"/>
    </row>
    <row r="15681" spans="2:3" x14ac:dyDescent="0.25">
      <c r="B15681" s="16"/>
      <c r="C15681" s="17"/>
    </row>
    <row r="15682" spans="2:3" x14ac:dyDescent="0.25">
      <c r="B15682" s="16"/>
      <c r="C15682" s="17"/>
    </row>
    <row r="15683" spans="2:3" x14ac:dyDescent="0.25">
      <c r="B15683" s="16"/>
      <c r="C15683" s="17"/>
    </row>
    <row r="15684" spans="2:3" x14ac:dyDescent="0.25">
      <c r="B15684" s="16"/>
      <c r="C15684" s="17"/>
    </row>
    <row r="15685" spans="2:3" x14ac:dyDescent="0.25">
      <c r="B15685" s="16"/>
      <c r="C15685" s="17"/>
    </row>
    <row r="15686" spans="2:3" x14ac:dyDescent="0.25">
      <c r="B15686" s="16"/>
      <c r="C15686" s="17"/>
    </row>
    <row r="15687" spans="2:3" x14ac:dyDescent="0.25">
      <c r="B15687" s="16"/>
      <c r="C15687" s="17"/>
    </row>
    <row r="15688" spans="2:3" x14ac:dyDescent="0.25">
      <c r="B15688" s="16"/>
      <c r="C15688" s="17"/>
    </row>
    <row r="15689" spans="2:3" x14ac:dyDescent="0.25">
      <c r="B15689" s="16"/>
      <c r="C15689" s="17"/>
    </row>
    <row r="15690" spans="2:3" x14ac:dyDescent="0.25">
      <c r="B15690" s="16"/>
      <c r="C15690" s="17"/>
    </row>
    <row r="15691" spans="2:3" x14ac:dyDescent="0.25">
      <c r="B15691" s="16"/>
      <c r="C15691" s="17"/>
    </row>
    <row r="15692" spans="2:3" x14ac:dyDescent="0.25">
      <c r="B15692" s="16"/>
      <c r="C15692" s="17"/>
    </row>
    <row r="15693" spans="2:3" x14ac:dyDescent="0.25">
      <c r="B15693" s="16"/>
      <c r="C15693" s="17"/>
    </row>
    <row r="15694" spans="2:3" x14ac:dyDescent="0.25">
      <c r="B15694" s="16"/>
      <c r="C15694" s="17"/>
    </row>
    <row r="15695" spans="2:3" x14ac:dyDescent="0.25">
      <c r="B15695" s="16"/>
      <c r="C15695" s="17"/>
    </row>
    <row r="15696" spans="2:3" x14ac:dyDescent="0.25">
      <c r="B15696" s="16"/>
      <c r="C15696" s="17"/>
    </row>
    <row r="15697" spans="2:3" x14ac:dyDescent="0.25">
      <c r="B15697" s="16"/>
      <c r="C15697" s="17"/>
    </row>
    <row r="15698" spans="2:3" x14ac:dyDescent="0.25">
      <c r="B15698" s="16"/>
      <c r="C15698" s="17"/>
    </row>
    <row r="15699" spans="2:3" x14ac:dyDescent="0.25">
      <c r="B15699" s="16"/>
      <c r="C15699" s="17"/>
    </row>
    <row r="15700" spans="2:3" x14ac:dyDescent="0.25">
      <c r="B15700" s="16"/>
      <c r="C15700" s="17"/>
    </row>
    <row r="15701" spans="2:3" x14ac:dyDescent="0.25">
      <c r="B15701" s="16"/>
      <c r="C15701" s="17"/>
    </row>
    <row r="15702" spans="2:3" x14ac:dyDescent="0.25">
      <c r="B15702" s="16"/>
      <c r="C15702" s="17"/>
    </row>
    <row r="15703" spans="2:3" x14ac:dyDescent="0.25">
      <c r="B15703" s="16"/>
      <c r="C15703" s="17"/>
    </row>
    <row r="15704" spans="2:3" x14ac:dyDescent="0.25">
      <c r="B15704" s="16"/>
      <c r="C15704" s="17"/>
    </row>
    <row r="15705" spans="2:3" x14ac:dyDescent="0.25">
      <c r="B15705" s="16"/>
      <c r="C15705" s="17"/>
    </row>
    <row r="15706" spans="2:3" x14ac:dyDescent="0.25">
      <c r="B15706" s="16"/>
      <c r="C15706" s="17"/>
    </row>
    <row r="15707" spans="2:3" x14ac:dyDescent="0.25">
      <c r="B15707" s="16"/>
      <c r="C15707" s="17"/>
    </row>
    <row r="15708" spans="2:3" x14ac:dyDescent="0.25">
      <c r="B15708" s="16"/>
      <c r="C15708" s="17"/>
    </row>
    <row r="15709" spans="2:3" x14ac:dyDescent="0.25">
      <c r="B15709" s="16"/>
      <c r="C15709" s="17"/>
    </row>
    <row r="15710" spans="2:3" x14ac:dyDescent="0.25">
      <c r="B15710" s="16"/>
      <c r="C15710" s="17"/>
    </row>
    <row r="15711" spans="2:3" x14ac:dyDescent="0.25">
      <c r="B15711" s="16"/>
      <c r="C15711" s="17"/>
    </row>
    <row r="15712" spans="2:3" x14ac:dyDescent="0.25">
      <c r="B15712" s="16"/>
      <c r="C15712" s="17"/>
    </row>
    <row r="15713" spans="2:3" x14ac:dyDescent="0.25">
      <c r="B15713" s="16"/>
      <c r="C15713" s="17"/>
    </row>
    <row r="15714" spans="2:3" x14ac:dyDescent="0.25">
      <c r="B15714" s="16"/>
      <c r="C15714" s="17"/>
    </row>
    <row r="15715" spans="2:3" x14ac:dyDescent="0.25">
      <c r="B15715" s="16"/>
      <c r="C15715" s="17"/>
    </row>
    <row r="15716" spans="2:3" x14ac:dyDescent="0.25">
      <c r="B15716" s="16"/>
      <c r="C15716" s="17"/>
    </row>
    <row r="15717" spans="2:3" x14ac:dyDescent="0.25">
      <c r="B15717" s="16"/>
      <c r="C15717" s="17"/>
    </row>
    <row r="15718" spans="2:3" x14ac:dyDescent="0.25">
      <c r="B15718" s="16"/>
      <c r="C15718" s="17"/>
    </row>
    <row r="15719" spans="2:3" x14ac:dyDescent="0.25">
      <c r="B15719" s="16"/>
      <c r="C15719" s="17"/>
    </row>
    <row r="15720" spans="2:3" x14ac:dyDescent="0.25">
      <c r="B15720" s="16"/>
      <c r="C15720" s="17"/>
    </row>
    <row r="15721" spans="2:3" x14ac:dyDescent="0.25">
      <c r="B15721" s="16"/>
      <c r="C15721" s="17"/>
    </row>
    <row r="15722" spans="2:3" x14ac:dyDescent="0.25">
      <c r="B15722" s="16"/>
      <c r="C15722" s="17"/>
    </row>
    <row r="15723" spans="2:3" x14ac:dyDescent="0.25">
      <c r="B15723" s="16"/>
      <c r="C15723" s="17"/>
    </row>
    <row r="15724" spans="2:3" x14ac:dyDescent="0.25">
      <c r="B15724" s="16"/>
      <c r="C15724" s="17"/>
    </row>
    <row r="15725" spans="2:3" x14ac:dyDescent="0.25">
      <c r="B15725" s="16"/>
      <c r="C15725" s="17"/>
    </row>
    <row r="15726" spans="2:3" x14ac:dyDescent="0.25">
      <c r="B15726" s="16"/>
      <c r="C15726" s="17"/>
    </row>
    <row r="15727" spans="2:3" x14ac:dyDescent="0.25">
      <c r="B15727" s="16"/>
      <c r="C15727" s="17"/>
    </row>
    <row r="15728" spans="2:3" x14ac:dyDescent="0.25">
      <c r="B15728" s="16"/>
      <c r="C15728" s="17"/>
    </row>
    <row r="15729" spans="2:3" x14ac:dyDescent="0.25">
      <c r="B15729" s="16"/>
      <c r="C15729" s="17"/>
    </row>
    <row r="15730" spans="2:3" x14ac:dyDescent="0.25">
      <c r="B15730" s="16"/>
      <c r="C15730" s="17"/>
    </row>
    <row r="15731" spans="2:3" x14ac:dyDescent="0.25">
      <c r="B15731" s="16"/>
      <c r="C15731" s="17"/>
    </row>
    <row r="15732" spans="2:3" x14ac:dyDescent="0.25">
      <c r="B15732" s="16"/>
      <c r="C15732" s="17"/>
    </row>
    <row r="15733" spans="2:3" x14ac:dyDescent="0.25">
      <c r="B15733" s="16"/>
      <c r="C15733" s="17"/>
    </row>
    <row r="15734" spans="2:3" x14ac:dyDescent="0.25">
      <c r="B15734" s="16"/>
      <c r="C15734" s="17"/>
    </row>
    <row r="15735" spans="2:3" x14ac:dyDescent="0.25">
      <c r="B15735" s="16"/>
      <c r="C15735" s="17"/>
    </row>
    <row r="15736" spans="2:3" x14ac:dyDescent="0.25">
      <c r="B15736" s="16"/>
      <c r="C15736" s="17"/>
    </row>
    <row r="15737" spans="2:3" x14ac:dyDescent="0.25">
      <c r="B15737" s="16"/>
      <c r="C15737" s="17"/>
    </row>
    <row r="15738" spans="2:3" x14ac:dyDescent="0.25">
      <c r="B15738" s="16"/>
      <c r="C15738" s="17"/>
    </row>
    <row r="15739" spans="2:3" x14ac:dyDescent="0.25">
      <c r="B15739" s="16"/>
      <c r="C15739" s="17"/>
    </row>
    <row r="15740" spans="2:3" x14ac:dyDescent="0.25">
      <c r="B15740" s="16"/>
      <c r="C15740" s="17"/>
    </row>
    <row r="15741" spans="2:3" x14ac:dyDescent="0.25">
      <c r="B15741" s="16"/>
      <c r="C15741" s="17"/>
    </row>
    <row r="15742" spans="2:3" x14ac:dyDescent="0.25">
      <c r="B15742" s="16"/>
      <c r="C15742" s="17"/>
    </row>
    <row r="15743" spans="2:3" x14ac:dyDescent="0.25">
      <c r="B15743" s="16"/>
      <c r="C15743" s="17"/>
    </row>
    <row r="15744" spans="2:3" x14ac:dyDescent="0.25">
      <c r="B15744" s="16"/>
      <c r="C15744" s="17"/>
    </row>
    <row r="15745" spans="2:3" x14ac:dyDescent="0.25">
      <c r="B15745" s="16"/>
      <c r="C15745" s="17"/>
    </row>
    <row r="15746" spans="2:3" x14ac:dyDescent="0.25">
      <c r="B15746" s="16"/>
      <c r="C15746" s="17"/>
    </row>
    <row r="15747" spans="2:3" x14ac:dyDescent="0.25">
      <c r="B15747" s="16"/>
      <c r="C15747" s="17"/>
    </row>
    <row r="15748" spans="2:3" x14ac:dyDescent="0.25">
      <c r="B15748" s="16"/>
      <c r="C15748" s="17"/>
    </row>
    <row r="15749" spans="2:3" x14ac:dyDescent="0.25">
      <c r="B15749" s="16"/>
      <c r="C15749" s="17"/>
    </row>
    <row r="15750" spans="2:3" x14ac:dyDescent="0.25">
      <c r="B15750" s="16"/>
      <c r="C15750" s="17"/>
    </row>
    <row r="15751" spans="2:3" x14ac:dyDescent="0.25">
      <c r="B15751" s="16"/>
      <c r="C15751" s="17"/>
    </row>
    <row r="15752" spans="2:3" x14ac:dyDescent="0.25">
      <c r="B15752" s="16"/>
      <c r="C15752" s="17"/>
    </row>
    <row r="15753" spans="2:3" x14ac:dyDescent="0.25">
      <c r="B15753" s="16"/>
      <c r="C15753" s="17"/>
    </row>
    <row r="15754" spans="2:3" x14ac:dyDescent="0.25">
      <c r="B15754" s="16"/>
      <c r="C15754" s="17"/>
    </row>
    <row r="15755" spans="2:3" x14ac:dyDescent="0.25">
      <c r="B15755" s="16"/>
      <c r="C15755" s="17"/>
    </row>
    <row r="15756" spans="2:3" x14ac:dyDescent="0.25">
      <c r="B15756" s="16"/>
      <c r="C15756" s="17"/>
    </row>
    <row r="15757" spans="2:3" x14ac:dyDescent="0.25">
      <c r="B15757" s="16"/>
      <c r="C15757" s="17"/>
    </row>
    <row r="15758" spans="2:3" x14ac:dyDescent="0.25">
      <c r="B15758" s="16"/>
      <c r="C15758" s="17"/>
    </row>
    <row r="15759" spans="2:3" x14ac:dyDescent="0.25">
      <c r="B15759" s="16"/>
      <c r="C15759" s="17"/>
    </row>
    <row r="15760" spans="2:3" x14ac:dyDescent="0.25">
      <c r="B15760" s="16"/>
      <c r="C15760" s="17"/>
    </row>
    <row r="15761" spans="2:3" x14ac:dyDescent="0.25">
      <c r="B15761" s="16"/>
      <c r="C15761" s="17"/>
    </row>
    <row r="15762" spans="2:3" x14ac:dyDescent="0.25">
      <c r="B15762" s="16"/>
      <c r="C15762" s="17"/>
    </row>
    <row r="15763" spans="2:3" x14ac:dyDescent="0.25">
      <c r="B15763" s="16"/>
      <c r="C15763" s="17"/>
    </row>
    <row r="15764" spans="2:3" x14ac:dyDescent="0.25">
      <c r="B15764" s="16"/>
      <c r="C15764" s="17"/>
    </row>
    <row r="15765" spans="2:3" x14ac:dyDescent="0.25">
      <c r="B15765" s="16"/>
      <c r="C15765" s="17"/>
    </row>
    <row r="15766" spans="2:3" x14ac:dyDescent="0.25">
      <c r="B15766" s="16"/>
      <c r="C15766" s="17"/>
    </row>
    <row r="15767" spans="2:3" x14ac:dyDescent="0.25">
      <c r="B15767" s="16"/>
      <c r="C15767" s="17"/>
    </row>
    <row r="15768" spans="2:3" x14ac:dyDescent="0.25">
      <c r="B15768" s="16"/>
      <c r="C15768" s="17"/>
    </row>
    <row r="15769" spans="2:3" x14ac:dyDescent="0.25">
      <c r="B15769" s="16"/>
      <c r="C15769" s="17"/>
    </row>
    <row r="15770" spans="2:3" x14ac:dyDescent="0.25">
      <c r="B15770" s="16"/>
      <c r="C15770" s="17"/>
    </row>
    <row r="15771" spans="2:3" x14ac:dyDescent="0.25">
      <c r="B15771" s="16"/>
      <c r="C15771" s="17"/>
    </row>
    <row r="15772" spans="2:3" x14ac:dyDescent="0.25">
      <c r="B15772" s="16"/>
      <c r="C15772" s="17"/>
    </row>
    <row r="15773" spans="2:3" x14ac:dyDescent="0.25">
      <c r="B15773" s="16"/>
      <c r="C15773" s="17"/>
    </row>
    <row r="15774" spans="2:3" x14ac:dyDescent="0.25">
      <c r="B15774" s="16"/>
      <c r="C15774" s="17"/>
    </row>
    <row r="15775" spans="2:3" x14ac:dyDescent="0.25">
      <c r="B15775" s="16"/>
      <c r="C15775" s="17"/>
    </row>
    <row r="15776" spans="2:3" x14ac:dyDescent="0.25">
      <c r="B15776" s="16"/>
      <c r="C15776" s="17"/>
    </row>
    <row r="15777" spans="2:3" x14ac:dyDescent="0.25">
      <c r="B15777" s="16"/>
      <c r="C15777" s="17"/>
    </row>
    <row r="15778" spans="2:3" x14ac:dyDescent="0.25">
      <c r="B15778" s="16"/>
      <c r="C15778" s="17"/>
    </row>
    <row r="15779" spans="2:3" x14ac:dyDescent="0.25">
      <c r="B15779" s="16"/>
      <c r="C15779" s="17"/>
    </row>
    <row r="15780" spans="2:3" x14ac:dyDescent="0.25">
      <c r="B15780" s="16"/>
      <c r="C15780" s="17"/>
    </row>
    <row r="15781" spans="2:3" x14ac:dyDescent="0.25">
      <c r="B15781" s="16"/>
      <c r="C15781" s="17"/>
    </row>
    <row r="15782" spans="2:3" x14ac:dyDescent="0.25">
      <c r="B15782" s="16"/>
      <c r="C15782" s="17"/>
    </row>
    <row r="15783" spans="2:3" x14ac:dyDescent="0.25">
      <c r="B15783" s="16"/>
      <c r="C15783" s="17"/>
    </row>
    <row r="15784" spans="2:3" x14ac:dyDescent="0.25">
      <c r="B15784" s="16"/>
      <c r="C15784" s="17"/>
    </row>
    <row r="15785" spans="2:3" x14ac:dyDescent="0.25">
      <c r="B15785" s="16"/>
      <c r="C15785" s="17"/>
    </row>
    <row r="15786" spans="2:3" x14ac:dyDescent="0.25">
      <c r="B15786" s="16"/>
      <c r="C15786" s="17"/>
    </row>
    <row r="15787" spans="2:3" x14ac:dyDescent="0.25">
      <c r="B15787" s="16"/>
      <c r="C15787" s="17"/>
    </row>
    <row r="15788" spans="2:3" x14ac:dyDescent="0.25">
      <c r="B15788" s="16"/>
      <c r="C15788" s="17"/>
    </row>
    <row r="15789" spans="2:3" x14ac:dyDescent="0.25">
      <c r="B15789" s="16"/>
      <c r="C15789" s="17"/>
    </row>
    <row r="15790" spans="2:3" x14ac:dyDescent="0.25">
      <c r="B15790" s="16"/>
      <c r="C15790" s="17"/>
    </row>
    <row r="15791" spans="2:3" x14ac:dyDescent="0.25">
      <c r="B15791" s="16"/>
      <c r="C15791" s="17"/>
    </row>
    <row r="15792" spans="2:3" x14ac:dyDescent="0.25">
      <c r="B15792" s="16"/>
      <c r="C15792" s="17"/>
    </row>
    <row r="15793" spans="2:3" x14ac:dyDescent="0.25">
      <c r="B15793" s="16"/>
      <c r="C15793" s="17"/>
    </row>
    <row r="15794" spans="2:3" x14ac:dyDescent="0.25">
      <c r="B15794" s="16"/>
      <c r="C15794" s="17"/>
    </row>
    <row r="15795" spans="2:3" x14ac:dyDescent="0.25">
      <c r="B15795" s="16"/>
      <c r="C15795" s="17"/>
    </row>
    <row r="15796" spans="2:3" x14ac:dyDescent="0.25">
      <c r="B15796" s="16"/>
      <c r="C15796" s="17"/>
    </row>
    <row r="15797" spans="2:3" x14ac:dyDescent="0.25">
      <c r="B15797" s="16"/>
      <c r="C15797" s="17"/>
    </row>
    <row r="15798" spans="2:3" x14ac:dyDescent="0.25">
      <c r="B15798" s="16"/>
      <c r="C15798" s="17"/>
    </row>
    <row r="15799" spans="2:3" x14ac:dyDescent="0.25">
      <c r="B15799" s="16"/>
      <c r="C15799" s="17"/>
    </row>
    <row r="15800" spans="2:3" x14ac:dyDescent="0.25">
      <c r="B15800" s="16"/>
      <c r="C15800" s="17"/>
    </row>
    <row r="15801" spans="2:3" x14ac:dyDescent="0.25">
      <c r="B15801" s="16"/>
      <c r="C15801" s="17"/>
    </row>
    <row r="15802" spans="2:3" x14ac:dyDescent="0.25">
      <c r="B15802" s="16"/>
      <c r="C15802" s="17"/>
    </row>
    <row r="15803" spans="2:3" x14ac:dyDescent="0.25">
      <c r="B15803" s="16"/>
      <c r="C15803" s="17"/>
    </row>
    <row r="15804" spans="2:3" x14ac:dyDescent="0.25">
      <c r="B15804" s="16"/>
      <c r="C15804" s="17"/>
    </row>
    <row r="15805" spans="2:3" x14ac:dyDescent="0.25">
      <c r="B15805" s="16"/>
      <c r="C15805" s="17"/>
    </row>
    <row r="15806" spans="2:3" x14ac:dyDescent="0.25">
      <c r="B15806" s="16"/>
      <c r="C15806" s="17"/>
    </row>
    <row r="15807" spans="2:3" x14ac:dyDescent="0.25">
      <c r="B15807" s="16"/>
      <c r="C15807" s="17"/>
    </row>
    <row r="15808" spans="2:3" x14ac:dyDescent="0.25">
      <c r="B15808" s="16"/>
      <c r="C15808" s="17"/>
    </row>
    <row r="15809" spans="2:3" x14ac:dyDescent="0.25">
      <c r="B15809" s="16"/>
      <c r="C15809" s="17"/>
    </row>
    <row r="15810" spans="2:3" x14ac:dyDescent="0.25">
      <c r="B15810" s="16"/>
      <c r="C15810" s="17"/>
    </row>
    <row r="15811" spans="2:3" x14ac:dyDescent="0.25">
      <c r="B15811" s="16"/>
      <c r="C15811" s="17"/>
    </row>
    <row r="15812" spans="2:3" x14ac:dyDescent="0.25">
      <c r="B15812" s="16"/>
      <c r="C15812" s="17"/>
    </row>
    <row r="15813" spans="2:3" x14ac:dyDescent="0.25">
      <c r="B15813" s="16"/>
      <c r="C15813" s="17"/>
    </row>
    <row r="15814" spans="2:3" x14ac:dyDescent="0.25">
      <c r="B15814" s="16"/>
      <c r="C15814" s="17"/>
    </row>
    <row r="15815" spans="2:3" x14ac:dyDescent="0.25">
      <c r="B15815" s="16"/>
      <c r="C15815" s="17"/>
    </row>
    <row r="15816" spans="2:3" x14ac:dyDescent="0.25">
      <c r="B15816" s="16"/>
      <c r="C15816" s="17"/>
    </row>
    <row r="15817" spans="2:3" x14ac:dyDescent="0.25">
      <c r="B15817" s="16"/>
      <c r="C15817" s="17"/>
    </row>
    <row r="15818" spans="2:3" x14ac:dyDescent="0.25">
      <c r="B15818" s="16"/>
      <c r="C15818" s="17"/>
    </row>
    <row r="15819" spans="2:3" x14ac:dyDescent="0.25">
      <c r="B15819" s="16"/>
      <c r="C15819" s="17"/>
    </row>
    <row r="15820" spans="2:3" x14ac:dyDescent="0.25">
      <c r="B15820" s="16"/>
      <c r="C15820" s="17"/>
    </row>
    <row r="15821" spans="2:3" x14ac:dyDescent="0.25">
      <c r="B15821" s="16"/>
      <c r="C15821" s="17"/>
    </row>
    <row r="15822" spans="2:3" x14ac:dyDescent="0.25">
      <c r="B15822" s="16"/>
      <c r="C15822" s="17"/>
    </row>
    <row r="15823" spans="2:3" x14ac:dyDescent="0.25">
      <c r="B15823" s="16"/>
      <c r="C15823" s="17"/>
    </row>
    <row r="15824" spans="2:3" x14ac:dyDescent="0.25">
      <c r="B15824" s="16"/>
      <c r="C15824" s="17"/>
    </row>
    <row r="15825" spans="2:3" x14ac:dyDescent="0.25">
      <c r="B15825" s="16"/>
      <c r="C15825" s="17"/>
    </row>
    <row r="15826" spans="2:3" x14ac:dyDescent="0.25">
      <c r="B15826" s="16"/>
      <c r="C15826" s="17"/>
    </row>
    <row r="15827" spans="2:3" x14ac:dyDescent="0.25">
      <c r="B15827" s="16"/>
      <c r="C15827" s="17"/>
    </row>
    <row r="15828" spans="2:3" x14ac:dyDescent="0.25">
      <c r="B15828" s="16"/>
      <c r="C15828" s="17"/>
    </row>
    <row r="15829" spans="2:3" x14ac:dyDescent="0.25">
      <c r="B15829" s="16"/>
      <c r="C15829" s="17"/>
    </row>
    <row r="15830" spans="2:3" x14ac:dyDescent="0.25">
      <c r="B15830" s="16"/>
      <c r="C15830" s="17"/>
    </row>
    <row r="15831" spans="2:3" x14ac:dyDescent="0.25">
      <c r="B15831" s="16"/>
      <c r="C15831" s="17"/>
    </row>
    <row r="15832" spans="2:3" x14ac:dyDescent="0.25">
      <c r="B15832" s="16"/>
      <c r="C15832" s="17"/>
    </row>
    <row r="15833" spans="2:3" x14ac:dyDescent="0.25">
      <c r="B15833" s="16"/>
      <c r="C15833" s="17"/>
    </row>
    <row r="15834" spans="2:3" x14ac:dyDescent="0.25">
      <c r="B15834" s="16"/>
      <c r="C15834" s="17"/>
    </row>
    <row r="15835" spans="2:3" x14ac:dyDescent="0.25">
      <c r="B15835" s="16"/>
      <c r="C15835" s="17"/>
    </row>
    <row r="15836" spans="2:3" x14ac:dyDescent="0.25">
      <c r="B15836" s="16"/>
      <c r="C15836" s="17"/>
    </row>
    <row r="15837" spans="2:3" x14ac:dyDescent="0.25">
      <c r="B15837" s="16"/>
      <c r="C15837" s="17"/>
    </row>
    <row r="15838" spans="2:3" x14ac:dyDescent="0.25">
      <c r="B15838" s="16"/>
      <c r="C15838" s="17"/>
    </row>
    <row r="15839" spans="2:3" x14ac:dyDescent="0.25">
      <c r="B15839" s="16"/>
      <c r="C15839" s="17"/>
    </row>
    <row r="15840" spans="2:3" x14ac:dyDescent="0.25">
      <c r="B15840" s="16"/>
      <c r="C15840" s="17"/>
    </row>
    <row r="15841" spans="2:3" x14ac:dyDescent="0.25">
      <c r="B15841" s="16"/>
      <c r="C15841" s="17"/>
    </row>
    <row r="15842" spans="2:3" x14ac:dyDescent="0.25">
      <c r="B15842" s="16"/>
      <c r="C15842" s="17"/>
    </row>
    <row r="15843" spans="2:3" x14ac:dyDescent="0.25">
      <c r="B15843" s="16"/>
      <c r="C15843" s="17"/>
    </row>
    <row r="15844" spans="2:3" x14ac:dyDescent="0.25">
      <c r="B15844" s="16"/>
      <c r="C15844" s="17"/>
    </row>
    <row r="15845" spans="2:3" x14ac:dyDescent="0.25">
      <c r="B15845" s="16"/>
      <c r="C15845" s="17"/>
    </row>
    <row r="15846" spans="2:3" x14ac:dyDescent="0.25">
      <c r="B15846" s="16"/>
      <c r="C15846" s="17"/>
    </row>
    <row r="15847" spans="2:3" x14ac:dyDescent="0.25">
      <c r="B15847" s="16"/>
      <c r="C15847" s="17"/>
    </row>
    <row r="15848" spans="2:3" x14ac:dyDescent="0.25">
      <c r="B15848" s="16"/>
      <c r="C15848" s="17"/>
    </row>
    <row r="15849" spans="2:3" x14ac:dyDescent="0.25">
      <c r="B15849" s="16"/>
      <c r="C15849" s="17"/>
    </row>
    <row r="15850" spans="2:3" x14ac:dyDescent="0.25">
      <c r="B15850" s="16"/>
      <c r="C15850" s="17"/>
    </row>
    <row r="15851" spans="2:3" x14ac:dyDescent="0.25">
      <c r="B15851" s="16"/>
      <c r="C15851" s="17"/>
    </row>
    <row r="15852" spans="2:3" x14ac:dyDescent="0.25">
      <c r="B15852" s="16"/>
      <c r="C15852" s="17"/>
    </row>
    <row r="15853" spans="2:3" x14ac:dyDescent="0.25">
      <c r="B15853" s="16"/>
      <c r="C15853" s="17"/>
    </row>
    <row r="15854" spans="2:3" x14ac:dyDescent="0.25">
      <c r="B15854" s="16"/>
      <c r="C15854" s="17"/>
    </row>
    <row r="15855" spans="2:3" x14ac:dyDescent="0.25">
      <c r="B15855" s="16"/>
      <c r="C15855" s="17"/>
    </row>
    <row r="15856" spans="2:3" x14ac:dyDescent="0.25">
      <c r="B15856" s="16"/>
      <c r="C15856" s="17"/>
    </row>
    <row r="15857" spans="2:3" x14ac:dyDescent="0.25">
      <c r="B15857" s="16"/>
      <c r="C15857" s="17"/>
    </row>
    <row r="15858" spans="2:3" x14ac:dyDescent="0.25">
      <c r="B15858" s="16"/>
      <c r="C15858" s="17"/>
    </row>
    <row r="15859" spans="2:3" x14ac:dyDescent="0.25">
      <c r="B15859" s="16"/>
      <c r="C15859" s="17"/>
    </row>
    <row r="15860" spans="2:3" x14ac:dyDescent="0.25">
      <c r="B15860" s="16"/>
      <c r="C15860" s="17"/>
    </row>
    <row r="15861" spans="2:3" x14ac:dyDescent="0.25">
      <c r="B15861" s="16"/>
      <c r="C15861" s="17"/>
    </row>
    <row r="15862" spans="2:3" x14ac:dyDescent="0.25">
      <c r="B15862" s="16"/>
      <c r="C15862" s="17"/>
    </row>
    <row r="15863" spans="2:3" x14ac:dyDescent="0.25">
      <c r="B15863" s="16"/>
      <c r="C15863" s="17"/>
    </row>
    <row r="15864" spans="2:3" x14ac:dyDescent="0.25">
      <c r="B15864" s="16"/>
      <c r="C15864" s="17"/>
    </row>
    <row r="15865" spans="2:3" x14ac:dyDescent="0.25">
      <c r="B15865" s="16"/>
      <c r="C15865" s="17"/>
    </row>
    <row r="15866" spans="2:3" x14ac:dyDescent="0.25">
      <c r="B15866" s="16"/>
      <c r="C15866" s="17"/>
    </row>
    <row r="15867" spans="2:3" x14ac:dyDescent="0.25">
      <c r="B15867" s="16"/>
      <c r="C15867" s="17"/>
    </row>
    <row r="15868" spans="2:3" x14ac:dyDescent="0.25">
      <c r="B15868" s="16"/>
      <c r="C15868" s="17"/>
    </row>
    <row r="15869" spans="2:3" x14ac:dyDescent="0.25">
      <c r="B15869" s="16"/>
      <c r="C15869" s="17"/>
    </row>
    <row r="15870" spans="2:3" x14ac:dyDescent="0.25">
      <c r="B15870" s="16"/>
      <c r="C15870" s="17"/>
    </row>
    <row r="15871" spans="2:3" x14ac:dyDescent="0.25">
      <c r="B15871" s="16"/>
      <c r="C15871" s="17"/>
    </row>
    <row r="15872" spans="2:3" x14ac:dyDescent="0.25">
      <c r="B15872" s="16"/>
      <c r="C15872" s="17"/>
    </row>
    <row r="15873" spans="2:3" x14ac:dyDescent="0.25">
      <c r="B15873" s="16"/>
      <c r="C15873" s="17"/>
    </row>
    <row r="15874" spans="2:3" x14ac:dyDescent="0.25">
      <c r="B15874" s="16"/>
      <c r="C15874" s="17"/>
    </row>
    <row r="15875" spans="2:3" x14ac:dyDescent="0.25">
      <c r="B15875" s="16"/>
      <c r="C15875" s="17"/>
    </row>
    <row r="15876" spans="2:3" x14ac:dyDescent="0.25">
      <c r="B15876" s="16"/>
      <c r="C15876" s="17"/>
    </row>
    <row r="15877" spans="2:3" x14ac:dyDescent="0.25">
      <c r="B15877" s="16"/>
      <c r="C15877" s="17"/>
    </row>
    <row r="15878" spans="2:3" x14ac:dyDescent="0.25">
      <c r="B15878" s="16"/>
      <c r="C15878" s="17"/>
    </row>
    <row r="15879" spans="2:3" x14ac:dyDescent="0.25">
      <c r="B15879" s="16"/>
      <c r="C15879" s="17"/>
    </row>
    <row r="15880" spans="2:3" x14ac:dyDescent="0.25">
      <c r="B15880" s="16"/>
      <c r="C15880" s="17"/>
    </row>
    <row r="15881" spans="2:3" x14ac:dyDescent="0.25">
      <c r="B15881" s="16"/>
      <c r="C15881" s="17"/>
    </row>
    <row r="15882" spans="2:3" x14ac:dyDescent="0.25">
      <c r="B15882" s="16"/>
      <c r="C15882" s="17"/>
    </row>
    <row r="15883" spans="2:3" x14ac:dyDescent="0.25">
      <c r="B15883" s="16"/>
      <c r="C15883" s="17"/>
    </row>
    <row r="15884" spans="2:3" x14ac:dyDescent="0.25">
      <c r="B15884" s="16"/>
      <c r="C15884" s="17"/>
    </row>
    <row r="15885" spans="2:3" x14ac:dyDescent="0.25">
      <c r="B15885" s="16"/>
      <c r="C15885" s="17"/>
    </row>
    <row r="15886" spans="2:3" x14ac:dyDescent="0.25">
      <c r="B15886" s="16"/>
      <c r="C15886" s="17"/>
    </row>
    <row r="15887" spans="2:3" x14ac:dyDescent="0.25">
      <c r="B15887" s="16"/>
      <c r="C15887" s="17"/>
    </row>
    <row r="15888" spans="2:3" x14ac:dyDescent="0.25">
      <c r="B15888" s="16"/>
      <c r="C15888" s="17"/>
    </row>
    <row r="15889" spans="2:3" x14ac:dyDescent="0.25">
      <c r="B15889" s="16"/>
      <c r="C15889" s="17"/>
    </row>
    <row r="15890" spans="2:3" x14ac:dyDescent="0.25">
      <c r="B15890" s="16"/>
      <c r="C15890" s="17"/>
    </row>
    <row r="15891" spans="2:3" x14ac:dyDescent="0.25">
      <c r="B15891" s="16"/>
      <c r="C15891" s="17"/>
    </row>
    <row r="15892" spans="2:3" x14ac:dyDescent="0.25">
      <c r="B15892" s="16"/>
      <c r="C15892" s="17"/>
    </row>
    <row r="15893" spans="2:3" x14ac:dyDescent="0.25">
      <c r="B15893" s="16"/>
      <c r="C15893" s="17"/>
    </row>
    <row r="15894" spans="2:3" x14ac:dyDescent="0.25">
      <c r="B15894" s="16"/>
      <c r="C15894" s="17"/>
    </row>
    <row r="15895" spans="2:3" x14ac:dyDescent="0.25">
      <c r="B15895" s="16"/>
      <c r="C15895" s="17"/>
    </row>
    <row r="15896" spans="2:3" x14ac:dyDescent="0.25">
      <c r="B15896" s="16"/>
      <c r="C15896" s="17"/>
    </row>
    <row r="15897" spans="2:3" x14ac:dyDescent="0.25">
      <c r="B15897" s="16"/>
      <c r="C15897" s="17"/>
    </row>
    <row r="15898" spans="2:3" x14ac:dyDescent="0.25">
      <c r="B15898" s="16"/>
      <c r="C15898" s="17"/>
    </row>
    <row r="15899" spans="2:3" x14ac:dyDescent="0.25">
      <c r="B15899" s="16"/>
      <c r="C15899" s="17"/>
    </row>
    <row r="15900" spans="2:3" x14ac:dyDescent="0.25">
      <c r="B15900" s="16"/>
      <c r="C15900" s="17"/>
    </row>
    <row r="15901" spans="2:3" x14ac:dyDescent="0.25">
      <c r="B15901" s="16"/>
      <c r="C15901" s="17"/>
    </row>
    <row r="15902" spans="2:3" x14ac:dyDescent="0.25">
      <c r="B15902" s="16"/>
      <c r="C15902" s="17"/>
    </row>
    <row r="15903" spans="2:3" x14ac:dyDescent="0.25">
      <c r="B15903" s="16"/>
      <c r="C15903" s="17"/>
    </row>
    <row r="15904" spans="2:3" x14ac:dyDescent="0.25">
      <c r="B15904" s="16"/>
      <c r="C15904" s="17"/>
    </row>
    <row r="15905" spans="2:3" x14ac:dyDescent="0.25">
      <c r="B15905" s="16"/>
      <c r="C15905" s="17"/>
    </row>
    <row r="15906" spans="2:3" x14ac:dyDescent="0.25">
      <c r="B15906" s="16"/>
      <c r="C15906" s="17"/>
    </row>
    <row r="15907" spans="2:3" x14ac:dyDescent="0.25">
      <c r="B15907" s="16"/>
      <c r="C15907" s="17"/>
    </row>
    <row r="15908" spans="2:3" x14ac:dyDescent="0.25">
      <c r="B15908" s="16"/>
      <c r="C15908" s="17"/>
    </row>
    <row r="15909" spans="2:3" x14ac:dyDescent="0.25">
      <c r="B15909" s="16"/>
      <c r="C15909" s="17"/>
    </row>
    <row r="15910" spans="2:3" x14ac:dyDescent="0.25">
      <c r="B15910" s="16"/>
      <c r="C15910" s="17"/>
    </row>
    <row r="15911" spans="2:3" x14ac:dyDescent="0.25">
      <c r="B15911" s="16"/>
      <c r="C15911" s="17"/>
    </row>
    <row r="15912" spans="2:3" x14ac:dyDescent="0.25">
      <c r="B15912" s="16"/>
      <c r="C15912" s="17"/>
    </row>
    <row r="15913" spans="2:3" x14ac:dyDescent="0.25">
      <c r="B15913" s="16"/>
      <c r="C15913" s="17"/>
    </row>
    <row r="15914" spans="2:3" x14ac:dyDescent="0.25">
      <c r="B15914" s="16"/>
      <c r="C15914" s="17"/>
    </row>
    <row r="15915" spans="2:3" x14ac:dyDescent="0.25">
      <c r="B15915" s="16"/>
      <c r="C15915" s="17"/>
    </row>
    <row r="15916" spans="2:3" x14ac:dyDescent="0.25">
      <c r="B15916" s="16"/>
      <c r="C15916" s="17"/>
    </row>
    <row r="15917" spans="2:3" x14ac:dyDescent="0.25">
      <c r="B15917" s="16"/>
      <c r="C15917" s="17"/>
    </row>
    <row r="15918" spans="2:3" x14ac:dyDescent="0.25">
      <c r="B15918" s="16"/>
      <c r="C15918" s="17"/>
    </row>
    <row r="15919" spans="2:3" x14ac:dyDescent="0.25">
      <c r="B15919" s="16"/>
      <c r="C15919" s="17"/>
    </row>
    <row r="15920" spans="2:3" x14ac:dyDescent="0.25">
      <c r="B15920" s="16"/>
      <c r="C15920" s="17"/>
    </row>
    <row r="15921" spans="2:3" x14ac:dyDescent="0.25">
      <c r="B15921" s="16"/>
      <c r="C15921" s="17"/>
    </row>
    <row r="15922" spans="2:3" x14ac:dyDescent="0.25">
      <c r="B15922" s="16"/>
      <c r="C15922" s="17"/>
    </row>
    <row r="15923" spans="2:3" x14ac:dyDescent="0.25">
      <c r="B15923" s="16"/>
      <c r="C15923" s="17"/>
    </row>
    <row r="15924" spans="2:3" x14ac:dyDescent="0.25">
      <c r="B15924" s="16"/>
      <c r="C15924" s="17"/>
    </row>
    <row r="15925" spans="2:3" x14ac:dyDescent="0.25">
      <c r="B15925" s="16"/>
      <c r="C15925" s="17"/>
    </row>
    <row r="15926" spans="2:3" x14ac:dyDescent="0.25">
      <c r="B15926" s="16"/>
      <c r="C15926" s="17"/>
    </row>
    <row r="15927" spans="2:3" x14ac:dyDescent="0.25">
      <c r="B15927" s="16"/>
      <c r="C15927" s="17"/>
    </row>
    <row r="15928" spans="2:3" x14ac:dyDescent="0.25">
      <c r="B15928" s="16"/>
      <c r="C15928" s="17"/>
    </row>
    <row r="15929" spans="2:3" x14ac:dyDescent="0.25">
      <c r="B15929" s="16"/>
      <c r="C15929" s="17"/>
    </row>
    <row r="15930" spans="2:3" x14ac:dyDescent="0.25">
      <c r="B15930" s="16"/>
      <c r="C15930" s="17"/>
    </row>
    <row r="15931" spans="2:3" x14ac:dyDescent="0.25">
      <c r="B15931" s="16"/>
      <c r="C15931" s="17"/>
    </row>
    <row r="15932" spans="2:3" x14ac:dyDescent="0.25">
      <c r="B15932" s="16"/>
      <c r="C15932" s="17"/>
    </row>
    <row r="15933" spans="2:3" x14ac:dyDescent="0.25">
      <c r="B15933" s="16"/>
      <c r="C15933" s="17"/>
    </row>
    <row r="15934" spans="2:3" x14ac:dyDescent="0.25">
      <c r="B15934" s="16"/>
      <c r="C15934" s="17"/>
    </row>
    <row r="15935" spans="2:3" x14ac:dyDescent="0.25">
      <c r="B15935" s="16"/>
      <c r="C15935" s="17"/>
    </row>
    <row r="15936" spans="2:3" x14ac:dyDescent="0.25">
      <c r="B15936" s="16"/>
      <c r="C15936" s="17"/>
    </row>
    <row r="15937" spans="2:3" x14ac:dyDescent="0.25">
      <c r="B15937" s="16"/>
      <c r="C15937" s="17"/>
    </row>
    <row r="15938" spans="2:3" x14ac:dyDescent="0.25">
      <c r="B15938" s="16"/>
      <c r="C15938" s="17"/>
    </row>
    <row r="15939" spans="2:3" x14ac:dyDescent="0.25">
      <c r="B15939" s="16"/>
      <c r="C15939" s="17"/>
    </row>
    <row r="15940" spans="2:3" x14ac:dyDescent="0.25">
      <c r="B15940" s="16"/>
      <c r="C15940" s="17"/>
    </row>
    <row r="15941" spans="2:3" x14ac:dyDescent="0.25">
      <c r="B15941" s="16"/>
      <c r="C15941" s="17"/>
    </row>
    <row r="15942" spans="2:3" x14ac:dyDescent="0.25">
      <c r="B15942" s="16"/>
      <c r="C15942" s="17"/>
    </row>
    <row r="15943" spans="2:3" x14ac:dyDescent="0.25">
      <c r="B15943" s="16"/>
      <c r="C15943" s="17"/>
    </row>
    <row r="15944" spans="2:3" x14ac:dyDescent="0.25">
      <c r="B15944" s="16"/>
      <c r="C15944" s="17"/>
    </row>
    <row r="15945" spans="2:3" x14ac:dyDescent="0.25">
      <c r="B15945" s="16"/>
      <c r="C15945" s="17"/>
    </row>
    <row r="15946" spans="2:3" x14ac:dyDescent="0.25">
      <c r="B15946" s="16"/>
      <c r="C15946" s="17"/>
    </row>
    <row r="15947" spans="2:3" x14ac:dyDescent="0.25">
      <c r="B15947" s="16"/>
      <c r="C15947" s="17"/>
    </row>
    <row r="15948" spans="2:3" x14ac:dyDescent="0.25">
      <c r="B15948" s="16"/>
      <c r="C15948" s="17"/>
    </row>
    <row r="15949" spans="2:3" x14ac:dyDescent="0.25">
      <c r="B15949" s="16"/>
      <c r="C15949" s="17"/>
    </row>
    <row r="15950" spans="2:3" x14ac:dyDescent="0.25">
      <c r="B15950" s="16"/>
      <c r="C15950" s="17"/>
    </row>
    <row r="15951" spans="2:3" x14ac:dyDescent="0.25">
      <c r="B15951" s="16"/>
      <c r="C15951" s="17"/>
    </row>
    <row r="15952" spans="2:3" x14ac:dyDescent="0.25">
      <c r="B15952" s="16"/>
      <c r="C15952" s="17"/>
    </row>
    <row r="15953" spans="2:3" x14ac:dyDescent="0.25">
      <c r="B15953" s="16"/>
      <c r="C15953" s="17"/>
    </row>
    <row r="15954" spans="2:3" x14ac:dyDescent="0.25">
      <c r="B15954" s="16"/>
      <c r="C15954" s="17"/>
    </row>
    <row r="15955" spans="2:3" x14ac:dyDescent="0.25">
      <c r="B15955" s="16"/>
      <c r="C15955" s="17"/>
    </row>
    <row r="15956" spans="2:3" x14ac:dyDescent="0.25">
      <c r="B15956" s="16"/>
      <c r="C15956" s="17"/>
    </row>
    <row r="15957" spans="2:3" x14ac:dyDescent="0.25">
      <c r="B15957" s="16"/>
      <c r="C15957" s="17"/>
    </row>
    <row r="15958" spans="2:3" x14ac:dyDescent="0.25">
      <c r="B15958" s="16"/>
      <c r="C15958" s="17"/>
    </row>
    <row r="15959" spans="2:3" x14ac:dyDescent="0.25">
      <c r="B15959" s="16"/>
      <c r="C15959" s="17"/>
    </row>
    <row r="15960" spans="2:3" x14ac:dyDescent="0.25">
      <c r="B15960" s="16"/>
      <c r="C15960" s="17"/>
    </row>
    <row r="15961" spans="2:3" x14ac:dyDescent="0.25">
      <c r="B15961" s="16"/>
      <c r="C15961" s="17"/>
    </row>
    <row r="15962" spans="2:3" x14ac:dyDescent="0.25">
      <c r="B15962" s="16"/>
      <c r="C15962" s="17"/>
    </row>
    <row r="15963" spans="2:3" x14ac:dyDescent="0.25">
      <c r="B15963" s="16"/>
      <c r="C15963" s="17"/>
    </row>
    <row r="15964" spans="2:3" x14ac:dyDescent="0.25">
      <c r="B15964" s="16"/>
      <c r="C15964" s="17"/>
    </row>
    <row r="15965" spans="2:3" x14ac:dyDescent="0.25">
      <c r="B15965" s="16"/>
      <c r="C15965" s="17"/>
    </row>
    <row r="15966" spans="2:3" x14ac:dyDescent="0.25">
      <c r="B15966" s="16"/>
      <c r="C15966" s="17"/>
    </row>
    <row r="15967" spans="2:3" x14ac:dyDescent="0.25">
      <c r="B15967" s="16"/>
      <c r="C15967" s="17"/>
    </row>
    <row r="15968" spans="2:3" x14ac:dyDescent="0.25">
      <c r="B15968" s="16"/>
      <c r="C15968" s="17"/>
    </row>
    <row r="15969" spans="2:3" x14ac:dyDescent="0.25">
      <c r="B15969" s="16"/>
      <c r="C15969" s="17"/>
    </row>
    <row r="15970" spans="2:3" x14ac:dyDescent="0.25">
      <c r="B15970" s="16"/>
      <c r="C15970" s="17"/>
    </row>
    <row r="15971" spans="2:3" x14ac:dyDescent="0.25">
      <c r="B15971" s="16"/>
      <c r="C15971" s="17"/>
    </row>
    <row r="15972" spans="2:3" x14ac:dyDescent="0.25">
      <c r="B15972" s="16"/>
      <c r="C15972" s="17"/>
    </row>
    <row r="15973" spans="2:3" x14ac:dyDescent="0.25">
      <c r="B15973" s="16"/>
      <c r="C15973" s="17"/>
    </row>
    <row r="15974" spans="2:3" x14ac:dyDescent="0.25">
      <c r="B15974" s="16"/>
      <c r="C15974" s="17"/>
    </row>
    <row r="15975" spans="2:3" x14ac:dyDescent="0.25">
      <c r="B15975" s="16"/>
      <c r="C15975" s="17"/>
    </row>
    <row r="15976" spans="2:3" x14ac:dyDescent="0.25">
      <c r="B15976" s="16"/>
      <c r="C15976" s="17"/>
    </row>
    <row r="15977" spans="2:3" x14ac:dyDescent="0.25">
      <c r="B15977" s="16"/>
      <c r="C15977" s="17"/>
    </row>
    <row r="15978" spans="2:3" x14ac:dyDescent="0.25">
      <c r="B15978" s="16"/>
      <c r="C15978" s="17"/>
    </row>
    <row r="15979" spans="2:3" x14ac:dyDescent="0.25">
      <c r="B15979" s="16"/>
      <c r="C15979" s="17"/>
    </row>
    <row r="15980" spans="2:3" x14ac:dyDescent="0.25">
      <c r="B15980" s="16"/>
      <c r="C15980" s="17"/>
    </row>
    <row r="15981" spans="2:3" x14ac:dyDescent="0.25">
      <c r="B15981" s="16"/>
      <c r="C15981" s="17"/>
    </row>
    <row r="15982" spans="2:3" x14ac:dyDescent="0.25">
      <c r="B15982" s="16"/>
      <c r="C15982" s="17"/>
    </row>
    <row r="15983" spans="2:3" x14ac:dyDescent="0.25">
      <c r="B15983" s="16"/>
      <c r="C15983" s="17"/>
    </row>
    <row r="15984" spans="2:3" x14ac:dyDescent="0.25">
      <c r="B15984" s="16"/>
      <c r="C15984" s="17"/>
    </row>
    <row r="15985" spans="2:3" x14ac:dyDescent="0.25">
      <c r="B15985" s="16"/>
      <c r="C15985" s="17"/>
    </row>
    <row r="15986" spans="2:3" x14ac:dyDescent="0.25">
      <c r="B15986" s="16"/>
      <c r="C15986" s="17"/>
    </row>
    <row r="15987" spans="2:3" x14ac:dyDescent="0.25">
      <c r="B15987" s="16"/>
      <c r="C15987" s="17"/>
    </row>
    <row r="15988" spans="2:3" x14ac:dyDescent="0.25">
      <c r="B15988" s="16"/>
      <c r="C15988" s="17"/>
    </row>
    <row r="15989" spans="2:3" x14ac:dyDescent="0.25">
      <c r="B15989" s="16"/>
      <c r="C15989" s="17"/>
    </row>
    <row r="15990" spans="2:3" x14ac:dyDescent="0.25">
      <c r="B15990" s="16"/>
      <c r="C15990" s="17"/>
    </row>
    <row r="15991" spans="2:3" x14ac:dyDescent="0.25">
      <c r="B15991" s="16"/>
      <c r="C15991" s="17"/>
    </row>
    <row r="15992" spans="2:3" x14ac:dyDescent="0.25">
      <c r="B15992" s="16"/>
      <c r="C15992" s="17"/>
    </row>
    <row r="15993" spans="2:3" x14ac:dyDescent="0.25">
      <c r="B15993" s="16"/>
      <c r="C15993" s="17"/>
    </row>
    <row r="15994" spans="2:3" x14ac:dyDescent="0.25">
      <c r="B15994" s="16"/>
      <c r="C15994" s="17"/>
    </row>
    <row r="15995" spans="2:3" x14ac:dyDescent="0.25">
      <c r="B15995" s="16"/>
      <c r="C15995" s="17"/>
    </row>
    <row r="15996" spans="2:3" x14ac:dyDescent="0.25">
      <c r="B15996" s="16"/>
      <c r="C15996" s="17"/>
    </row>
    <row r="15997" spans="2:3" x14ac:dyDescent="0.25">
      <c r="B15997" s="16"/>
      <c r="C15997" s="17"/>
    </row>
    <row r="15998" spans="2:3" x14ac:dyDescent="0.25">
      <c r="B15998" s="16"/>
      <c r="C15998" s="17"/>
    </row>
    <row r="15999" spans="2:3" x14ac:dyDescent="0.25">
      <c r="B15999" s="16"/>
      <c r="C15999" s="17"/>
    </row>
    <row r="16000" spans="2:3" x14ac:dyDescent="0.25">
      <c r="B16000" s="16"/>
      <c r="C16000" s="17"/>
    </row>
    <row r="16001" spans="2:3" x14ac:dyDescent="0.25">
      <c r="B16001" s="16"/>
      <c r="C16001" s="17"/>
    </row>
    <row r="16002" spans="2:3" x14ac:dyDescent="0.25">
      <c r="B16002" s="16"/>
      <c r="C16002" s="17"/>
    </row>
    <row r="16003" spans="2:3" x14ac:dyDescent="0.25">
      <c r="B16003" s="16"/>
      <c r="C16003" s="17"/>
    </row>
    <row r="16004" spans="2:3" x14ac:dyDescent="0.25">
      <c r="B16004" s="16"/>
      <c r="C16004" s="17"/>
    </row>
    <row r="16005" spans="2:3" x14ac:dyDescent="0.25">
      <c r="B16005" s="16"/>
      <c r="C16005" s="17"/>
    </row>
    <row r="16006" spans="2:3" x14ac:dyDescent="0.25">
      <c r="B16006" s="16"/>
      <c r="C16006" s="17"/>
    </row>
    <row r="16007" spans="2:3" x14ac:dyDescent="0.25">
      <c r="B16007" s="16"/>
      <c r="C16007" s="17"/>
    </row>
    <row r="16008" spans="2:3" x14ac:dyDescent="0.25">
      <c r="B16008" s="16"/>
      <c r="C16008" s="17"/>
    </row>
    <row r="16009" spans="2:3" x14ac:dyDescent="0.25">
      <c r="B16009" s="16"/>
      <c r="C16009" s="17"/>
    </row>
    <row r="16010" spans="2:3" x14ac:dyDescent="0.25">
      <c r="B16010" s="16"/>
      <c r="C16010" s="17"/>
    </row>
    <row r="16011" spans="2:3" x14ac:dyDescent="0.25">
      <c r="B16011" s="16"/>
      <c r="C16011" s="17"/>
    </row>
    <row r="16012" spans="2:3" x14ac:dyDescent="0.25">
      <c r="B16012" s="16"/>
      <c r="C16012" s="17"/>
    </row>
    <row r="16013" spans="2:3" x14ac:dyDescent="0.25">
      <c r="B16013" s="16"/>
      <c r="C16013" s="17"/>
    </row>
    <row r="16014" spans="2:3" x14ac:dyDescent="0.25">
      <c r="B16014" s="16"/>
      <c r="C16014" s="17"/>
    </row>
    <row r="16015" spans="2:3" x14ac:dyDescent="0.25">
      <c r="B16015" s="16"/>
      <c r="C16015" s="17"/>
    </row>
    <row r="16016" spans="2:3" x14ac:dyDescent="0.25">
      <c r="B16016" s="16"/>
      <c r="C16016" s="17"/>
    </row>
    <row r="16017" spans="2:3" x14ac:dyDescent="0.25">
      <c r="B16017" s="16"/>
      <c r="C16017" s="17"/>
    </row>
    <row r="16018" spans="2:3" x14ac:dyDescent="0.25">
      <c r="B16018" s="16"/>
      <c r="C16018" s="17"/>
    </row>
    <row r="16019" spans="2:3" x14ac:dyDescent="0.25">
      <c r="B16019" s="16"/>
      <c r="C16019" s="17"/>
    </row>
    <row r="16020" spans="2:3" x14ac:dyDescent="0.25">
      <c r="B16020" s="16"/>
      <c r="C16020" s="17"/>
    </row>
    <row r="16021" spans="2:3" x14ac:dyDescent="0.25">
      <c r="B16021" s="16"/>
      <c r="C16021" s="17"/>
    </row>
    <row r="16022" spans="2:3" x14ac:dyDescent="0.25">
      <c r="B16022" s="16"/>
      <c r="C16022" s="17"/>
    </row>
    <row r="16023" spans="2:3" x14ac:dyDescent="0.25">
      <c r="B16023" s="16"/>
      <c r="C16023" s="17"/>
    </row>
    <row r="16024" spans="2:3" x14ac:dyDescent="0.25">
      <c r="B16024" s="16"/>
      <c r="C16024" s="17"/>
    </row>
    <row r="16025" spans="2:3" x14ac:dyDescent="0.25">
      <c r="B16025" s="16"/>
      <c r="C16025" s="17"/>
    </row>
    <row r="16026" spans="2:3" x14ac:dyDescent="0.25">
      <c r="B16026" s="16"/>
      <c r="C16026" s="17"/>
    </row>
    <row r="16027" spans="2:3" x14ac:dyDescent="0.25">
      <c r="B16027" s="16"/>
      <c r="C16027" s="17"/>
    </row>
    <row r="16028" spans="2:3" x14ac:dyDescent="0.25">
      <c r="B16028" s="16"/>
      <c r="C16028" s="17"/>
    </row>
    <row r="16029" spans="2:3" x14ac:dyDescent="0.25">
      <c r="B16029" s="16"/>
      <c r="C16029" s="17"/>
    </row>
    <row r="16030" spans="2:3" x14ac:dyDescent="0.25">
      <c r="B16030" s="16"/>
      <c r="C16030" s="17"/>
    </row>
    <row r="16031" spans="2:3" x14ac:dyDescent="0.25">
      <c r="B16031" s="16"/>
      <c r="C16031" s="17"/>
    </row>
    <row r="16032" spans="2:3" x14ac:dyDescent="0.25">
      <c r="B16032" s="16"/>
      <c r="C16032" s="17"/>
    </row>
    <row r="16033" spans="2:3" x14ac:dyDescent="0.25">
      <c r="B16033" s="16"/>
      <c r="C16033" s="17"/>
    </row>
    <row r="16034" spans="2:3" x14ac:dyDescent="0.25">
      <c r="B16034" s="16"/>
      <c r="C16034" s="17"/>
    </row>
    <row r="16035" spans="2:3" x14ac:dyDescent="0.25">
      <c r="B16035" s="16"/>
      <c r="C16035" s="17"/>
    </row>
    <row r="16036" spans="2:3" x14ac:dyDescent="0.25">
      <c r="B16036" s="16"/>
      <c r="C16036" s="17"/>
    </row>
    <row r="16037" spans="2:3" x14ac:dyDescent="0.25">
      <c r="B16037" s="16"/>
      <c r="C16037" s="17"/>
    </row>
    <row r="16038" spans="2:3" x14ac:dyDescent="0.25">
      <c r="B16038" s="16"/>
      <c r="C16038" s="17"/>
    </row>
    <row r="16039" spans="2:3" x14ac:dyDescent="0.25">
      <c r="B16039" s="16"/>
      <c r="C16039" s="17"/>
    </row>
    <row r="16040" spans="2:3" x14ac:dyDescent="0.25">
      <c r="B16040" s="16"/>
      <c r="C16040" s="17"/>
    </row>
    <row r="16041" spans="2:3" x14ac:dyDescent="0.25">
      <c r="B16041" s="16"/>
      <c r="C16041" s="17"/>
    </row>
    <row r="16042" spans="2:3" x14ac:dyDescent="0.25">
      <c r="B16042" s="16"/>
      <c r="C16042" s="17"/>
    </row>
    <row r="16043" spans="2:3" x14ac:dyDescent="0.25">
      <c r="B16043" s="16"/>
      <c r="C16043" s="17"/>
    </row>
    <row r="16044" spans="2:3" x14ac:dyDescent="0.25">
      <c r="B16044" s="16"/>
      <c r="C16044" s="17"/>
    </row>
    <row r="16045" spans="2:3" x14ac:dyDescent="0.25">
      <c r="B16045" s="16"/>
      <c r="C16045" s="17"/>
    </row>
    <row r="16046" spans="2:3" x14ac:dyDescent="0.25">
      <c r="B16046" s="16"/>
      <c r="C16046" s="17"/>
    </row>
    <row r="16047" spans="2:3" x14ac:dyDescent="0.25">
      <c r="B16047" s="16"/>
      <c r="C16047" s="17"/>
    </row>
    <row r="16048" spans="2:3" x14ac:dyDescent="0.25">
      <c r="B16048" s="16"/>
      <c r="C16048" s="17"/>
    </row>
    <row r="16049" spans="2:3" x14ac:dyDescent="0.25">
      <c r="B16049" s="16"/>
      <c r="C16049" s="17"/>
    </row>
    <row r="16050" spans="2:3" x14ac:dyDescent="0.25">
      <c r="B16050" s="16"/>
      <c r="C16050" s="17"/>
    </row>
    <row r="16051" spans="2:3" x14ac:dyDescent="0.25">
      <c r="B16051" s="16"/>
      <c r="C16051" s="17"/>
    </row>
    <row r="16052" spans="2:3" x14ac:dyDescent="0.25">
      <c r="B16052" s="16"/>
      <c r="C16052" s="17"/>
    </row>
    <row r="16053" spans="2:3" x14ac:dyDescent="0.25">
      <c r="B16053" s="16"/>
      <c r="C16053" s="17"/>
    </row>
    <row r="16054" spans="2:3" x14ac:dyDescent="0.25">
      <c r="B16054" s="16"/>
      <c r="C16054" s="17"/>
    </row>
    <row r="16055" spans="2:3" x14ac:dyDescent="0.25">
      <c r="B16055" s="16"/>
      <c r="C16055" s="17"/>
    </row>
    <row r="16056" spans="2:3" x14ac:dyDescent="0.25">
      <c r="B16056" s="16"/>
      <c r="C16056" s="17"/>
    </row>
    <row r="16057" spans="2:3" x14ac:dyDescent="0.25">
      <c r="B16057" s="16"/>
      <c r="C16057" s="17"/>
    </row>
    <row r="16058" spans="2:3" x14ac:dyDescent="0.25">
      <c r="B16058" s="16"/>
      <c r="C16058" s="17"/>
    </row>
    <row r="16059" spans="2:3" x14ac:dyDescent="0.25">
      <c r="B16059" s="16"/>
      <c r="C16059" s="17"/>
    </row>
    <row r="16060" spans="2:3" x14ac:dyDescent="0.25">
      <c r="B16060" s="16"/>
      <c r="C16060" s="17"/>
    </row>
    <row r="16061" spans="2:3" x14ac:dyDescent="0.25">
      <c r="B16061" s="16"/>
      <c r="C16061" s="17"/>
    </row>
    <row r="16062" spans="2:3" x14ac:dyDescent="0.25">
      <c r="B16062" s="16"/>
      <c r="C16062" s="17"/>
    </row>
    <row r="16063" spans="2:3" x14ac:dyDescent="0.25">
      <c r="B16063" s="16"/>
      <c r="C16063" s="17"/>
    </row>
    <row r="16064" spans="2:3" x14ac:dyDescent="0.25">
      <c r="B16064" s="16"/>
      <c r="C16064" s="17"/>
    </row>
    <row r="16065" spans="2:3" x14ac:dyDescent="0.25">
      <c r="B16065" s="16"/>
      <c r="C16065" s="17"/>
    </row>
    <row r="16066" spans="2:3" x14ac:dyDescent="0.25">
      <c r="B16066" s="16"/>
      <c r="C16066" s="17"/>
    </row>
    <row r="16067" spans="2:3" x14ac:dyDescent="0.25">
      <c r="B16067" s="16"/>
      <c r="C16067" s="17"/>
    </row>
    <row r="16068" spans="2:3" x14ac:dyDescent="0.25">
      <c r="B16068" s="16"/>
      <c r="C16068" s="17"/>
    </row>
    <row r="16069" spans="2:3" x14ac:dyDescent="0.25">
      <c r="B16069" s="16"/>
      <c r="C16069" s="17"/>
    </row>
    <row r="16070" spans="2:3" x14ac:dyDescent="0.25">
      <c r="B16070" s="16"/>
      <c r="C16070" s="17"/>
    </row>
    <row r="16071" spans="2:3" x14ac:dyDescent="0.25">
      <c r="B16071" s="16"/>
      <c r="C16071" s="17"/>
    </row>
    <row r="16072" spans="2:3" x14ac:dyDescent="0.25">
      <c r="B16072" s="16"/>
      <c r="C16072" s="17"/>
    </row>
    <row r="16073" spans="2:3" x14ac:dyDescent="0.25">
      <c r="B16073" s="16"/>
      <c r="C16073" s="17"/>
    </row>
    <row r="16074" spans="2:3" x14ac:dyDescent="0.25">
      <c r="B16074" s="16"/>
      <c r="C16074" s="17"/>
    </row>
    <row r="16075" spans="2:3" x14ac:dyDescent="0.25">
      <c r="B16075" s="16"/>
      <c r="C16075" s="17"/>
    </row>
    <row r="16076" spans="2:3" x14ac:dyDescent="0.25">
      <c r="B16076" s="16"/>
      <c r="C16076" s="17"/>
    </row>
    <row r="16077" spans="2:3" x14ac:dyDescent="0.25">
      <c r="B16077" s="16"/>
      <c r="C16077" s="17"/>
    </row>
    <row r="16078" spans="2:3" x14ac:dyDescent="0.25">
      <c r="B16078" s="16"/>
      <c r="C16078" s="17"/>
    </row>
    <row r="16079" spans="2:3" x14ac:dyDescent="0.25">
      <c r="B16079" s="16"/>
      <c r="C16079" s="17"/>
    </row>
    <row r="16080" spans="2:3" x14ac:dyDescent="0.25">
      <c r="B16080" s="16"/>
      <c r="C16080" s="17"/>
    </row>
    <row r="16081" spans="2:3" x14ac:dyDescent="0.25">
      <c r="B16081" s="16"/>
      <c r="C16081" s="17"/>
    </row>
    <row r="16082" spans="2:3" x14ac:dyDescent="0.25">
      <c r="B16082" s="16"/>
      <c r="C16082" s="17"/>
    </row>
    <row r="16083" spans="2:3" x14ac:dyDescent="0.25">
      <c r="B16083" s="16"/>
      <c r="C16083" s="17"/>
    </row>
    <row r="16084" spans="2:3" x14ac:dyDescent="0.25">
      <c r="B16084" s="16"/>
      <c r="C16084" s="17"/>
    </row>
    <row r="16085" spans="2:3" x14ac:dyDescent="0.25">
      <c r="B16085" s="16"/>
      <c r="C16085" s="17"/>
    </row>
    <row r="16086" spans="2:3" x14ac:dyDescent="0.25">
      <c r="B16086" s="16"/>
      <c r="C16086" s="17"/>
    </row>
    <row r="16087" spans="2:3" x14ac:dyDescent="0.25">
      <c r="B16087" s="16"/>
      <c r="C16087" s="17"/>
    </row>
    <row r="16088" spans="2:3" x14ac:dyDescent="0.25">
      <c r="B16088" s="16"/>
      <c r="C16088" s="17"/>
    </row>
    <row r="16089" spans="2:3" x14ac:dyDescent="0.25">
      <c r="B16089" s="16"/>
      <c r="C16089" s="17"/>
    </row>
    <row r="16090" spans="2:3" x14ac:dyDescent="0.25">
      <c r="B16090" s="16"/>
      <c r="C16090" s="17"/>
    </row>
    <row r="16091" spans="2:3" x14ac:dyDescent="0.25">
      <c r="B16091" s="16"/>
      <c r="C16091" s="17"/>
    </row>
    <row r="16092" spans="2:3" x14ac:dyDescent="0.25">
      <c r="B16092" s="16"/>
      <c r="C16092" s="17"/>
    </row>
    <row r="16093" spans="2:3" x14ac:dyDescent="0.25">
      <c r="B16093" s="16"/>
      <c r="C16093" s="17"/>
    </row>
    <row r="16094" spans="2:3" x14ac:dyDescent="0.25">
      <c r="B16094" s="16"/>
      <c r="C16094" s="17"/>
    </row>
    <row r="16095" spans="2:3" x14ac:dyDescent="0.25">
      <c r="B16095" s="16"/>
      <c r="C16095" s="17"/>
    </row>
    <row r="16096" spans="2:3" x14ac:dyDescent="0.25">
      <c r="B16096" s="16"/>
      <c r="C16096" s="17"/>
    </row>
    <row r="16097" spans="2:3" x14ac:dyDescent="0.25">
      <c r="B16097" s="16"/>
      <c r="C16097" s="17"/>
    </row>
    <row r="16098" spans="2:3" x14ac:dyDescent="0.25">
      <c r="B16098" s="16"/>
      <c r="C16098" s="17"/>
    </row>
    <row r="16099" spans="2:3" x14ac:dyDescent="0.25">
      <c r="B16099" s="16"/>
      <c r="C16099" s="17"/>
    </row>
    <row r="16100" spans="2:3" x14ac:dyDescent="0.25">
      <c r="B16100" s="16"/>
      <c r="C16100" s="17"/>
    </row>
    <row r="16101" spans="2:3" x14ac:dyDescent="0.25">
      <c r="B16101" s="16"/>
      <c r="C16101" s="17"/>
    </row>
    <row r="16102" spans="2:3" x14ac:dyDescent="0.25">
      <c r="B16102" s="16"/>
      <c r="C16102" s="17"/>
    </row>
    <row r="16103" spans="2:3" x14ac:dyDescent="0.25">
      <c r="B16103" s="16"/>
      <c r="C16103" s="17"/>
    </row>
    <row r="16104" spans="2:3" x14ac:dyDescent="0.25">
      <c r="B16104" s="16"/>
      <c r="C16104" s="17"/>
    </row>
    <row r="16105" spans="2:3" x14ac:dyDescent="0.25">
      <c r="B16105" s="16"/>
      <c r="C16105" s="17"/>
    </row>
    <row r="16106" spans="2:3" x14ac:dyDescent="0.25">
      <c r="B16106" s="16"/>
      <c r="C16106" s="17"/>
    </row>
    <row r="16107" spans="2:3" x14ac:dyDescent="0.25">
      <c r="B16107" s="16"/>
      <c r="C16107" s="17"/>
    </row>
    <row r="16108" spans="2:3" x14ac:dyDescent="0.25">
      <c r="B16108" s="16"/>
      <c r="C16108" s="17"/>
    </row>
    <row r="16109" spans="2:3" x14ac:dyDescent="0.25">
      <c r="B16109" s="16"/>
      <c r="C16109" s="17"/>
    </row>
    <row r="16110" spans="2:3" x14ac:dyDescent="0.25">
      <c r="B16110" s="16"/>
      <c r="C16110" s="17"/>
    </row>
    <row r="16111" spans="2:3" x14ac:dyDescent="0.25">
      <c r="B16111" s="16"/>
      <c r="C16111" s="17"/>
    </row>
    <row r="16112" spans="2:3" x14ac:dyDescent="0.25">
      <c r="B16112" s="16"/>
      <c r="C16112" s="17"/>
    </row>
    <row r="16113" spans="2:3" x14ac:dyDescent="0.25">
      <c r="B16113" s="16"/>
      <c r="C16113" s="17"/>
    </row>
    <row r="16114" spans="2:3" x14ac:dyDescent="0.25">
      <c r="B16114" s="16"/>
      <c r="C16114" s="17"/>
    </row>
    <row r="16115" spans="2:3" x14ac:dyDescent="0.25">
      <c r="B16115" s="16"/>
      <c r="C16115" s="17"/>
    </row>
    <row r="16116" spans="2:3" x14ac:dyDescent="0.25">
      <c r="B16116" s="16"/>
      <c r="C16116" s="17"/>
    </row>
    <row r="16117" spans="2:3" x14ac:dyDescent="0.25">
      <c r="B16117" s="16"/>
      <c r="C16117" s="17"/>
    </row>
    <row r="16118" spans="2:3" x14ac:dyDescent="0.25">
      <c r="B16118" s="16"/>
      <c r="C16118" s="17"/>
    </row>
    <row r="16119" spans="2:3" x14ac:dyDescent="0.25">
      <c r="B16119" s="16"/>
      <c r="C16119" s="17"/>
    </row>
    <row r="16120" spans="2:3" x14ac:dyDescent="0.25">
      <c r="B16120" s="16"/>
      <c r="C16120" s="17"/>
    </row>
    <row r="16121" spans="2:3" x14ac:dyDescent="0.25">
      <c r="B16121" s="16"/>
      <c r="C16121" s="17"/>
    </row>
    <row r="16122" spans="2:3" x14ac:dyDescent="0.25">
      <c r="B16122" s="16"/>
      <c r="C16122" s="17"/>
    </row>
    <row r="16123" spans="2:3" x14ac:dyDescent="0.25">
      <c r="B16123" s="16"/>
      <c r="C16123" s="17"/>
    </row>
    <row r="16124" spans="2:3" x14ac:dyDescent="0.25">
      <c r="B16124" s="16"/>
      <c r="C16124" s="17"/>
    </row>
    <row r="16125" spans="2:3" x14ac:dyDescent="0.25">
      <c r="B16125" s="16"/>
      <c r="C16125" s="17"/>
    </row>
    <row r="16126" spans="2:3" x14ac:dyDescent="0.25">
      <c r="B16126" s="16"/>
      <c r="C16126" s="17"/>
    </row>
    <row r="16127" spans="2:3" x14ac:dyDescent="0.25">
      <c r="B16127" s="16"/>
      <c r="C16127" s="17"/>
    </row>
    <row r="16128" spans="2:3" x14ac:dyDescent="0.25">
      <c r="B16128" s="16"/>
      <c r="C16128" s="17"/>
    </row>
    <row r="16129" spans="2:3" x14ac:dyDescent="0.25">
      <c r="B16129" s="16"/>
      <c r="C16129" s="17"/>
    </row>
    <row r="16130" spans="2:3" x14ac:dyDescent="0.25">
      <c r="B16130" s="16"/>
      <c r="C16130" s="17"/>
    </row>
    <row r="16131" spans="2:3" x14ac:dyDescent="0.25">
      <c r="B16131" s="16"/>
      <c r="C16131" s="17"/>
    </row>
    <row r="16132" spans="2:3" x14ac:dyDescent="0.25">
      <c r="B16132" s="16"/>
      <c r="C16132" s="17"/>
    </row>
    <row r="16133" spans="2:3" x14ac:dyDescent="0.25">
      <c r="B16133" s="16"/>
      <c r="C16133" s="17"/>
    </row>
    <row r="16134" spans="2:3" x14ac:dyDescent="0.25">
      <c r="B16134" s="16"/>
      <c r="C16134" s="17"/>
    </row>
    <row r="16135" spans="2:3" x14ac:dyDescent="0.25">
      <c r="B16135" s="16"/>
      <c r="C16135" s="17"/>
    </row>
    <row r="16136" spans="2:3" x14ac:dyDescent="0.25">
      <c r="B16136" s="16"/>
      <c r="C16136" s="17"/>
    </row>
    <row r="16137" spans="2:3" x14ac:dyDescent="0.25">
      <c r="B16137" s="16"/>
      <c r="C16137" s="17"/>
    </row>
    <row r="16138" spans="2:3" x14ac:dyDescent="0.25">
      <c r="B16138" s="16"/>
      <c r="C16138" s="17"/>
    </row>
    <row r="16139" spans="2:3" x14ac:dyDescent="0.25">
      <c r="B16139" s="16"/>
      <c r="C16139" s="17"/>
    </row>
    <row r="16140" spans="2:3" x14ac:dyDescent="0.25">
      <c r="B16140" s="16"/>
      <c r="C16140" s="17"/>
    </row>
    <row r="16141" spans="2:3" x14ac:dyDescent="0.25">
      <c r="B16141" s="16"/>
      <c r="C16141" s="17"/>
    </row>
    <row r="16142" spans="2:3" x14ac:dyDescent="0.25">
      <c r="B16142" s="16"/>
      <c r="C16142" s="17"/>
    </row>
    <row r="16143" spans="2:3" x14ac:dyDescent="0.25">
      <c r="B16143" s="16"/>
      <c r="C16143" s="17"/>
    </row>
    <row r="16144" spans="2:3" x14ac:dyDescent="0.25">
      <c r="B16144" s="16"/>
      <c r="C16144" s="17"/>
    </row>
    <row r="16145" spans="2:3" x14ac:dyDescent="0.25">
      <c r="B16145" s="16"/>
      <c r="C16145" s="17"/>
    </row>
    <row r="16146" spans="2:3" x14ac:dyDescent="0.25">
      <c r="B16146" s="16"/>
      <c r="C16146" s="17"/>
    </row>
    <row r="16147" spans="2:3" x14ac:dyDescent="0.25">
      <c r="B16147" s="16"/>
      <c r="C16147" s="17"/>
    </row>
    <row r="16148" spans="2:3" x14ac:dyDescent="0.25">
      <c r="B16148" s="16"/>
      <c r="C16148" s="17"/>
    </row>
    <row r="16149" spans="2:3" x14ac:dyDescent="0.25">
      <c r="B16149" s="16"/>
      <c r="C16149" s="17"/>
    </row>
    <row r="16150" spans="2:3" x14ac:dyDescent="0.25">
      <c r="B16150" s="16"/>
      <c r="C16150" s="17"/>
    </row>
    <row r="16151" spans="2:3" x14ac:dyDescent="0.25">
      <c r="B16151" s="16"/>
      <c r="C16151" s="17"/>
    </row>
    <row r="16152" spans="2:3" x14ac:dyDescent="0.25">
      <c r="B16152" s="16"/>
      <c r="C16152" s="17"/>
    </row>
    <row r="16153" spans="2:3" x14ac:dyDescent="0.25">
      <c r="B16153" s="16"/>
      <c r="C16153" s="17"/>
    </row>
    <row r="16154" spans="2:3" x14ac:dyDescent="0.25">
      <c r="B16154" s="16"/>
      <c r="C16154" s="17"/>
    </row>
    <row r="16155" spans="2:3" x14ac:dyDescent="0.25">
      <c r="B16155" s="16"/>
      <c r="C16155" s="17"/>
    </row>
    <row r="16156" spans="2:3" x14ac:dyDescent="0.25">
      <c r="B16156" s="16"/>
      <c r="C16156" s="17"/>
    </row>
    <row r="16157" spans="2:3" x14ac:dyDescent="0.25">
      <c r="B16157" s="16"/>
      <c r="C16157" s="17"/>
    </row>
    <row r="16158" spans="2:3" x14ac:dyDescent="0.25">
      <c r="B16158" s="16"/>
      <c r="C16158" s="17"/>
    </row>
    <row r="16159" spans="2:3" x14ac:dyDescent="0.25">
      <c r="B16159" s="16"/>
      <c r="C16159" s="17"/>
    </row>
    <row r="16160" spans="2:3" x14ac:dyDescent="0.25">
      <c r="B16160" s="16"/>
      <c r="C16160" s="17"/>
    </row>
    <row r="16161" spans="2:3" x14ac:dyDescent="0.25">
      <c r="B16161" s="16"/>
      <c r="C16161" s="17"/>
    </row>
    <row r="16162" spans="2:3" x14ac:dyDescent="0.25">
      <c r="B16162" s="16"/>
      <c r="C16162" s="17"/>
    </row>
    <row r="16163" spans="2:3" x14ac:dyDescent="0.25">
      <c r="B16163" s="16"/>
      <c r="C16163" s="17"/>
    </row>
    <row r="16164" spans="2:3" x14ac:dyDescent="0.25">
      <c r="B16164" s="16"/>
      <c r="C16164" s="17"/>
    </row>
    <row r="16165" spans="2:3" x14ac:dyDescent="0.25">
      <c r="B16165" s="16"/>
      <c r="C16165" s="17"/>
    </row>
    <row r="16166" spans="2:3" x14ac:dyDescent="0.25">
      <c r="B16166" s="16"/>
      <c r="C16166" s="17"/>
    </row>
    <row r="16167" spans="2:3" x14ac:dyDescent="0.25">
      <c r="B16167" s="16"/>
      <c r="C16167" s="17"/>
    </row>
    <row r="16168" spans="2:3" x14ac:dyDescent="0.25">
      <c r="B16168" s="16"/>
      <c r="C16168" s="17"/>
    </row>
    <row r="16169" spans="2:3" x14ac:dyDescent="0.25">
      <c r="B16169" s="16"/>
      <c r="C16169" s="17"/>
    </row>
    <row r="16170" spans="2:3" x14ac:dyDescent="0.25">
      <c r="B16170" s="16"/>
      <c r="C16170" s="17"/>
    </row>
    <row r="16171" spans="2:3" x14ac:dyDescent="0.25">
      <c r="B16171" s="16"/>
      <c r="C16171" s="17"/>
    </row>
    <row r="16172" spans="2:3" x14ac:dyDescent="0.25">
      <c r="B16172" s="16"/>
      <c r="C16172" s="17"/>
    </row>
    <row r="16173" spans="2:3" x14ac:dyDescent="0.25">
      <c r="B16173" s="16"/>
      <c r="C16173" s="17"/>
    </row>
    <row r="16174" spans="2:3" x14ac:dyDescent="0.25">
      <c r="B16174" s="16"/>
      <c r="C16174" s="17"/>
    </row>
    <row r="16175" spans="2:3" x14ac:dyDescent="0.25">
      <c r="B16175" s="16"/>
      <c r="C16175" s="17"/>
    </row>
    <row r="16176" spans="2:3" x14ac:dyDescent="0.25">
      <c r="B16176" s="16"/>
      <c r="C16176" s="17"/>
    </row>
    <row r="16177" spans="2:3" x14ac:dyDescent="0.25">
      <c r="B16177" s="16"/>
      <c r="C16177" s="17"/>
    </row>
    <row r="16178" spans="2:3" x14ac:dyDescent="0.25">
      <c r="B16178" s="16"/>
      <c r="C16178" s="17"/>
    </row>
    <row r="16179" spans="2:3" x14ac:dyDescent="0.25">
      <c r="B16179" s="16"/>
      <c r="C16179" s="17"/>
    </row>
    <row r="16180" spans="2:3" x14ac:dyDescent="0.25">
      <c r="B16180" s="16"/>
      <c r="C16180" s="17"/>
    </row>
    <row r="16181" spans="2:3" x14ac:dyDescent="0.25">
      <c r="B16181" s="16"/>
      <c r="C16181" s="17"/>
    </row>
    <row r="16182" spans="2:3" x14ac:dyDescent="0.25">
      <c r="B16182" s="16"/>
      <c r="C16182" s="17"/>
    </row>
    <row r="16183" spans="2:3" x14ac:dyDescent="0.25">
      <c r="B16183" s="16"/>
      <c r="C16183" s="17"/>
    </row>
    <row r="16184" spans="2:3" x14ac:dyDescent="0.25">
      <c r="B16184" s="16"/>
      <c r="C16184" s="17"/>
    </row>
    <row r="16185" spans="2:3" x14ac:dyDescent="0.25">
      <c r="B16185" s="16"/>
      <c r="C16185" s="17"/>
    </row>
    <row r="16186" spans="2:3" x14ac:dyDescent="0.25">
      <c r="B16186" s="16"/>
      <c r="C16186" s="17"/>
    </row>
    <row r="16187" spans="2:3" x14ac:dyDescent="0.25">
      <c r="B16187" s="16"/>
      <c r="C16187" s="17"/>
    </row>
    <row r="16188" spans="2:3" x14ac:dyDescent="0.25">
      <c r="B16188" s="16"/>
      <c r="C16188" s="17"/>
    </row>
    <row r="16189" spans="2:3" x14ac:dyDescent="0.25">
      <c r="B16189" s="16"/>
      <c r="C16189" s="17"/>
    </row>
    <row r="16190" spans="2:3" x14ac:dyDescent="0.25">
      <c r="B16190" s="16"/>
      <c r="C16190" s="17"/>
    </row>
    <row r="16191" spans="2:3" x14ac:dyDescent="0.25">
      <c r="B16191" s="16"/>
      <c r="C16191" s="17"/>
    </row>
    <row r="16192" spans="2:3" x14ac:dyDescent="0.25">
      <c r="B16192" s="16"/>
      <c r="C16192" s="17"/>
    </row>
    <row r="16193" spans="2:3" x14ac:dyDescent="0.25">
      <c r="B16193" s="16"/>
      <c r="C16193" s="17"/>
    </row>
    <row r="16194" spans="2:3" x14ac:dyDescent="0.25">
      <c r="B16194" s="16"/>
      <c r="C16194" s="17"/>
    </row>
    <row r="16195" spans="2:3" x14ac:dyDescent="0.25">
      <c r="B16195" s="16"/>
      <c r="C16195" s="17"/>
    </row>
    <row r="16196" spans="2:3" x14ac:dyDescent="0.25">
      <c r="B16196" s="16"/>
      <c r="C16196" s="17"/>
    </row>
    <row r="16197" spans="2:3" x14ac:dyDescent="0.25">
      <c r="B16197" s="16"/>
      <c r="C16197" s="17"/>
    </row>
    <row r="16198" spans="2:3" x14ac:dyDescent="0.25">
      <c r="B16198" s="16"/>
      <c r="C16198" s="17"/>
    </row>
    <row r="16199" spans="2:3" x14ac:dyDescent="0.25">
      <c r="B16199" s="16"/>
      <c r="C16199" s="17"/>
    </row>
    <row r="16200" spans="2:3" x14ac:dyDescent="0.25">
      <c r="B16200" s="16"/>
      <c r="C16200" s="17"/>
    </row>
    <row r="16201" spans="2:3" x14ac:dyDescent="0.25">
      <c r="B16201" s="16"/>
      <c r="C16201" s="17"/>
    </row>
    <row r="16202" spans="2:3" x14ac:dyDescent="0.25">
      <c r="B16202" s="16"/>
      <c r="C16202" s="17"/>
    </row>
    <row r="16203" spans="2:3" x14ac:dyDescent="0.25">
      <c r="B16203" s="16"/>
      <c r="C16203" s="17"/>
    </row>
    <row r="16204" spans="2:3" x14ac:dyDescent="0.25">
      <c r="B16204" s="16"/>
      <c r="C16204" s="17"/>
    </row>
    <row r="16205" spans="2:3" x14ac:dyDescent="0.25">
      <c r="B16205" s="16"/>
      <c r="C16205" s="17"/>
    </row>
    <row r="16206" spans="2:3" x14ac:dyDescent="0.25">
      <c r="B16206" s="16"/>
      <c r="C16206" s="17"/>
    </row>
    <row r="16207" spans="2:3" x14ac:dyDescent="0.25">
      <c r="B16207" s="16"/>
      <c r="C16207" s="17"/>
    </row>
    <row r="16208" spans="2:3" x14ac:dyDescent="0.25">
      <c r="B16208" s="16"/>
      <c r="C16208" s="17"/>
    </row>
    <row r="16209" spans="2:3" x14ac:dyDescent="0.25">
      <c r="B16209" s="16"/>
      <c r="C16209" s="17"/>
    </row>
    <row r="16210" spans="2:3" x14ac:dyDescent="0.25">
      <c r="B16210" s="16"/>
      <c r="C16210" s="17"/>
    </row>
    <row r="16211" spans="2:3" x14ac:dyDescent="0.25">
      <c r="B16211" s="16"/>
      <c r="C16211" s="17"/>
    </row>
    <row r="16212" spans="2:3" x14ac:dyDescent="0.25">
      <c r="B16212" s="16"/>
      <c r="C16212" s="17"/>
    </row>
    <row r="16213" spans="2:3" x14ac:dyDescent="0.25">
      <c r="B16213" s="16"/>
      <c r="C16213" s="17"/>
    </row>
    <row r="16214" spans="2:3" x14ac:dyDescent="0.25">
      <c r="B16214" s="16"/>
      <c r="C16214" s="17"/>
    </row>
    <row r="16215" spans="2:3" x14ac:dyDescent="0.25">
      <c r="B16215" s="16"/>
      <c r="C16215" s="17"/>
    </row>
    <row r="16216" spans="2:3" x14ac:dyDescent="0.25">
      <c r="B16216" s="16"/>
      <c r="C16216" s="17"/>
    </row>
    <row r="16217" spans="2:3" x14ac:dyDescent="0.25">
      <c r="B16217" s="16"/>
      <c r="C16217" s="17"/>
    </row>
    <row r="16218" spans="2:3" x14ac:dyDescent="0.25">
      <c r="B16218" s="16"/>
      <c r="C16218" s="17"/>
    </row>
    <row r="16219" spans="2:3" x14ac:dyDescent="0.25">
      <c r="B16219" s="16"/>
      <c r="C16219" s="17"/>
    </row>
    <row r="16220" spans="2:3" x14ac:dyDescent="0.25">
      <c r="B16220" s="16"/>
      <c r="C16220" s="17"/>
    </row>
    <row r="16221" spans="2:3" x14ac:dyDescent="0.25">
      <c r="B16221" s="16"/>
      <c r="C16221" s="17"/>
    </row>
    <row r="16222" spans="2:3" x14ac:dyDescent="0.25">
      <c r="B16222" s="16"/>
      <c r="C16222" s="17"/>
    </row>
    <row r="16223" spans="2:3" x14ac:dyDescent="0.25">
      <c r="B16223" s="16"/>
      <c r="C16223" s="17"/>
    </row>
    <row r="16224" spans="2:3" x14ac:dyDescent="0.25">
      <c r="B16224" s="16"/>
      <c r="C16224" s="17"/>
    </row>
    <row r="16225" spans="2:3" x14ac:dyDescent="0.25">
      <c r="B16225" s="16"/>
      <c r="C16225" s="17"/>
    </row>
    <row r="16226" spans="2:3" x14ac:dyDescent="0.25">
      <c r="B16226" s="16"/>
      <c r="C16226" s="17"/>
    </row>
    <row r="16227" spans="2:3" x14ac:dyDescent="0.25">
      <c r="B16227" s="16"/>
      <c r="C16227" s="17"/>
    </row>
    <row r="16228" spans="2:3" x14ac:dyDescent="0.25">
      <c r="B16228" s="16"/>
      <c r="C16228" s="17"/>
    </row>
    <row r="16229" spans="2:3" x14ac:dyDescent="0.25">
      <c r="B16229" s="16"/>
      <c r="C16229" s="17"/>
    </row>
    <row r="16230" spans="2:3" x14ac:dyDescent="0.25">
      <c r="B16230" s="16"/>
      <c r="C16230" s="17"/>
    </row>
    <row r="16231" spans="2:3" x14ac:dyDescent="0.25">
      <c r="B16231" s="16"/>
      <c r="C16231" s="17"/>
    </row>
    <row r="16232" spans="2:3" x14ac:dyDescent="0.25">
      <c r="B16232" s="16"/>
      <c r="C16232" s="17"/>
    </row>
    <row r="16233" spans="2:3" x14ac:dyDescent="0.25">
      <c r="B16233" s="16"/>
      <c r="C16233" s="17"/>
    </row>
    <row r="16234" spans="2:3" x14ac:dyDescent="0.25">
      <c r="B16234" s="16"/>
      <c r="C16234" s="17"/>
    </row>
    <row r="16235" spans="2:3" x14ac:dyDescent="0.25">
      <c r="B16235" s="16"/>
      <c r="C16235" s="17"/>
    </row>
    <row r="16236" spans="2:3" x14ac:dyDescent="0.25">
      <c r="B16236" s="16"/>
      <c r="C16236" s="17"/>
    </row>
    <row r="16237" spans="2:3" x14ac:dyDescent="0.25">
      <c r="B16237" s="16"/>
      <c r="C16237" s="17"/>
    </row>
    <row r="16238" spans="2:3" x14ac:dyDescent="0.25">
      <c r="B16238" s="16"/>
      <c r="C16238" s="17"/>
    </row>
    <row r="16239" spans="2:3" x14ac:dyDescent="0.25">
      <c r="B16239" s="16"/>
      <c r="C16239" s="17"/>
    </row>
    <row r="16240" spans="2:3" x14ac:dyDescent="0.25">
      <c r="B16240" s="16"/>
      <c r="C16240" s="17"/>
    </row>
    <row r="16241" spans="2:3" x14ac:dyDescent="0.25">
      <c r="B16241" s="16"/>
      <c r="C16241" s="17"/>
    </row>
    <row r="16242" spans="2:3" x14ac:dyDescent="0.25">
      <c r="B16242" s="16"/>
      <c r="C16242" s="17"/>
    </row>
    <row r="16243" spans="2:3" x14ac:dyDescent="0.25">
      <c r="B16243" s="16"/>
      <c r="C16243" s="17"/>
    </row>
    <row r="16244" spans="2:3" x14ac:dyDescent="0.25">
      <c r="B16244" s="16"/>
      <c r="C16244" s="17"/>
    </row>
    <row r="16245" spans="2:3" x14ac:dyDescent="0.25">
      <c r="B16245" s="16"/>
      <c r="C16245" s="17"/>
    </row>
    <row r="16246" spans="2:3" x14ac:dyDescent="0.25">
      <c r="B16246" s="16"/>
      <c r="C16246" s="17"/>
    </row>
    <row r="16247" spans="2:3" x14ac:dyDescent="0.25">
      <c r="B16247" s="16"/>
      <c r="C16247" s="17"/>
    </row>
    <row r="16248" spans="2:3" x14ac:dyDescent="0.25">
      <c r="B16248" s="16"/>
      <c r="C16248" s="17"/>
    </row>
    <row r="16249" spans="2:3" x14ac:dyDescent="0.25">
      <c r="B16249" s="16"/>
      <c r="C16249" s="17"/>
    </row>
    <row r="16250" spans="2:3" x14ac:dyDescent="0.25">
      <c r="B16250" s="16"/>
      <c r="C16250" s="17"/>
    </row>
    <row r="16251" spans="2:3" x14ac:dyDescent="0.25">
      <c r="B16251" s="16"/>
      <c r="C16251" s="17"/>
    </row>
    <row r="16252" spans="2:3" x14ac:dyDescent="0.25">
      <c r="B16252" s="16"/>
      <c r="C16252" s="17"/>
    </row>
    <row r="16253" spans="2:3" x14ac:dyDescent="0.25">
      <c r="B16253" s="16"/>
      <c r="C16253" s="17"/>
    </row>
    <row r="16254" spans="2:3" x14ac:dyDescent="0.25">
      <c r="B16254" s="16"/>
      <c r="C16254" s="17"/>
    </row>
    <row r="16255" spans="2:3" x14ac:dyDescent="0.25">
      <c r="B16255" s="16"/>
      <c r="C16255" s="17"/>
    </row>
    <row r="16256" spans="2:3" x14ac:dyDescent="0.25">
      <c r="B16256" s="16"/>
      <c r="C16256" s="17"/>
    </row>
    <row r="16257" spans="2:3" x14ac:dyDescent="0.25">
      <c r="B16257" s="16"/>
      <c r="C16257" s="17"/>
    </row>
    <row r="16258" spans="2:3" x14ac:dyDescent="0.25">
      <c r="B16258" s="16"/>
      <c r="C16258" s="17"/>
    </row>
    <row r="16259" spans="2:3" x14ac:dyDescent="0.25">
      <c r="B16259" s="16"/>
      <c r="C16259" s="17"/>
    </row>
    <row r="16260" spans="2:3" x14ac:dyDescent="0.25">
      <c r="B16260" s="16"/>
      <c r="C16260" s="17"/>
    </row>
    <row r="16261" spans="2:3" x14ac:dyDescent="0.25">
      <c r="B16261" s="16"/>
      <c r="C16261" s="17"/>
    </row>
    <row r="16262" spans="2:3" x14ac:dyDescent="0.25">
      <c r="B16262" s="16"/>
      <c r="C16262" s="17"/>
    </row>
    <row r="16263" spans="2:3" x14ac:dyDescent="0.25">
      <c r="B16263" s="16"/>
      <c r="C16263" s="17"/>
    </row>
    <row r="16264" spans="2:3" x14ac:dyDescent="0.25">
      <c r="B16264" s="16"/>
      <c r="C16264" s="17"/>
    </row>
    <row r="16265" spans="2:3" x14ac:dyDescent="0.25">
      <c r="B16265" s="16"/>
      <c r="C16265" s="17"/>
    </row>
    <row r="16266" spans="2:3" x14ac:dyDescent="0.25">
      <c r="B16266" s="16"/>
      <c r="C16266" s="17"/>
    </row>
    <row r="16267" spans="2:3" x14ac:dyDescent="0.25">
      <c r="B16267" s="16"/>
      <c r="C16267" s="17"/>
    </row>
    <row r="16268" spans="2:3" x14ac:dyDescent="0.25">
      <c r="B16268" s="16"/>
      <c r="C16268" s="17"/>
    </row>
    <row r="16269" spans="2:3" x14ac:dyDescent="0.25">
      <c r="B16269" s="16"/>
      <c r="C16269" s="17"/>
    </row>
    <row r="16270" spans="2:3" x14ac:dyDescent="0.25">
      <c r="B16270" s="16"/>
      <c r="C16270" s="17"/>
    </row>
    <row r="16271" spans="2:3" x14ac:dyDescent="0.25">
      <c r="B16271" s="16"/>
      <c r="C16271" s="17"/>
    </row>
    <row r="16272" spans="2:3" x14ac:dyDescent="0.25">
      <c r="B16272" s="16"/>
      <c r="C16272" s="17"/>
    </row>
    <row r="16273" spans="2:3" x14ac:dyDescent="0.25">
      <c r="B16273" s="16"/>
      <c r="C16273" s="17"/>
    </row>
    <row r="16274" spans="2:3" x14ac:dyDescent="0.25">
      <c r="B16274" s="16"/>
      <c r="C16274" s="17"/>
    </row>
    <row r="16275" spans="2:3" x14ac:dyDescent="0.25">
      <c r="B16275" s="16"/>
      <c r="C16275" s="17"/>
    </row>
    <row r="16276" spans="2:3" x14ac:dyDescent="0.25">
      <c r="B16276" s="16"/>
      <c r="C16276" s="17"/>
    </row>
    <row r="16277" spans="2:3" x14ac:dyDescent="0.25">
      <c r="B16277" s="16"/>
      <c r="C16277" s="17"/>
    </row>
    <row r="16278" spans="2:3" x14ac:dyDescent="0.25">
      <c r="B16278" s="16"/>
      <c r="C16278" s="17"/>
    </row>
    <row r="16279" spans="2:3" x14ac:dyDescent="0.25">
      <c r="B16279" s="16"/>
      <c r="C16279" s="17"/>
    </row>
    <row r="16280" spans="2:3" x14ac:dyDescent="0.25">
      <c r="B16280" s="16"/>
      <c r="C16280" s="17"/>
    </row>
    <row r="16281" spans="2:3" x14ac:dyDescent="0.25">
      <c r="B16281" s="16"/>
      <c r="C16281" s="17"/>
    </row>
    <row r="16282" spans="2:3" x14ac:dyDescent="0.25">
      <c r="B16282" s="16"/>
      <c r="C16282" s="17"/>
    </row>
    <row r="16283" spans="2:3" x14ac:dyDescent="0.25">
      <c r="B16283" s="16"/>
      <c r="C16283" s="17"/>
    </row>
    <row r="16284" spans="2:3" x14ac:dyDescent="0.25">
      <c r="B16284" s="16"/>
      <c r="C16284" s="17"/>
    </row>
    <row r="16285" spans="2:3" x14ac:dyDescent="0.25">
      <c r="B16285" s="16"/>
      <c r="C16285" s="17"/>
    </row>
    <row r="16286" spans="2:3" x14ac:dyDescent="0.25">
      <c r="B16286" s="16"/>
      <c r="C16286" s="17"/>
    </row>
    <row r="16287" spans="2:3" x14ac:dyDescent="0.25">
      <c r="B16287" s="16"/>
      <c r="C16287" s="17"/>
    </row>
    <row r="16288" spans="2:3" x14ac:dyDescent="0.25">
      <c r="B16288" s="16"/>
      <c r="C16288" s="17"/>
    </row>
    <row r="16289" spans="2:3" x14ac:dyDescent="0.25">
      <c r="B16289" s="16"/>
      <c r="C16289" s="17"/>
    </row>
    <row r="16290" spans="2:3" x14ac:dyDescent="0.25">
      <c r="B16290" s="16"/>
      <c r="C16290" s="17"/>
    </row>
    <row r="16291" spans="2:3" x14ac:dyDescent="0.25">
      <c r="B16291" s="16"/>
      <c r="C16291" s="17"/>
    </row>
    <row r="16292" spans="2:3" x14ac:dyDescent="0.25">
      <c r="B16292" s="16"/>
      <c r="C16292" s="17"/>
    </row>
    <row r="16293" spans="2:3" x14ac:dyDescent="0.25">
      <c r="B16293" s="16"/>
      <c r="C16293" s="17"/>
    </row>
    <row r="16294" spans="2:3" x14ac:dyDescent="0.25">
      <c r="B16294" s="16"/>
      <c r="C16294" s="17"/>
    </row>
    <row r="16295" spans="2:3" x14ac:dyDescent="0.25">
      <c r="B16295" s="16"/>
      <c r="C16295" s="17"/>
    </row>
    <row r="16296" spans="2:3" x14ac:dyDescent="0.25">
      <c r="B16296" s="16"/>
      <c r="C16296" s="17"/>
    </row>
    <row r="16297" spans="2:3" x14ac:dyDescent="0.25">
      <c r="B16297" s="16"/>
      <c r="C16297" s="17"/>
    </row>
    <row r="16298" spans="2:3" x14ac:dyDescent="0.25">
      <c r="B16298" s="16"/>
      <c r="C16298" s="17"/>
    </row>
    <row r="16299" spans="2:3" x14ac:dyDescent="0.25">
      <c r="B16299" s="16"/>
      <c r="C16299" s="17"/>
    </row>
    <row r="16300" spans="2:3" x14ac:dyDescent="0.25">
      <c r="B16300" s="16"/>
      <c r="C16300" s="17"/>
    </row>
    <row r="16301" spans="2:3" x14ac:dyDescent="0.25">
      <c r="B16301" s="16"/>
      <c r="C16301" s="17"/>
    </row>
    <row r="16302" spans="2:3" x14ac:dyDescent="0.25">
      <c r="B16302" s="16"/>
      <c r="C16302" s="17"/>
    </row>
    <row r="16303" spans="2:3" x14ac:dyDescent="0.25">
      <c r="B16303" s="16"/>
      <c r="C16303" s="17"/>
    </row>
    <row r="16304" spans="2:3" x14ac:dyDescent="0.25">
      <c r="B16304" s="16"/>
      <c r="C16304" s="17"/>
    </row>
    <row r="16305" spans="2:3" x14ac:dyDescent="0.25">
      <c r="B16305" s="16"/>
      <c r="C16305" s="17"/>
    </row>
    <row r="16306" spans="2:3" x14ac:dyDescent="0.25">
      <c r="B16306" s="16"/>
      <c r="C16306" s="17"/>
    </row>
    <row r="16307" spans="2:3" x14ac:dyDescent="0.25">
      <c r="B16307" s="16"/>
      <c r="C16307" s="17"/>
    </row>
    <row r="16308" spans="2:3" x14ac:dyDescent="0.25">
      <c r="B16308" s="16"/>
      <c r="C16308" s="17"/>
    </row>
    <row r="16309" spans="2:3" x14ac:dyDescent="0.25">
      <c r="B16309" s="16"/>
      <c r="C16309" s="17"/>
    </row>
    <row r="16310" spans="2:3" x14ac:dyDescent="0.25">
      <c r="B16310" s="16"/>
      <c r="C16310" s="17"/>
    </row>
    <row r="16311" spans="2:3" x14ac:dyDescent="0.25">
      <c r="B16311" s="16"/>
      <c r="C16311" s="17"/>
    </row>
    <row r="16312" spans="2:3" x14ac:dyDescent="0.25">
      <c r="B16312" s="16"/>
      <c r="C16312" s="17"/>
    </row>
    <row r="16313" spans="2:3" x14ac:dyDescent="0.25">
      <c r="B16313" s="16"/>
      <c r="C16313" s="17"/>
    </row>
    <row r="16314" spans="2:3" x14ac:dyDescent="0.25">
      <c r="B16314" s="16"/>
      <c r="C16314" s="17"/>
    </row>
    <row r="16315" spans="2:3" x14ac:dyDescent="0.25">
      <c r="B16315" s="16"/>
      <c r="C16315" s="17"/>
    </row>
    <row r="16316" spans="2:3" x14ac:dyDescent="0.25">
      <c r="B16316" s="16"/>
      <c r="C16316" s="17"/>
    </row>
    <row r="16317" spans="2:3" x14ac:dyDescent="0.25">
      <c r="B16317" s="16"/>
      <c r="C16317" s="17"/>
    </row>
    <row r="16318" spans="2:3" x14ac:dyDescent="0.25">
      <c r="B16318" s="16"/>
      <c r="C16318" s="17"/>
    </row>
    <row r="16319" spans="2:3" x14ac:dyDescent="0.25">
      <c r="B16319" s="16"/>
      <c r="C16319" s="17"/>
    </row>
    <row r="16320" spans="2:3" x14ac:dyDescent="0.25">
      <c r="B16320" s="16"/>
      <c r="C16320" s="17"/>
    </row>
    <row r="16321" spans="2:3" x14ac:dyDescent="0.25">
      <c r="B16321" s="16"/>
      <c r="C16321" s="17"/>
    </row>
    <row r="16322" spans="2:3" x14ac:dyDescent="0.25">
      <c r="B16322" s="16"/>
      <c r="C16322" s="17"/>
    </row>
    <row r="16323" spans="2:3" x14ac:dyDescent="0.25">
      <c r="B16323" s="16"/>
      <c r="C16323" s="17"/>
    </row>
    <row r="16324" spans="2:3" x14ac:dyDescent="0.25">
      <c r="B16324" s="16"/>
      <c r="C16324" s="17"/>
    </row>
    <row r="16325" spans="2:3" x14ac:dyDescent="0.25">
      <c r="B16325" s="16"/>
      <c r="C16325" s="17"/>
    </row>
    <row r="16326" spans="2:3" x14ac:dyDescent="0.25">
      <c r="B16326" s="16"/>
      <c r="C16326" s="17"/>
    </row>
    <row r="16327" spans="2:3" x14ac:dyDescent="0.25">
      <c r="B16327" s="16"/>
      <c r="C16327" s="17"/>
    </row>
    <row r="16328" spans="2:3" x14ac:dyDescent="0.25">
      <c r="B16328" s="16"/>
      <c r="C16328" s="17"/>
    </row>
    <row r="16329" spans="2:3" x14ac:dyDescent="0.25">
      <c r="B16329" s="16"/>
      <c r="C16329" s="17"/>
    </row>
    <row r="16330" spans="2:3" x14ac:dyDescent="0.25">
      <c r="B16330" s="16"/>
      <c r="C16330" s="17"/>
    </row>
    <row r="16331" spans="2:3" x14ac:dyDescent="0.25">
      <c r="B16331" s="16"/>
      <c r="C16331" s="17"/>
    </row>
    <row r="16332" spans="2:3" x14ac:dyDescent="0.25">
      <c r="B16332" s="16"/>
      <c r="C16332" s="17"/>
    </row>
    <row r="16333" spans="2:3" x14ac:dyDescent="0.25">
      <c r="B16333" s="16"/>
      <c r="C16333" s="17"/>
    </row>
    <row r="16334" spans="2:3" x14ac:dyDescent="0.25">
      <c r="B16334" s="16"/>
      <c r="C16334" s="17"/>
    </row>
    <row r="16335" spans="2:3" x14ac:dyDescent="0.25">
      <c r="B16335" s="16"/>
      <c r="C16335" s="17"/>
    </row>
    <row r="16336" spans="2:3" x14ac:dyDescent="0.25">
      <c r="B16336" s="16"/>
      <c r="C16336" s="17"/>
    </row>
    <row r="16337" spans="2:3" x14ac:dyDescent="0.25">
      <c r="B16337" s="16"/>
      <c r="C16337" s="17"/>
    </row>
    <row r="16338" spans="2:3" x14ac:dyDescent="0.25">
      <c r="B16338" s="16"/>
      <c r="C16338" s="17"/>
    </row>
    <row r="16339" spans="2:3" x14ac:dyDescent="0.25">
      <c r="B16339" s="16"/>
      <c r="C16339" s="17"/>
    </row>
    <row r="16340" spans="2:3" x14ac:dyDescent="0.25">
      <c r="B16340" s="16"/>
      <c r="C16340" s="17"/>
    </row>
    <row r="16341" spans="2:3" x14ac:dyDescent="0.25">
      <c r="B16341" s="16"/>
      <c r="C16341" s="17"/>
    </row>
    <row r="16342" spans="2:3" x14ac:dyDescent="0.25">
      <c r="B16342" s="16"/>
      <c r="C16342" s="17"/>
    </row>
    <row r="16343" spans="2:3" x14ac:dyDescent="0.25">
      <c r="B16343" s="16"/>
      <c r="C16343" s="17"/>
    </row>
    <row r="16344" spans="2:3" x14ac:dyDescent="0.25">
      <c r="B16344" s="16"/>
      <c r="C16344" s="17"/>
    </row>
    <row r="16345" spans="2:3" x14ac:dyDescent="0.25">
      <c r="B16345" s="16"/>
      <c r="C16345" s="17"/>
    </row>
    <row r="16346" spans="2:3" x14ac:dyDescent="0.25">
      <c r="B16346" s="16"/>
      <c r="C16346" s="17"/>
    </row>
    <row r="16347" spans="2:3" x14ac:dyDescent="0.25">
      <c r="B16347" s="16"/>
      <c r="C16347" s="17"/>
    </row>
    <row r="16348" spans="2:3" x14ac:dyDescent="0.25">
      <c r="B16348" s="16"/>
      <c r="C16348" s="17"/>
    </row>
    <row r="16349" spans="2:3" x14ac:dyDescent="0.25">
      <c r="B16349" s="16"/>
      <c r="C16349" s="17"/>
    </row>
    <row r="16350" spans="2:3" x14ac:dyDescent="0.25">
      <c r="B16350" s="16"/>
      <c r="C16350" s="17"/>
    </row>
    <row r="16351" spans="2:3" x14ac:dyDescent="0.25">
      <c r="B16351" s="16"/>
      <c r="C16351" s="17"/>
    </row>
    <row r="16352" spans="2:3" x14ac:dyDescent="0.25">
      <c r="B16352" s="16"/>
      <c r="C16352" s="17"/>
    </row>
    <row r="16353" spans="2:3" x14ac:dyDescent="0.25">
      <c r="B16353" s="16"/>
      <c r="C16353" s="17"/>
    </row>
    <row r="16354" spans="2:3" x14ac:dyDescent="0.25">
      <c r="B16354" s="16"/>
      <c r="C16354" s="17"/>
    </row>
    <row r="16355" spans="2:3" x14ac:dyDescent="0.25">
      <c r="B16355" s="16"/>
      <c r="C16355" s="17"/>
    </row>
    <row r="16356" spans="2:3" x14ac:dyDescent="0.25">
      <c r="B16356" s="16"/>
      <c r="C16356" s="17"/>
    </row>
    <row r="16357" spans="2:3" x14ac:dyDescent="0.25">
      <c r="B16357" s="16"/>
      <c r="C16357" s="17"/>
    </row>
    <row r="16358" spans="2:3" x14ac:dyDescent="0.25">
      <c r="B16358" s="16"/>
      <c r="C16358" s="17"/>
    </row>
    <row r="16359" spans="2:3" x14ac:dyDescent="0.25">
      <c r="B16359" s="16"/>
      <c r="C16359" s="17"/>
    </row>
    <row r="16360" spans="2:3" x14ac:dyDescent="0.25">
      <c r="B16360" s="16"/>
      <c r="C16360" s="17"/>
    </row>
    <row r="16361" spans="2:3" x14ac:dyDescent="0.25">
      <c r="B16361" s="16"/>
      <c r="C16361" s="17"/>
    </row>
    <row r="16362" spans="2:3" x14ac:dyDescent="0.25">
      <c r="B16362" s="16"/>
      <c r="C16362" s="17"/>
    </row>
    <row r="16363" spans="2:3" x14ac:dyDescent="0.25">
      <c r="B16363" s="16"/>
      <c r="C16363" s="17"/>
    </row>
    <row r="16364" spans="2:3" x14ac:dyDescent="0.25">
      <c r="B16364" s="16"/>
      <c r="C16364" s="17"/>
    </row>
    <row r="16365" spans="2:3" x14ac:dyDescent="0.25">
      <c r="B16365" s="16"/>
      <c r="C16365" s="17"/>
    </row>
    <row r="16366" spans="2:3" x14ac:dyDescent="0.25">
      <c r="B16366" s="16"/>
      <c r="C16366" s="17"/>
    </row>
    <row r="16367" spans="2:3" x14ac:dyDescent="0.25">
      <c r="B16367" s="16"/>
      <c r="C16367" s="17"/>
    </row>
    <row r="16368" spans="2:3" x14ac:dyDescent="0.25">
      <c r="B16368" s="16"/>
      <c r="C16368" s="17"/>
    </row>
    <row r="16369" spans="2:3" x14ac:dyDescent="0.25">
      <c r="B16369" s="16"/>
      <c r="C16369" s="17"/>
    </row>
    <row r="16370" spans="2:3" x14ac:dyDescent="0.25">
      <c r="B16370" s="16"/>
      <c r="C16370" s="17"/>
    </row>
    <row r="16371" spans="2:3" x14ac:dyDescent="0.25">
      <c r="B16371" s="16"/>
      <c r="C16371" s="17"/>
    </row>
    <row r="16372" spans="2:3" x14ac:dyDescent="0.25">
      <c r="B16372" s="16"/>
      <c r="C16372" s="17"/>
    </row>
    <row r="16373" spans="2:3" x14ac:dyDescent="0.25">
      <c r="B16373" s="16"/>
      <c r="C16373" s="17"/>
    </row>
    <row r="16374" spans="2:3" x14ac:dyDescent="0.25">
      <c r="B16374" s="16"/>
      <c r="C16374" s="17"/>
    </row>
    <row r="16375" spans="2:3" x14ac:dyDescent="0.25">
      <c r="B16375" s="16"/>
      <c r="C16375" s="17"/>
    </row>
    <row r="16376" spans="2:3" x14ac:dyDescent="0.25">
      <c r="B16376" s="16"/>
      <c r="C16376" s="17"/>
    </row>
    <row r="16377" spans="2:3" x14ac:dyDescent="0.25">
      <c r="B16377" s="16"/>
      <c r="C16377" s="17"/>
    </row>
    <row r="16378" spans="2:3" x14ac:dyDescent="0.25">
      <c r="B16378" s="16"/>
      <c r="C16378" s="17"/>
    </row>
    <row r="16379" spans="2:3" x14ac:dyDescent="0.25">
      <c r="B16379" s="16"/>
      <c r="C16379" s="17"/>
    </row>
    <row r="16380" spans="2:3" x14ac:dyDescent="0.25">
      <c r="B16380" s="16"/>
      <c r="C16380" s="17"/>
    </row>
    <row r="16381" spans="2:3" x14ac:dyDescent="0.25">
      <c r="B16381" s="16"/>
      <c r="C16381" s="17"/>
    </row>
    <row r="16382" spans="2:3" x14ac:dyDescent="0.25">
      <c r="B16382" s="16"/>
      <c r="C16382" s="17"/>
    </row>
    <row r="16383" spans="2:3" x14ac:dyDescent="0.25">
      <c r="B16383" s="16"/>
      <c r="C16383" s="17"/>
    </row>
    <row r="16384" spans="2:3" x14ac:dyDescent="0.25">
      <c r="B16384" s="16"/>
      <c r="C16384" s="17"/>
    </row>
    <row r="16385" spans="2:3" x14ac:dyDescent="0.25">
      <c r="B16385" s="16"/>
      <c r="C16385" s="17"/>
    </row>
    <row r="16386" spans="2:3" x14ac:dyDescent="0.25">
      <c r="B16386" s="16"/>
      <c r="C16386" s="17"/>
    </row>
    <row r="16387" spans="2:3" x14ac:dyDescent="0.25">
      <c r="B16387" s="16"/>
      <c r="C16387" s="17"/>
    </row>
    <row r="16388" spans="2:3" x14ac:dyDescent="0.25">
      <c r="B16388" s="16"/>
      <c r="C16388" s="17"/>
    </row>
    <row r="16389" spans="2:3" x14ac:dyDescent="0.25">
      <c r="B16389" s="16"/>
      <c r="C16389" s="17"/>
    </row>
    <row r="16390" spans="2:3" x14ac:dyDescent="0.25">
      <c r="B16390" s="16"/>
      <c r="C16390" s="17"/>
    </row>
    <row r="16391" spans="2:3" x14ac:dyDescent="0.25">
      <c r="B16391" s="16"/>
      <c r="C16391" s="17"/>
    </row>
    <row r="16392" spans="2:3" x14ac:dyDescent="0.25">
      <c r="B16392" s="16"/>
      <c r="C16392" s="17"/>
    </row>
    <row r="16393" spans="2:3" x14ac:dyDescent="0.25">
      <c r="B16393" s="16"/>
      <c r="C16393" s="17"/>
    </row>
    <row r="16394" spans="2:3" x14ac:dyDescent="0.25">
      <c r="B16394" s="16"/>
      <c r="C16394" s="17"/>
    </row>
    <row r="16395" spans="2:3" x14ac:dyDescent="0.25">
      <c r="B16395" s="16"/>
      <c r="C16395" s="17"/>
    </row>
    <row r="16396" spans="2:3" x14ac:dyDescent="0.25">
      <c r="B16396" s="16"/>
      <c r="C16396" s="17"/>
    </row>
    <row r="16397" spans="2:3" x14ac:dyDescent="0.25">
      <c r="B16397" s="16"/>
      <c r="C16397" s="17"/>
    </row>
    <row r="16398" spans="2:3" x14ac:dyDescent="0.25">
      <c r="B16398" s="16"/>
      <c r="C16398" s="17"/>
    </row>
    <row r="16399" spans="2:3" x14ac:dyDescent="0.25">
      <c r="B16399" s="16"/>
      <c r="C16399" s="17"/>
    </row>
    <row r="16400" spans="2:3" x14ac:dyDescent="0.25">
      <c r="B16400" s="16"/>
      <c r="C16400" s="17"/>
    </row>
    <row r="16401" spans="2:3" x14ac:dyDescent="0.25">
      <c r="B16401" s="16"/>
      <c r="C16401" s="17"/>
    </row>
    <row r="16402" spans="2:3" x14ac:dyDescent="0.25">
      <c r="B16402" s="16"/>
      <c r="C16402" s="17"/>
    </row>
    <row r="16403" spans="2:3" x14ac:dyDescent="0.25">
      <c r="B16403" s="16"/>
      <c r="C16403" s="17"/>
    </row>
    <row r="16404" spans="2:3" x14ac:dyDescent="0.25">
      <c r="B16404" s="16"/>
      <c r="C16404" s="17"/>
    </row>
    <row r="16405" spans="2:3" x14ac:dyDescent="0.25">
      <c r="B16405" s="16"/>
      <c r="C16405" s="17"/>
    </row>
    <row r="16406" spans="2:3" x14ac:dyDescent="0.25">
      <c r="B16406" s="16"/>
      <c r="C16406" s="17"/>
    </row>
    <row r="16407" spans="2:3" x14ac:dyDescent="0.25">
      <c r="B16407" s="16"/>
      <c r="C16407" s="17"/>
    </row>
    <row r="16408" spans="2:3" x14ac:dyDescent="0.25">
      <c r="B16408" s="16"/>
      <c r="C16408" s="17"/>
    </row>
    <row r="16409" spans="2:3" x14ac:dyDescent="0.25">
      <c r="B16409" s="16"/>
      <c r="C16409" s="17"/>
    </row>
    <row r="16410" spans="2:3" x14ac:dyDescent="0.25">
      <c r="B16410" s="16"/>
      <c r="C16410" s="17"/>
    </row>
    <row r="16411" spans="2:3" x14ac:dyDescent="0.25">
      <c r="B16411" s="16"/>
      <c r="C16411" s="17"/>
    </row>
    <row r="16412" spans="2:3" x14ac:dyDescent="0.25">
      <c r="B16412" s="16"/>
      <c r="C16412" s="17"/>
    </row>
    <row r="16413" spans="2:3" x14ac:dyDescent="0.25">
      <c r="B16413" s="16"/>
      <c r="C16413" s="17"/>
    </row>
    <row r="16414" spans="2:3" x14ac:dyDescent="0.25">
      <c r="B16414" s="16"/>
      <c r="C16414" s="17"/>
    </row>
    <row r="16415" spans="2:3" x14ac:dyDescent="0.25">
      <c r="B16415" s="16"/>
      <c r="C16415" s="17"/>
    </row>
    <row r="16416" spans="2:3" x14ac:dyDescent="0.25">
      <c r="B16416" s="16"/>
      <c r="C16416" s="17"/>
    </row>
    <row r="16417" spans="2:3" x14ac:dyDescent="0.25">
      <c r="B16417" s="16"/>
      <c r="C16417" s="17"/>
    </row>
    <row r="16418" spans="2:3" x14ac:dyDescent="0.25">
      <c r="B16418" s="16"/>
      <c r="C16418" s="17"/>
    </row>
    <row r="16419" spans="2:3" x14ac:dyDescent="0.25">
      <c r="B16419" s="16"/>
      <c r="C16419" s="17"/>
    </row>
    <row r="16420" spans="2:3" x14ac:dyDescent="0.25">
      <c r="B16420" s="16"/>
      <c r="C16420" s="17"/>
    </row>
    <row r="16421" spans="2:3" x14ac:dyDescent="0.25">
      <c r="B16421" s="16"/>
      <c r="C16421" s="17"/>
    </row>
    <row r="16422" spans="2:3" x14ac:dyDescent="0.25">
      <c r="B16422" s="16"/>
      <c r="C16422" s="17"/>
    </row>
    <row r="16423" spans="2:3" x14ac:dyDescent="0.25">
      <c r="B16423" s="16"/>
      <c r="C16423" s="17"/>
    </row>
    <row r="16424" spans="2:3" x14ac:dyDescent="0.25">
      <c r="B16424" s="16"/>
      <c r="C16424" s="17"/>
    </row>
    <row r="16425" spans="2:3" x14ac:dyDescent="0.25">
      <c r="B16425" s="16"/>
      <c r="C16425" s="17"/>
    </row>
    <row r="16426" spans="2:3" x14ac:dyDescent="0.25">
      <c r="B16426" s="16"/>
      <c r="C16426" s="17"/>
    </row>
    <row r="16427" spans="2:3" x14ac:dyDescent="0.25">
      <c r="B16427" s="16"/>
      <c r="C16427" s="17"/>
    </row>
    <row r="16428" spans="2:3" x14ac:dyDescent="0.25">
      <c r="B16428" s="16"/>
      <c r="C16428" s="17"/>
    </row>
    <row r="16429" spans="2:3" x14ac:dyDescent="0.25">
      <c r="B16429" s="16"/>
      <c r="C16429" s="17"/>
    </row>
    <row r="16430" spans="2:3" x14ac:dyDescent="0.25">
      <c r="B16430" s="16"/>
      <c r="C16430" s="17"/>
    </row>
    <row r="16431" spans="2:3" x14ac:dyDescent="0.25">
      <c r="B16431" s="16"/>
      <c r="C16431" s="17"/>
    </row>
    <row r="16432" spans="2:3" x14ac:dyDescent="0.25">
      <c r="B16432" s="16"/>
      <c r="C16432" s="17"/>
    </row>
    <row r="16433" spans="2:3" x14ac:dyDescent="0.25">
      <c r="B16433" s="16"/>
      <c r="C16433" s="17"/>
    </row>
    <row r="16434" spans="2:3" x14ac:dyDescent="0.25">
      <c r="B16434" s="16"/>
      <c r="C16434" s="17"/>
    </row>
    <row r="16435" spans="2:3" x14ac:dyDescent="0.25">
      <c r="B16435" s="16"/>
      <c r="C16435" s="17"/>
    </row>
    <row r="16436" spans="2:3" x14ac:dyDescent="0.25">
      <c r="B16436" s="16"/>
      <c r="C16436" s="17"/>
    </row>
    <row r="16437" spans="2:3" x14ac:dyDescent="0.25">
      <c r="B16437" s="16"/>
      <c r="C16437" s="17"/>
    </row>
    <row r="16438" spans="2:3" x14ac:dyDescent="0.25">
      <c r="B16438" s="16"/>
      <c r="C16438" s="17"/>
    </row>
    <row r="16439" spans="2:3" x14ac:dyDescent="0.25">
      <c r="B16439" s="16"/>
      <c r="C16439" s="17"/>
    </row>
    <row r="16440" spans="2:3" x14ac:dyDescent="0.25">
      <c r="B16440" s="16"/>
      <c r="C16440" s="17"/>
    </row>
    <row r="16441" spans="2:3" x14ac:dyDescent="0.25">
      <c r="B16441" s="16"/>
      <c r="C16441" s="17"/>
    </row>
    <row r="16442" spans="2:3" x14ac:dyDescent="0.25">
      <c r="B16442" s="16"/>
      <c r="C16442" s="17"/>
    </row>
    <row r="16443" spans="2:3" x14ac:dyDescent="0.25">
      <c r="B16443" s="16"/>
      <c r="C16443" s="17"/>
    </row>
    <row r="16444" spans="2:3" x14ac:dyDescent="0.25">
      <c r="B16444" s="16"/>
      <c r="C16444" s="17"/>
    </row>
    <row r="16445" spans="2:3" x14ac:dyDescent="0.25">
      <c r="B16445" s="16"/>
      <c r="C16445" s="17"/>
    </row>
    <row r="16446" spans="2:3" x14ac:dyDescent="0.25">
      <c r="B16446" s="16"/>
      <c r="C16446" s="17"/>
    </row>
    <row r="16447" spans="2:3" x14ac:dyDescent="0.25">
      <c r="B16447" s="16"/>
      <c r="C16447" s="17"/>
    </row>
    <row r="16448" spans="2:3" x14ac:dyDescent="0.25">
      <c r="B16448" s="16"/>
      <c r="C16448" s="17"/>
    </row>
    <row r="16449" spans="2:3" x14ac:dyDescent="0.25">
      <c r="B16449" s="16"/>
      <c r="C16449" s="17"/>
    </row>
    <row r="16450" spans="2:3" x14ac:dyDescent="0.25">
      <c r="B16450" s="16"/>
      <c r="C16450" s="17"/>
    </row>
    <row r="16451" spans="2:3" x14ac:dyDescent="0.25">
      <c r="B16451" s="16"/>
      <c r="C16451" s="17"/>
    </row>
    <row r="16452" spans="2:3" x14ac:dyDescent="0.25">
      <c r="B16452" s="16"/>
      <c r="C16452" s="17"/>
    </row>
    <row r="16453" spans="2:3" x14ac:dyDescent="0.25">
      <c r="B16453" s="16"/>
      <c r="C16453" s="17"/>
    </row>
    <row r="16454" spans="2:3" x14ac:dyDescent="0.25">
      <c r="B16454" s="16"/>
      <c r="C16454" s="17"/>
    </row>
    <row r="16455" spans="2:3" x14ac:dyDescent="0.25">
      <c r="B16455" s="16"/>
      <c r="C16455" s="17"/>
    </row>
    <row r="16456" spans="2:3" x14ac:dyDescent="0.25">
      <c r="B16456" s="16"/>
      <c r="C16456" s="17"/>
    </row>
    <row r="16457" spans="2:3" x14ac:dyDescent="0.25">
      <c r="B16457" s="16"/>
      <c r="C16457" s="17"/>
    </row>
    <row r="16458" spans="2:3" x14ac:dyDescent="0.25">
      <c r="B16458" s="16"/>
      <c r="C16458" s="17"/>
    </row>
    <row r="16459" spans="2:3" x14ac:dyDescent="0.25">
      <c r="B16459" s="16"/>
      <c r="C16459" s="17"/>
    </row>
    <row r="16460" spans="2:3" x14ac:dyDescent="0.25">
      <c r="B16460" s="16"/>
      <c r="C16460" s="17"/>
    </row>
    <row r="16461" spans="2:3" x14ac:dyDescent="0.25">
      <c r="B16461" s="16"/>
      <c r="C16461" s="17"/>
    </row>
    <row r="16462" spans="2:3" x14ac:dyDescent="0.25">
      <c r="B16462" s="16"/>
      <c r="C16462" s="17"/>
    </row>
    <row r="16463" spans="2:3" x14ac:dyDescent="0.25">
      <c r="B16463" s="16"/>
      <c r="C16463" s="17"/>
    </row>
    <row r="16464" spans="2:3" x14ac:dyDescent="0.25">
      <c r="B16464" s="16"/>
      <c r="C16464" s="17"/>
    </row>
    <row r="16465" spans="2:3" x14ac:dyDescent="0.25">
      <c r="B16465" s="16"/>
      <c r="C16465" s="17"/>
    </row>
    <row r="16466" spans="2:3" x14ac:dyDescent="0.25">
      <c r="B16466" s="16"/>
      <c r="C16466" s="17"/>
    </row>
    <row r="16467" spans="2:3" x14ac:dyDescent="0.25">
      <c r="B16467" s="16"/>
      <c r="C16467" s="17"/>
    </row>
    <row r="16468" spans="2:3" x14ac:dyDescent="0.25">
      <c r="B16468" s="16"/>
      <c r="C16468" s="17"/>
    </row>
    <row r="16469" spans="2:3" x14ac:dyDescent="0.25">
      <c r="B16469" s="16"/>
      <c r="C16469" s="17"/>
    </row>
    <row r="16470" spans="2:3" x14ac:dyDescent="0.25">
      <c r="B16470" s="16"/>
      <c r="C16470" s="17"/>
    </row>
    <row r="16471" spans="2:3" x14ac:dyDescent="0.25">
      <c r="B16471" s="16"/>
      <c r="C16471" s="17"/>
    </row>
    <row r="16472" spans="2:3" x14ac:dyDescent="0.25">
      <c r="B16472" s="16"/>
      <c r="C16472" s="17"/>
    </row>
    <row r="16473" spans="2:3" x14ac:dyDescent="0.25">
      <c r="B16473" s="16"/>
      <c r="C16473" s="17"/>
    </row>
    <row r="16474" spans="2:3" x14ac:dyDescent="0.25">
      <c r="B16474" s="16"/>
      <c r="C16474" s="17"/>
    </row>
    <row r="16475" spans="2:3" x14ac:dyDescent="0.25">
      <c r="B16475" s="16"/>
      <c r="C16475" s="17"/>
    </row>
    <row r="16476" spans="2:3" x14ac:dyDescent="0.25">
      <c r="B16476" s="16"/>
      <c r="C16476" s="17"/>
    </row>
    <row r="16477" spans="2:3" x14ac:dyDescent="0.25">
      <c r="B16477" s="16"/>
      <c r="C16477" s="17"/>
    </row>
    <row r="16478" spans="2:3" x14ac:dyDescent="0.25">
      <c r="B16478" s="16"/>
      <c r="C16478" s="17"/>
    </row>
    <row r="16479" spans="2:3" x14ac:dyDescent="0.25">
      <c r="B16479" s="16"/>
      <c r="C16479" s="17"/>
    </row>
    <row r="16480" spans="2:3" x14ac:dyDescent="0.25">
      <c r="B16480" s="16"/>
      <c r="C16480" s="17"/>
    </row>
    <row r="16481" spans="2:3" x14ac:dyDescent="0.25">
      <c r="B16481" s="16"/>
      <c r="C16481" s="17"/>
    </row>
    <row r="16482" spans="2:3" x14ac:dyDescent="0.25">
      <c r="B16482" s="16"/>
      <c r="C16482" s="17"/>
    </row>
    <row r="16483" spans="2:3" x14ac:dyDescent="0.25">
      <c r="B16483" s="16"/>
      <c r="C16483" s="17"/>
    </row>
    <row r="16484" spans="2:3" x14ac:dyDescent="0.25">
      <c r="B16484" s="16"/>
      <c r="C16484" s="17"/>
    </row>
    <row r="16485" spans="2:3" x14ac:dyDescent="0.25">
      <c r="B16485" s="16"/>
      <c r="C16485" s="17"/>
    </row>
    <row r="16486" spans="2:3" x14ac:dyDescent="0.25">
      <c r="B16486" s="16"/>
      <c r="C16486" s="17"/>
    </row>
    <row r="16487" spans="2:3" x14ac:dyDescent="0.25">
      <c r="B16487" s="16"/>
      <c r="C16487" s="17"/>
    </row>
    <row r="16488" spans="2:3" x14ac:dyDescent="0.25">
      <c r="B16488" s="16"/>
      <c r="C16488" s="17"/>
    </row>
    <row r="16489" spans="2:3" x14ac:dyDescent="0.25">
      <c r="B16489" s="16"/>
      <c r="C16489" s="17"/>
    </row>
    <row r="16490" spans="2:3" x14ac:dyDescent="0.25">
      <c r="B16490" s="16"/>
      <c r="C16490" s="17"/>
    </row>
    <row r="16491" spans="2:3" x14ac:dyDescent="0.25">
      <c r="B16491" s="16"/>
      <c r="C16491" s="17"/>
    </row>
    <row r="16492" spans="2:3" x14ac:dyDescent="0.25">
      <c r="B16492" s="16"/>
      <c r="C16492" s="17"/>
    </row>
    <row r="16493" spans="2:3" x14ac:dyDescent="0.25">
      <c r="B16493" s="16"/>
      <c r="C16493" s="17"/>
    </row>
    <row r="16494" spans="2:3" x14ac:dyDescent="0.25">
      <c r="B16494" s="16"/>
      <c r="C16494" s="17"/>
    </row>
    <row r="16495" spans="2:3" x14ac:dyDescent="0.25">
      <c r="B16495" s="16"/>
      <c r="C16495" s="17"/>
    </row>
    <row r="16496" spans="2:3" x14ac:dyDescent="0.25">
      <c r="B16496" s="16"/>
      <c r="C16496" s="17"/>
    </row>
    <row r="16497" spans="2:3" x14ac:dyDescent="0.25">
      <c r="B16497" s="16"/>
      <c r="C16497" s="17"/>
    </row>
    <row r="16498" spans="2:3" x14ac:dyDescent="0.25">
      <c r="B16498" s="16"/>
      <c r="C16498" s="17"/>
    </row>
    <row r="16499" spans="2:3" x14ac:dyDescent="0.25">
      <c r="B16499" s="16"/>
      <c r="C16499" s="17"/>
    </row>
    <row r="16500" spans="2:3" x14ac:dyDescent="0.25">
      <c r="B16500" s="16"/>
      <c r="C16500" s="17"/>
    </row>
    <row r="16501" spans="2:3" x14ac:dyDescent="0.25">
      <c r="B16501" s="16"/>
      <c r="C16501" s="17"/>
    </row>
    <row r="16502" spans="2:3" x14ac:dyDescent="0.25">
      <c r="B16502" s="16"/>
      <c r="C16502" s="17"/>
    </row>
    <row r="16503" spans="2:3" x14ac:dyDescent="0.25">
      <c r="B16503" s="16"/>
      <c r="C16503" s="17"/>
    </row>
    <row r="16504" spans="2:3" x14ac:dyDescent="0.25">
      <c r="B16504" s="16"/>
      <c r="C16504" s="17"/>
    </row>
    <row r="16505" spans="2:3" x14ac:dyDescent="0.25">
      <c r="B16505" s="16"/>
      <c r="C16505" s="17"/>
    </row>
    <row r="16506" spans="2:3" x14ac:dyDescent="0.25">
      <c r="B16506" s="16"/>
      <c r="C16506" s="17"/>
    </row>
    <row r="16507" spans="2:3" x14ac:dyDescent="0.25">
      <c r="B16507" s="16"/>
      <c r="C16507" s="17"/>
    </row>
    <row r="16508" spans="2:3" x14ac:dyDescent="0.25">
      <c r="B16508" s="16"/>
      <c r="C16508" s="17"/>
    </row>
    <row r="16509" spans="2:3" x14ac:dyDescent="0.25">
      <c r="B16509" s="16"/>
      <c r="C16509" s="17"/>
    </row>
    <row r="16510" spans="2:3" x14ac:dyDescent="0.25">
      <c r="B16510" s="16"/>
      <c r="C16510" s="17"/>
    </row>
    <row r="16511" spans="2:3" x14ac:dyDescent="0.25">
      <c r="B16511" s="16"/>
      <c r="C16511" s="17"/>
    </row>
    <row r="16512" spans="2:3" x14ac:dyDescent="0.25">
      <c r="B16512" s="16"/>
      <c r="C16512" s="17"/>
    </row>
    <row r="16513" spans="2:3" x14ac:dyDescent="0.25">
      <c r="B16513" s="16"/>
      <c r="C16513" s="17"/>
    </row>
    <row r="16514" spans="2:3" x14ac:dyDescent="0.25">
      <c r="B16514" s="16"/>
      <c r="C16514" s="17"/>
    </row>
    <row r="16515" spans="2:3" x14ac:dyDescent="0.25">
      <c r="B16515" s="16"/>
      <c r="C16515" s="17"/>
    </row>
    <row r="16516" spans="2:3" x14ac:dyDescent="0.25">
      <c r="B16516" s="16"/>
      <c r="C16516" s="17"/>
    </row>
    <row r="16517" spans="2:3" x14ac:dyDescent="0.25">
      <c r="B16517" s="16"/>
      <c r="C16517" s="17"/>
    </row>
    <row r="16518" spans="2:3" x14ac:dyDescent="0.25">
      <c r="B16518" s="16"/>
      <c r="C16518" s="17"/>
    </row>
    <row r="16519" spans="2:3" x14ac:dyDescent="0.25">
      <c r="B16519" s="16"/>
      <c r="C16519" s="17"/>
    </row>
    <row r="16520" spans="2:3" x14ac:dyDescent="0.25">
      <c r="B16520" s="16"/>
      <c r="C16520" s="17"/>
    </row>
    <row r="16521" spans="2:3" x14ac:dyDescent="0.25">
      <c r="B16521" s="16"/>
      <c r="C16521" s="17"/>
    </row>
    <row r="16522" spans="2:3" x14ac:dyDescent="0.25">
      <c r="B16522" s="16"/>
      <c r="C16522" s="17"/>
    </row>
    <row r="16523" spans="2:3" x14ac:dyDescent="0.25">
      <c r="B16523" s="16"/>
      <c r="C16523" s="17"/>
    </row>
    <row r="16524" spans="2:3" x14ac:dyDescent="0.25">
      <c r="B16524" s="16"/>
      <c r="C16524" s="17"/>
    </row>
    <row r="16525" spans="2:3" x14ac:dyDescent="0.25">
      <c r="B16525" s="16"/>
      <c r="C16525" s="17"/>
    </row>
    <row r="16526" spans="2:3" x14ac:dyDescent="0.25">
      <c r="B16526" s="16"/>
      <c r="C16526" s="17"/>
    </row>
    <row r="16527" spans="2:3" x14ac:dyDescent="0.25">
      <c r="B16527" s="16"/>
      <c r="C16527" s="17"/>
    </row>
    <row r="16528" spans="2:3" x14ac:dyDescent="0.25">
      <c r="B16528" s="16"/>
      <c r="C16528" s="17"/>
    </row>
    <row r="16529" spans="2:3" x14ac:dyDescent="0.25">
      <c r="B16529" s="16"/>
      <c r="C16529" s="17"/>
    </row>
    <row r="16530" spans="2:3" x14ac:dyDescent="0.25">
      <c r="B16530" s="16"/>
      <c r="C16530" s="17"/>
    </row>
    <row r="16531" spans="2:3" x14ac:dyDescent="0.25">
      <c r="B16531" s="16"/>
      <c r="C16531" s="17"/>
    </row>
    <row r="16532" spans="2:3" x14ac:dyDescent="0.25">
      <c r="B16532" s="16"/>
      <c r="C16532" s="17"/>
    </row>
    <row r="16533" spans="2:3" x14ac:dyDescent="0.25">
      <c r="B16533" s="16"/>
      <c r="C16533" s="17"/>
    </row>
    <row r="16534" spans="2:3" x14ac:dyDescent="0.25">
      <c r="B16534" s="16"/>
      <c r="C16534" s="17"/>
    </row>
    <row r="16535" spans="2:3" x14ac:dyDescent="0.25">
      <c r="B16535" s="16"/>
      <c r="C16535" s="17"/>
    </row>
    <row r="16536" spans="2:3" x14ac:dyDescent="0.25">
      <c r="B16536" s="16"/>
      <c r="C16536" s="17"/>
    </row>
    <row r="16537" spans="2:3" x14ac:dyDescent="0.25">
      <c r="B16537" s="16"/>
      <c r="C16537" s="17"/>
    </row>
    <row r="16538" spans="2:3" x14ac:dyDescent="0.25">
      <c r="B16538" s="16"/>
      <c r="C16538" s="17"/>
    </row>
    <row r="16539" spans="2:3" x14ac:dyDescent="0.25">
      <c r="B16539" s="16"/>
      <c r="C16539" s="17"/>
    </row>
    <row r="16540" spans="2:3" x14ac:dyDescent="0.25">
      <c r="B16540" s="16"/>
      <c r="C16540" s="17"/>
    </row>
    <row r="16541" spans="2:3" x14ac:dyDescent="0.25">
      <c r="B16541" s="16"/>
      <c r="C16541" s="17"/>
    </row>
    <row r="16542" spans="2:3" x14ac:dyDescent="0.25">
      <c r="B16542" s="16"/>
      <c r="C16542" s="17"/>
    </row>
    <row r="16543" spans="2:3" x14ac:dyDescent="0.25">
      <c r="B16543" s="16"/>
      <c r="C16543" s="17"/>
    </row>
    <row r="16544" spans="2:3" x14ac:dyDescent="0.25">
      <c r="B16544" s="16"/>
      <c r="C16544" s="17"/>
    </row>
    <row r="16545" spans="2:3" x14ac:dyDescent="0.25">
      <c r="B16545" s="16"/>
      <c r="C16545" s="17"/>
    </row>
    <row r="16546" spans="2:3" x14ac:dyDescent="0.25">
      <c r="B16546" s="16"/>
      <c r="C16546" s="17"/>
    </row>
    <row r="16547" spans="2:3" x14ac:dyDescent="0.25">
      <c r="B16547" s="16"/>
      <c r="C16547" s="17"/>
    </row>
    <row r="16548" spans="2:3" x14ac:dyDescent="0.25">
      <c r="B16548" s="16"/>
      <c r="C16548" s="17"/>
    </row>
    <row r="16549" spans="2:3" x14ac:dyDescent="0.25">
      <c r="B16549" s="16"/>
      <c r="C16549" s="17"/>
    </row>
    <row r="16550" spans="2:3" x14ac:dyDescent="0.25">
      <c r="B16550" s="16"/>
      <c r="C16550" s="17"/>
    </row>
    <row r="16551" spans="2:3" x14ac:dyDescent="0.25">
      <c r="B16551" s="16"/>
      <c r="C16551" s="17"/>
    </row>
    <row r="16552" spans="2:3" x14ac:dyDescent="0.25">
      <c r="B16552" s="16"/>
      <c r="C16552" s="17"/>
    </row>
    <row r="16553" spans="2:3" x14ac:dyDescent="0.25">
      <c r="B16553" s="16"/>
      <c r="C16553" s="17"/>
    </row>
    <row r="16554" spans="2:3" x14ac:dyDescent="0.25">
      <c r="B16554" s="16"/>
      <c r="C16554" s="17"/>
    </row>
    <row r="16555" spans="2:3" x14ac:dyDescent="0.25">
      <c r="B16555" s="16"/>
      <c r="C16555" s="17"/>
    </row>
    <row r="16556" spans="2:3" x14ac:dyDescent="0.25">
      <c r="B16556" s="16"/>
      <c r="C16556" s="17"/>
    </row>
    <row r="16557" spans="2:3" x14ac:dyDescent="0.25">
      <c r="B16557" s="16"/>
      <c r="C16557" s="17"/>
    </row>
    <row r="16558" spans="2:3" x14ac:dyDescent="0.25">
      <c r="B16558" s="16"/>
      <c r="C16558" s="17"/>
    </row>
    <row r="16559" spans="2:3" x14ac:dyDescent="0.25">
      <c r="B16559" s="16"/>
      <c r="C16559" s="17"/>
    </row>
    <row r="16560" spans="2:3" x14ac:dyDescent="0.25">
      <c r="B16560" s="16"/>
      <c r="C16560" s="17"/>
    </row>
    <row r="16561" spans="2:3" x14ac:dyDescent="0.25">
      <c r="B16561" s="16"/>
      <c r="C16561" s="17"/>
    </row>
    <row r="16562" spans="2:3" x14ac:dyDescent="0.25">
      <c r="B16562" s="16"/>
      <c r="C16562" s="17"/>
    </row>
    <row r="16563" spans="2:3" x14ac:dyDescent="0.25">
      <c r="B16563" s="16"/>
      <c r="C16563" s="17"/>
    </row>
    <row r="16564" spans="2:3" x14ac:dyDescent="0.25">
      <c r="B16564" s="16"/>
      <c r="C16564" s="17"/>
    </row>
    <row r="16565" spans="2:3" x14ac:dyDescent="0.25">
      <c r="B16565" s="16"/>
      <c r="C16565" s="17"/>
    </row>
    <row r="16566" spans="2:3" x14ac:dyDescent="0.25">
      <c r="B16566" s="16"/>
      <c r="C16566" s="17"/>
    </row>
    <row r="16567" spans="2:3" x14ac:dyDescent="0.25">
      <c r="B16567" s="16"/>
      <c r="C16567" s="17"/>
    </row>
    <row r="16568" spans="2:3" x14ac:dyDescent="0.25">
      <c r="B16568" s="16"/>
      <c r="C16568" s="17"/>
    </row>
    <row r="16569" spans="2:3" x14ac:dyDescent="0.25">
      <c r="B16569" s="16"/>
      <c r="C16569" s="17"/>
    </row>
    <row r="16570" spans="2:3" x14ac:dyDescent="0.25">
      <c r="B16570" s="16"/>
      <c r="C16570" s="17"/>
    </row>
    <row r="16571" spans="2:3" x14ac:dyDescent="0.25">
      <c r="B16571" s="16"/>
      <c r="C16571" s="17"/>
    </row>
    <row r="16572" spans="2:3" x14ac:dyDescent="0.25">
      <c r="B16572" s="16"/>
      <c r="C16572" s="17"/>
    </row>
    <row r="16573" spans="2:3" x14ac:dyDescent="0.25">
      <c r="B16573" s="16"/>
      <c r="C16573" s="17"/>
    </row>
    <row r="16574" spans="2:3" x14ac:dyDescent="0.25">
      <c r="B16574" s="16"/>
      <c r="C16574" s="17"/>
    </row>
    <row r="16575" spans="2:3" x14ac:dyDescent="0.25">
      <c r="B16575" s="16"/>
      <c r="C16575" s="17"/>
    </row>
    <row r="16576" spans="2:3" x14ac:dyDescent="0.25">
      <c r="B16576" s="16"/>
      <c r="C16576" s="17"/>
    </row>
    <row r="16577" spans="2:3" x14ac:dyDescent="0.25">
      <c r="B16577" s="16"/>
      <c r="C16577" s="17"/>
    </row>
    <row r="16578" spans="2:3" x14ac:dyDescent="0.25">
      <c r="B16578" s="16"/>
      <c r="C16578" s="17"/>
    </row>
    <row r="16579" spans="2:3" x14ac:dyDescent="0.25">
      <c r="B16579" s="16"/>
      <c r="C16579" s="17"/>
    </row>
    <row r="16580" spans="2:3" x14ac:dyDescent="0.25">
      <c r="B16580" s="16"/>
      <c r="C16580" s="17"/>
    </row>
    <row r="16581" spans="2:3" x14ac:dyDescent="0.25">
      <c r="B16581" s="16"/>
      <c r="C16581" s="17"/>
    </row>
    <row r="16582" spans="2:3" x14ac:dyDescent="0.25">
      <c r="B16582" s="16"/>
      <c r="C16582" s="17"/>
    </row>
    <row r="16583" spans="2:3" x14ac:dyDescent="0.25">
      <c r="B16583" s="16"/>
      <c r="C16583" s="17"/>
    </row>
    <row r="16584" spans="2:3" x14ac:dyDescent="0.25">
      <c r="B16584" s="16"/>
      <c r="C16584" s="17"/>
    </row>
    <row r="16585" spans="2:3" x14ac:dyDescent="0.25">
      <c r="B16585" s="16"/>
      <c r="C16585" s="17"/>
    </row>
    <row r="16586" spans="2:3" x14ac:dyDescent="0.25">
      <c r="B16586" s="16"/>
      <c r="C16586" s="17"/>
    </row>
    <row r="16587" spans="2:3" x14ac:dyDescent="0.25">
      <c r="B16587" s="16"/>
      <c r="C16587" s="17"/>
    </row>
    <row r="16588" spans="2:3" x14ac:dyDescent="0.25">
      <c r="B16588" s="16"/>
      <c r="C16588" s="17"/>
    </row>
    <row r="16589" spans="2:3" x14ac:dyDescent="0.25">
      <c r="B16589" s="16"/>
      <c r="C16589" s="17"/>
    </row>
    <row r="16590" spans="2:3" x14ac:dyDescent="0.25">
      <c r="B16590" s="16"/>
      <c r="C16590" s="17"/>
    </row>
    <row r="16591" spans="2:3" x14ac:dyDescent="0.25">
      <c r="B16591" s="16"/>
      <c r="C16591" s="17"/>
    </row>
    <row r="16592" spans="2:3" x14ac:dyDescent="0.25">
      <c r="B16592" s="16"/>
      <c r="C16592" s="17"/>
    </row>
    <row r="16593" spans="2:3" x14ac:dyDescent="0.25">
      <c r="B16593" s="16"/>
      <c r="C16593" s="17"/>
    </row>
    <row r="16594" spans="2:3" x14ac:dyDescent="0.25">
      <c r="B16594" s="16"/>
      <c r="C16594" s="17"/>
    </row>
    <row r="16595" spans="2:3" x14ac:dyDescent="0.25">
      <c r="B16595" s="16"/>
      <c r="C16595" s="17"/>
    </row>
    <row r="16596" spans="2:3" x14ac:dyDescent="0.25">
      <c r="B16596" s="16"/>
      <c r="C16596" s="17"/>
    </row>
    <row r="16597" spans="2:3" x14ac:dyDescent="0.25">
      <c r="B16597" s="16"/>
      <c r="C16597" s="17"/>
    </row>
    <row r="16598" spans="2:3" x14ac:dyDescent="0.25">
      <c r="B16598" s="16"/>
      <c r="C16598" s="17"/>
    </row>
    <row r="16599" spans="2:3" x14ac:dyDescent="0.25">
      <c r="B16599" s="16"/>
      <c r="C16599" s="17"/>
    </row>
    <row r="16600" spans="2:3" x14ac:dyDescent="0.25">
      <c r="B16600" s="16"/>
      <c r="C16600" s="17"/>
    </row>
    <row r="16601" spans="2:3" x14ac:dyDescent="0.25">
      <c r="B16601" s="16"/>
      <c r="C16601" s="17"/>
    </row>
    <row r="16602" spans="2:3" x14ac:dyDescent="0.25">
      <c r="B16602" s="16"/>
      <c r="C16602" s="17"/>
    </row>
    <row r="16603" spans="2:3" x14ac:dyDescent="0.25">
      <c r="B16603" s="16"/>
      <c r="C16603" s="17"/>
    </row>
    <row r="16604" spans="2:3" x14ac:dyDescent="0.25">
      <c r="B16604" s="16"/>
      <c r="C16604" s="17"/>
    </row>
    <row r="16605" spans="2:3" x14ac:dyDescent="0.25">
      <c r="B16605" s="16"/>
      <c r="C16605" s="17"/>
    </row>
    <row r="16606" spans="2:3" x14ac:dyDescent="0.25">
      <c r="B16606" s="16"/>
      <c r="C16606" s="17"/>
    </row>
    <row r="16607" spans="2:3" x14ac:dyDescent="0.25">
      <c r="B16607" s="16"/>
      <c r="C16607" s="17"/>
    </row>
    <row r="16608" spans="2:3" x14ac:dyDescent="0.25">
      <c r="B16608" s="16"/>
      <c r="C16608" s="17"/>
    </row>
    <row r="16609" spans="2:3" x14ac:dyDescent="0.25">
      <c r="B16609" s="16"/>
      <c r="C16609" s="17"/>
    </row>
    <row r="16610" spans="2:3" x14ac:dyDescent="0.25">
      <c r="B16610" s="16"/>
      <c r="C16610" s="17"/>
    </row>
    <row r="16611" spans="2:3" x14ac:dyDescent="0.25">
      <c r="B16611" s="16"/>
      <c r="C16611" s="17"/>
    </row>
    <row r="16612" spans="2:3" x14ac:dyDescent="0.25">
      <c r="B16612" s="16"/>
      <c r="C16612" s="17"/>
    </row>
    <row r="16613" spans="2:3" x14ac:dyDescent="0.25">
      <c r="B16613" s="16"/>
      <c r="C16613" s="17"/>
    </row>
    <row r="16614" spans="2:3" x14ac:dyDescent="0.25">
      <c r="B16614" s="16"/>
      <c r="C16614" s="17"/>
    </row>
    <row r="16615" spans="2:3" x14ac:dyDescent="0.25">
      <c r="B16615" s="16"/>
      <c r="C16615" s="17"/>
    </row>
    <row r="16616" spans="2:3" x14ac:dyDescent="0.25">
      <c r="B16616" s="16"/>
      <c r="C16616" s="17"/>
    </row>
    <row r="16617" spans="2:3" x14ac:dyDescent="0.25">
      <c r="B16617" s="16"/>
      <c r="C16617" s="17"/>
    </row>
    <row r="16618" spans="2:3" x14ac:dyDescent="0.25">
      <c r="B16618" s="16"/>
      <c r="C16618" s="17"/>
    </row>
    <row r="16619" spans="2:3" x14ac:dyDescent="0.25">
      <c r="B16619" s="16"/>
      <c r="C16619" s="17"/>
    </row>
    <row r="16620" spans="2:3" x14ac:dyDescent="0.25">
      <c r="B16620" s="16"/>
      <c r="C16620" s="17"/>
    </row>
    <row r="16621" spans="2:3" x14ac:dyDescent="0.25">
      <c r="B16621" s="16"/>
      <c r="C16621" s="17"/>
    </row>
    <row r="16622" spans="2:3" x14ac:dyDescent="0.25">
      <c r="B16622" s="16"/>
      <c r="C16622" s="17"/>
    </row>
    <row r="16623" spans="2:3" x14ac:dyDescent="0.25">
      <c r="B16623" s="16"/>
      <c r="C16623" s="17"/>
    </row>
    <row r="16624" spans="2:3" x14ac:dyDescent="0.25">
      <c r="B16624" s="16"/>
      <c r="C16624" s="17"/>
    </row>
    <row r="16625" spans="2:3" x14ac:dyDescent="0.25">
      <c r="B16625" s="16"/>
      <c r="C16625" s="17"/>
    </row>
    <row r="16626" spans="2:3" x14ac:dyDescent="0.25">
      <c r="B16626" s="16"/>
      <c r="C16626" s="17"/>
    </row>
    <row r="16627" spans="2:3" x14ac:dyDescent="0.25">
      <c r="B16627" s="16"/>
      <c r="C16627" s="17"/>
    </row>
    <row r="16628" spans="2:3" x14ac:dyDescent="0.25">
      <c r="B16628" s="16"/>
      <c r="C16628" s="17"/>
    </row>
    <row r="16629" spans="2:3" x14ac:dyDescent="0.25">
      <c r="B16629" s="16"/>
      <c r="C16629" s="17"/>
    </row>
    <row r="16630" spans="2:3" x14ac:dyDescent="0.25">
      <c r="B16630" s="16"/>
      <c r="C16630" s="17"/>
    </row>
    <row r="16631" spans="2:3" x14ac:dyDescent="0.25">
      <c r="B16631" s="16"/>
      <c r="C16631" s="17"/>
    </row>
    <row r="16632" spans="2:3" x14ac:dyDescent="0.25">
      <c r="B16632" s="16"/>
      <c r="C16632" s="17"/>
    </row>
    <row r="16633" spans="2:3" x14ac:dyDescent="0.25">
      <c r="B16633" s="16"/>
      <c r="C16633" s="17"/>
    </row>
    <row r="16634" spans="2:3" x14ac:dyDescent="0.25">
      <c r="B16634" s="16"/>
      <c r="C16634" s="17"/>
    </row>
    <row r="16635" spans="2:3" x14ac:dyDescent="0.25">
      <c r="B16635" s="16"/>
      <c r="C16635" s="17"/>
    </row>
    <row r="16636" spans="2:3" x14ac:dyDescent="0.25">
      <c r="B16636" s="16"/>
      <c r="C16636" s="17"/>
    </row>
    <row r="16637" spans="2:3" x14ac:dyDescent="0.25">
      <c r="B16637" s="16"/>
      <c r="C16637" s="17"/>
    </row>
    <row r="16638" spans="2:3" x14ac:dyDescent="0.25">
      <c r="B16638" s="16"/>
      <c r="C16638" s="17"/>
    </row>
    <row r="16639" spans="2:3" x14ac:dyDescent="0.25">
      <c r="B16639" s="16"/>
      <c r="C16639" s="17"/>
    </row>
    <row r="16640" spans="2:3" x14ac:dyDescent="0.25">
      <c r="B16640" s="16"/>
      <c r="C16640" s="17"/>
    </row>
    <row r="16641" spans="2:3" x14ac:dyDescent="0.25">
      <c r="B16641" s="16"/>
      <c r="C16641" s="17"/>
    </row>
    <row r="16642" spans="2:3" x14ac:dyDescent="0.25">
      <c r="B16642" s="16"/>
      <c r="C16642" s="17"/>
    </row>
    <row r="16643" spans="2:3" x14ac:dyDescent="0.25">
      <c r="B16643" s="16"/>
      <c r="C16643" s="17"/>
    </row>
    <row r="16644" spans="2:3" x14ac:dyDescent="0.25">
      <c r="B16644" s="16"/>
      <c r="C16644" s="17"/>
    </row>
    <row r="16645" spans="2:3" x14ac:dyDescent="0.25">
      <c r="B16645" s="16"/>
      <c r="C16645" s="17"/>
    </row>
    <row r="16646" spans="2:3" x14ac:dyDescent="0.25">
      <c r="B16646" s="16"/>
      <c r="C16646" s="17"/>
    </row>
    <row r="16647" spans="2:3" x14ac:dyDescent="0.25">
      <c r="B16647" s="16"/>
      <c r="C16647" s="17"/>
    </row>
    <row r="16648" spans="2:3" x14ac:dyDescent="0.25">
      <c r="B16648" s="16"/>
      <c r="C16648" s="17"/>
    </row>
    <row r="16649" spans="2:3" x14ac:dyDescent="0.25">
      <c r="B16649" s="16"/>
      <c r="C16649" s="17"/>
    </row>
    <row r="16650" spans="2:3" x14ac:dyDescent="0.25">
      <c r="B16650" s="16"/>
      <c r="C16650" s="17"/>
    </row>
    <row r="16651" spans="2:3" x14ac:dyDescent="0.25">
      <c r="B16651" s="16"/>
      <c r="C16651" s="17"/>
    </row>
    <row r="16652" spans="2:3" x14ac:dyDescent="0.25">
      <c r="B16652" s="16"/>
      <c r="C16652" s="17"/>
    </row>
    <row r="16653" spans="2:3" x14ac:dyDescent="0.25">
      <c r="B16653" s="16"/>
      <c r="C16653" s="17"/>
    </row>
    <row r="16654" spans="2:3" x14ac:dyDescent="0.25">
      <c r="B16654" s="16"/>
      <c r="C16654" s="17"/>
    </row>
    <row r="16655" spans="2:3" x14ac:dyDescent="0.25">
      <c r="B16655" s="16"/>
      <c r="C16655" s="17"/>
    </row>
    <row r="16656" spans="2:3" x14ac:dyDescent="0.25">
      <c r="B16656" s="16"/>
      <c r="C16656" s="17"/>
    </row>
    <row r="16657" spans="2:3" x14ac:dyDescent="0.25">
      <c r="B16657" s="16"/>
      <c r="C16657" s="17"/>
    </row>
    <row r="16658" spans="2:3" x14ac:dyDescent="0.25">
      <c r="B16658" s="16"/>
      <c r="C16658" s="17"/>
    </row>
    <row r="16659" spans="2:3" x14ac:dyDescent="0.25">
      <c r="B16659" s="16"/>
      <c r="C16659" s="17"/>
    </row>
    <row r="16660" spans="2:3" x14ac:dyDescent="0.25">
      <c r="B16660" s="16"/>
      <c r="C16660" s="17"/>
    </row>
    <row r="16661" spans="2:3" x14ac:dyDescent="0.25">
      <c r="B16661" s="16"/>
      <c r="C16661" s="17"/>
    </row>
    <row r="16662" spans="2:3" x14ac:dyDescent="0.25">
      <c r="B16662" s="16"/>
      <c r="C16662" s="17"/>
    </row>
    <row r="16663" spans="2:3" x14ac:dyDescent="0.25">
      <c r="B16663" s="16"/>
      <c r="C16663" s="17"/>
    </row>
    <row r="16664" spans="2:3" x14ac:dyDescent="0.25">
      <c r="B16664" s="16"/>
      <c r="C16664" s="17"/>
    </row>
    <row r="16665" spans="2:3" x14ac:dyDescent="0.25">
      <c r="B16665" s="16"/>
      <c r="C16665" s="17"/>
    </row>
    <row r="16666" spans="2:3" x14ac:dyDescent="0.25">
      <c r="B16666" s="16"/>
      <c r="C16666" s="17"/>
    </row>
    <row r="16667" spans="2:3" x14ac:dyDescent="0.25">
      <c r="B16667" s="16"/>
      <c r="C16667" s="17"/>
    </row>
    <row r="16668" spans="2:3" x14ac:dyDescent="0.25">
      <c r="B16668" s="16"/>
      <c r="C16668" s="17"/>
    </row>
    <row r="16669" spans="2:3" x14ac:dyDescent="0.25">
      <c r="B16669" s="16"/>
      <c r="C16669" s="17"/>
    </row>
    <row r="16670" spans="2:3" x14ac:dyDescent="0.25">
      <c r="B16670" s="16"/>
      <c r="C16670" s="17"/>
    </row>
    <row r="16671" spans="2:3" x14ac:dyDescent="0.25">
      <c r="B16671" s="16"/>
      <c r="C16671" s="17"/>
    </row>
    <row r="16672" spans="2:3" x14ac:dyDescent="0.25">
      <c r="B16672" s="16"/>
      <c r="C16672" s="17"/>
    </row>
    <row r="16673" spans="2:3" x14ac:dyDescent="0.25">
      <c r="B16673" s="16"/>
      <c r="C16673" s="17"/>
    </row>
    <row r="16674" spans="2:3" x14ac:dyDescent="0.25">
      <c r="B16674" s="16"/>
      <c r="C16674" s="17"/>
    </row>
    <row r="16675" spans="2:3" x14ac:dyDescent="0.25">
      <c r="B16675" s="16"/>
      <c r="C16675" s="17"/>
    </row>
    <row r="16676" spans="2:3" x14ac:dyDescent="0.25">
      <c r="B16676" s="16"/>
      <c r="C16676" s="17"/>
    </row>
    <row r="16677" spans="2:3" x14ac:dyDescent="0.25">
      <c r="B16677" s="16"/>
      <c r="C16677" s="17"/>
    </row>
    <row r="16678" spans="2:3" x14ac:dyDescent="0.25">
      <c r="B16678" s="16"/>
      <c r="C16678" s="17"/>
    </row>
    <row r="16679" spans="2:3" x14ac:dyDescent="0.25">
      <c r="B16679" s="16"/>
      <c r="C16679" s="17"/>
    </row>
    <row r="16680" spans="2:3" x14ac:dyDescent="0.25">
      <c r="B16680" s="16"/>
      <c r="C16680" s="17"/>
    </row>
    <row r="16681" spans="2:3" x14ac:dyDescent="0.25">
      <c r="B16681" s="16"/>
      <c r="C16681" s="17"/>
    </row>
    <row r="16682" spans="2:3" x14ac:dyDescent="0.25">
      <c r="B16682" s="16"/>
      <c r="C16682" s="17"/>
    </row>
    <row r="16683" spans="2:3" x14ac:dyDescent="0.25">
      <c r="B16683" s="16"/>
      <c r="C16683" s="17"/>
    </row>
    <row r="16684" spans="2:3" x14ac:dyDescent="0.25">
      <c r="B16684" s="16"/>
      <c r="C16684" s="17"/>
    </row>
    <row r="16685" spans="2:3" x14ac:dyDescent="0.25">
      <c r="B16685" s="16"/>
      <c r="C16685" s="17"/>
    </row>
    <row r="16686" spans="2:3" x14ac:dyDescent="0.25">
      <c r="B16686" s="16"/>
      <c r="C16686" s="17"/>
    </row>
    <row r="16687" spans="2:3" x14ac:dyDescent="0.25">
      <c r="B16687" s="16"/>
      <c r="C16687" s="17"/>
    </row>
    <row r="16688" spans="2:3" x14ac:dyDescent="0.25">
      <c r="B16688" s="16"/>
      <c r="C16688" s="17"/>
    </row>
    <row r="16689" spans="2:3" x14ac:dyDescent="0.25">
      <c r="B16689" s="16"/>
      <c r="C16689" s="17"/>
    </row>
    <row r="16690" spans="2:3" x14ac:dyDescent="0.25">
      <c r="B16690" s="16"/>
      <c r="C16690" s="17"/>
    </row>
    <row r="16691" spans="2:3" x14ac:dyDescent="0.25">
      <c r="B16691" s="16"/>
      <c r="C16691" s="17"/>
    </row>
    <row r="16692" spans="2:3" x14ac:dyDescent="0.25">
      <c r="B16692" s="16"/>
      <c r="C16692" s="17"/>
    </row>
    <row r="16693" spans="2:3" x14ac:dyDescent="0.25">
      <c r="B16693" s="16"/>
      <c r="C16693" s="17"/>
    </row>
    <row r="16694" spans="2:3" x14ac:dyDescent="0.25">
      <c r="B16694" s="16"/>
      <c r="C16694" s="17"/>
    </row>
    <row r="16695" spans="2:3" x14ac:dyDescent="0.25">
      <c r="B16695" s="16"/>
      <c r="C16695" s="17"/>
    </row>
    <row r="16696" spans="2:3" x14ac:dyDescent="0.25">
      <c r="B16696" s="16"/>
      <c r="C16696" s="17"/>
    </row>
    <row r="16697" spans="2:3" x14ac:dyDescent="0.25">
      <c r="B16697" s="16"/>
      <c r="C16697" s="17"/>
    </row>
    <row r="16698" spans="2:3" x14ac:dyDescent="0.25">
      <c r="B16698" s="16"/>
      <c r="C16698" s="17"/>
    </row>
    <row r="16699" spans="2:3" x14ac:dyDescent="0.25">
      <c r="B16699" s="16"/>
      <c r="C16699" s="17"/>
    </row>
    <row r="16700" spans="2:3" x14ac:dyDescent="0.25">
      <c r="B16700" s="16"/>
      <c r="C16700" s="17"/>
    </row>
    <row r="16701" spans="2:3" x14ac:dyDescent="0.25">
      <c r="B16701" s="16"/>
      <c r="C16701" s="17"/>
    </row>
    <row r="16702" spans="2:3" x14ac:dyDescent="0.25">
      <c r="B16702" s="16"/>
      <c r="C16702" s="17"/>
    </row>
    <row r="16703" spans="2:3" x14ac:dyDescent="0.25">
      <c r="B16703" s="16"/>
      <c r="C16703" s="17"/>
    </row>
    <row r="16704" spans="2:3" x14ac:dyDescent="0.25">
      <c r="B16704" s="16"/>
      <c r="C16704" s="17"/>
    </row>
    <row r="16705" spans="2:3" x14ac:dyDescent="0.25">
      <c r="B16705" s="16"/>
      <c r="C16705" s="17"/>
    </row>
    <row r="16706" spans="2:3" x14ac:dyDescent="0.25">
      <c r="B16706" s="16"/>
      <c r="C16706" s="17"/>
    </row>
    <row r="16707" spans="2:3" x14ac:dyDescent="0.25">
      <c r="B16707" s="16"/>
      <c r="C16707" s="17"/>
    </row>
    <row r="16708" spans="2:3" x14ac:dyDescent="0.25">
      <c r="B16708" s="16"/>
      <c r="C16708" s="17"/>
    </row>
    <row r="16709" spans="2:3" x14ac:dyDescent="0.25">
      <c r="B16709" s="16"/>
      <c r="C16709" s="17"/>
    </row>
    <row r="16710" spans="2:3" x14ac:dyDescent="0.25">
      <c r="B16710" s="16"/>
      <c r="C16710" s="17"/>
    </row>
    <row r="16711" spans="2:3" x14ac:dyDescent="0.25">
      <c r="B16711" s="16"/>
      <c r="C16711" s="17"/>
    </row>
    <row r="16712" spans="2:3" x14ac:dyDescent="0.25">
      <c r="B16712" s="16"/>
      <c r="C16712" s="17"/>
    </row>
    <row r="16713" spans="2:3" x14ac:dyDescent="0.25">
      <c r="B16713" s="16"/>
      <c r="C16713" s="17"/>
    </row>
    <row r="16714" spans="2:3" x14ac:dyDescent="0.25">
      <c r="B16714" s="16"/>
      <c r="C16714" s="17"/>
    </row>
    <row r="16715" spans="2:3" x14ac:dyDescent="0.25">
      <c r="B16715" s="16"/>
      <c r="C16715" s="17"/>
    </row>
    <row r="16716" spans="2:3" x14ac:dyDescent="0.25">
      <c r="B16716" s="16"/>
      <c r="C16716" s="17"/>
    </row>
    <row r="16717" spans="2:3" x14ac:dyDescent="0.25">
      <c r="B16717" s="16"/>
      <c r="C16717" s="17"/>
    </row>
    <row r="16718" spans="2:3" x14ac:dyDescent="0.25">
      <c r="B16718" s="16"/>
      <c r="C16718" s="17"/>
    </row>
    <row r="16719" spans="2:3" x14ac:dyDescent="0.25">
      <c r="B16719" s="16"/>
      <c r="C16719" s="17"/>
    </row>
    <row r="16720" spans="2:3" x14ac:dyDescent="0.25">
      <c r="B16720" s="16"/>
      <c r="C16720" s="17"/>
    </row>
    <row r="16721" spans="2:3" x14ac:dyDescent="0.25">
      <c r="B16721" s="16"/>
      <c r="C16721" s="17"/>
    </row>
    <row r="16722" spans="2:3" x14ac:dyDescent="0.25">
      <c r="B16722" s="16"/>
      <c r="C16722" s="17"/>
    </row>
    <row r="16723" spans="2:3" x14ac:dyDescent="0.25">
      <c r="B16723" s="16"/>
      <c r="C16723" s="17"/>
    </row>
    <row r="16724" spans="2:3" x14ac:dyDescent="0.25">
      <c r="B16724" s="16"/>
      <c r="C16724" s="17"/>
    </row>
    <row r="16725" spans="2:3" x14ac:dyDescent="0.25">
      <c r="B16725" s="16"/>
      <c r="C16725" s="17"/>
    </row>
    <row r="16726" spans="2:3" x14ac:dyDescent="0.25">
      <c r="B16726" s="16"/>
      <c r="C16726" s="17"/>
    </row>
    <row r="16727" spans="2:3" x14ac:dyDescent="0.25">
      <c r="B16727" s="16"/>
      <c r="C16727" s="17"/>
    </row>
    <row r="16728" spans="2:3" x14ac:dyDescent="0.25">
      <c r="B16728" s="16"/>
      <c r="C16728" s="17"/>
    </row>
    <row r="16729" spans="2:3" x14ac:dyDescent="0.25">
      <c r="B16729" s="16"/>
      <c r="C16729" s="17"/>
    </row>
    <row r="16730" spans="2:3" x14ac:dyDescent="0.25">
      <c r="B16730" s="16"/>
      <c r="C16730" s="17"/>
    </row>
    <row r="16731" spans="2:3" x14ac:dyDescent="0.25">
      <c r="B16731" s="16"/>
      <c r="C16731" s="17"/>
    </row>
    <row r="16732" spans="2:3" x14ac:dyDescent="0.25">
      <c r="B16732" s="16"/>
      <c r="C16732" s="17"/>
    </row>
    <row r="16733" spans="2:3" x14ac:dyDescent="0.25">
      <c r="B16733" s="16"/>
      <c r="C16733" s="17"/>
    </row>
    <row r="16734" spans="2:3" x14ac:dyDescent="0.25">
      <c r="B16734" s="16"/>
      <c r="C16734" s="17"/>
    </row>
    <row r="16735" spans="2:3" x14ac:dyDescent="0.25">
      <c r="B16735" s="16"/>
      <c r="C16735" s="17"/>
    </row>
    <row r="16736" spans="2:3" x14ac:dyDescent="0.25">
      <c r="B16736" s="16"/>
      <c r="C16736" s="17"/>
    </row>
    <row r="16737" spans="2:3" x14ac:dyDescent="0.25">
      <c r="B16737" s="16"/>
      <c r="C16737" s="17"/>
    </row>
    <row r="16738" spans="2:3" x14ac:dyDescent="0.25">
      <c r="B16738" s="16"/>
      <c r="C16738" s="17"/>
    </row>
    <row r="16739" spans="2:3" x14ac:dyDescent="0.25">
      <c r="B16739" s="16"/>
      <c r="C16739" s="17"/>
    </row>
    <row r="16740" spans="2:3" x14ac:dyDescent="0.25">
      <c r="B16740" s="16"/>
      <c r="C16740" s="17"/>
    </row>
    <row r="16741" spans="2:3" x14ac:dyDescent="0.25">
      <c r="B16741" s="16"/>
      <c r="C16741" s="17"/>
    </row>
    <row r="16742" spans="2:3" x14ac:dyDescent="0.25">
      <c r="B16742" s="16"/>
      <c r="C16742" s="17"/>
    </row>
    <row r="16743" spans="2:3" x14ac:dyDescent="0.25">
      <c r="B16743" s="16"/>
      <c r="C16743" s="17"/>
    </row>
    <row r="16744" spans="2:3" x14ac:dyDescent="0.25">
      <c r="B16744" s="16"/>
      <c r="C16744" s="17"/>
    </row>
    <row r="16745" spans="2:3" x14ac:dyDescent="0.25">
      <c r="B16745" s="16"/>
      <c r="C16745" s="17"/>
    </row>
    <row r="16746" spans="2:3" x14ac:dyDescent="0.25">
      <c r="B16746" s="16"/>
      <c r="C16746" s="17"/>
    </row>
    <row r="16747" spans="2:3" x14ac:dyDescent="0.25">
      <c r="B16747" s="16"/>
      <c r="C16747" s="17"/>
    </row>
    <row r="16748" spans="2:3" x14ac:dyDescent="0.25">
      <c r="B16748" s="16"/>
      <c r="C16748" s="17"/>
    </row>
    <row r="16749" spans="2:3" x14ac:dyDescent="0.25">
      <c r="B16749" s="16"/>
      <c r="C16749" s="17"/>
    </row>
    <row r="16750" spans="2:3" x14ac:dyDescent="0.25">
      <c r="B16750" s="16"/>
      <c r="C16750" s="17"/>
    </row>
    <row r="16751" spans="2:3" x14ac:dyDescent="0.25">
      <c r="B16751" s="16"/>
      <c r="C16751" s="17"/>
    </row>
    <row r="16752" spans="2:3" x14ac:dyDescent="0.25">
      <c r="B16752" s="16"/>
      <c r="C16752" s="17"/>
    </row>
    <row r="16753" spans="2:3" x14ac:dyDescent="0.25">
      <c r="B16753" s="16"/>
      <c r="C16753" s="17"/>
    </row>
    <row r="16754" spans="2:3" x14ac:dyDescent="0.25">
      <c r="B16754" s="16"/>
      <c r="C16754" s="17"/>
    </row>
    <row r="16755" spans="2:3" x14ac:dyDescent="0.25">
      <c r="B16755" s="16"/>
      <c r="C16755" s="17"/>
    </row>
    <row r="16756" spans="2:3" x14ac:dyDescent="0.25">
      <c r="B16756" s="16"/>
      <c r="C16756" s="17"/>
    </row>
    <row r="16757" spans="2:3" x14ac:dyDescent="0.25">
      <c r="B16757" s="16"/>
      <c r="C16757" s="17"/>
    </row>
    <row r="16758" spans="2:3" x14ac:dyDescent="0.25">
      <c r="B16758" s="16"/>
      <c r="C16758" s="17"/>
    </row>
    <row r="16759" spans="2:3" x14ac:dyDescent="0.25">
      <c r="B16759" s="16"/>
      <c r="C16759" s="17"/>
    </row>
    <row r="16760" spans="2:3" x14ac:dyDescent="0.25">
      <c r="B16760" s="16"/>
      <c r="C16760" s="17"/>
    </row>
    <row r="16761" spans="2:3" x14ac:dyDescent="0.25">
      <c r="B16761" s="16"/>
      <c r="C16761" s="17"/>
    </row>
    <row r="16762" spans="2:3" x14ac:dyDescent="0.25">
      <c r="B16762" s="16"/>
      <c r="C16762" s="17"/>
    </row>
    <row r="16763" spans="2:3" x14ac:dyDescent="0.25">
      <c r="B16763" s="16"/>
      <c r="C16763" s="17"/>
    </row>
    <row r="16764" spans="2:3" x14ac:dyDescent="0.25">
      <c r="B16764" s="16"/>
      <c r="C16764" s="17"/>
    </row>
    <row r="16765" spans="2:3" x14ac:dyDescent="0.25">
      <c r="B16765" s="16"/>
      <c r="C16765" s="17"/>
    </row>
    <row r="16766" spans="2:3" x14ac:dyDescent="0.25">
      <c r="B16766" s="16"/>
      <c r="C16766" s="17"/>
    </row>
    <row r="16767" spans="2:3" x14ac:dyDescent="0.25">
      <c r="B16767" s="16"/>
      <c r="C16767" s="17"/>
    </row>
    <row r="16768" spans="2:3" x14ac:dyDescent="0.25">
      <c r="B16768" s="16"/>
      <c r="C16768" s="17"/>
    </row>
    <row r="16769" spans="2:3" x14ac:dyDescent="0.25">
      <c r="B16769" s="16"/>
      <c r="C16769" s="17"/>
    </row>
    <row r="16770" spans="2:3" x14ac:dyDescent="0.25">
      <c r="B16770" s="16"/>
      <c r="C16770" s="17"/>
    </row>
    <row r="16771" spans="2:3" x14ac:dyDescent="0.25">
      <c r="B16771" s="16"/>
      <c r="C16771" s="17"/>
    </row>
    <row r="16772" spans="2:3" x14ac:dyDescent="0.25">
      <c r="B16772" s="16"/>
      <c r="C16772" s="17"/>
    </row>
    <row r="16773" spans="2:3" x14ac:dyDescent="0.25">
      <c r="B16773" s="16"/>
      <c r="C16773" s="17"/>
    </row>
    <row r="16774" spans="2:3" x14ac:dyDescent="0.25">
      <c r="B16774" s="16"/>
      <c r="C16774" s="17"/>
    </row>
    <row r="16775" spans="2:3" x14ac:dyDescent="0.25">
      <c r="B16775" s="16"/>
      <c r="C16775" s="17"/>
    </row>
    <row r="16776" spans="2:3" x14ac:dyDescent="0.25">
      <c r="B16776" s="16"/>
      <c r="C16776" s="17"/>
    </row>
    <row r="16777" spans="2:3" x14ac:dyDescent="0.25">
      <c r="B16777" s="16"/>
      <c r="C16777" s="17"/>
    </row>
    <row r="16778" spans="2:3" x14ac:dyDescent="0.25">
      <c r="B16778" s="16"/>
      <c r="C16778" s="17"/>
    </row>
    <row r="16779" spans="2:3" x14ac:dyDescent="0.25">
      <c r="B16779" s="16"/>
      <c r="C16779" s="17"/>
    </row>
    <row r="16780" spans="2:3" x14ac:dyDescent="0.25">
      <c r="B16780" s="16"/>
      <c r="C16780" s="17"/>
    </row>
    <row r="16781" spans="2:3" x14ac:dyDescent="0.25">
      <c r="B16781" s="16"/>
      <c r="C16781" s="17"/>
    </row>
    <row r="16782" spans="2:3" x14ac:dyDescent="0.25">
      <c r="B16782" s="16"/>
      <c r="C16782" s="17"/>
    </row>
    <row r="16783" spans="2:3" x14ac:dyDescent="0.25">
      <c r="B16783" s="16"/>
      <c r="C16783" s="17"/>
    </row>
    <row r="16784" spans="2:3" x14ac:dyDescent="0.25">
      <c r="B16784" s="16"/>
      <c r="C16784" s="17"/>
    </row>
    <row r="16785" spans="2:3" x14ac:dyDescent="0.25">
      <c r="B16785" s="16"/>
      <c r="C16785" s="17"/>
    </row>
    <row r="16786" spans="2:3" x14ac:dyDescent="0.25">
      <c r="B16786" s="16"/>
      <c r="C16786" s="17"/>
    </row>
    <row r="16787" spans="2:3" x14ac:dyDescent="0.25">
      <c r="B16787" s="16"/>
      <c r="C16787" s="17"/>
    </row>
    <row r="16788" spans="2:3" x14ac:dyDescent="0.25">
      <c r="B16788" s="16"/>
      <c r="C16788" s="17"/>
    </row>
    <row r="16789" spans="2:3" x14ac:dyDescent="0.25">
      <c r="B16789" s="16"/>
      <c r="C16789" s="17"/>
    </row>
    <row r="16790" spans="2:3" x14ac:dyDescent="0.25">
      <c r="B16790" s="16"/>
      <c r="C16790" s="17"/>
    </row>
    <row r="16791" spans="2:3" x14ac:dyDescent="0.25">
      <c r="B16791" s="16"/>
      <c r="C16791" s="17"/>
    </row>
    <row r="16792" spans="2:3" x14ac:dyDescent="0.25">
      <c r="B16792" s="16"/>
      <c r="C16792" s="17"/>
    </row>
    <row r="16793" spans="2:3" x14ac:dyDescent="0.25">
      <c r="B16793" s="16"/>
      <c r="C16793" s="17"/>
    </row>
    <row r="16794" spans="2:3" x14ac:dyDescent="0.25">
      <c r="B16794" s="16"/>
      <c r="C16794" s="17"/>
    </row>
    <row r="16795" spans="2:3" x14ac:dyDescent="0.25">
      <c r="B16795" s="16"/>
      <c r="C16795" s="17"/>
    </row>
    <row r="16796" spans="2:3" x14ac:dyDescent="0.25">
      <c r="B16796" s="16"/>
      <c r="C16796" s="17"/>
    </row>
    <row r="16797" spans="2:3" x14ac:dyDescent="0.25">
      <c r="B16797" s="16"/>
      <c r="C16797" s="17"/>
    </row>
    <row r="16798" spans="2:3" x14ac:dyDescent="0.25">
      <c r="B16798" s="16"/>
      <c r="C16798" s="17"/>
    </row>
    <row r="16799" spans="2:3" x14ac:dyDescent="0.25">
      <c r="B16799" s="16"/>
      <c r="C16799" s="17"/>
    </row>
    <row r="16800" spans="2:3" x14ac:dyDescent="0.25">
      <c r="B16800" s="16"/>
      <c r="C16800" s="17"/>
    </row>
    <row r="16801" spans="2:3" x14ac:dyDescent="0.25">
      <c r="B16801" s="16"/>
      <c r="C16801" s="17"/>
    </row>
    <row r="16802" spans="2:3" x14ac:dyDescent="0.25">
      <c r="B16802" s="16"/>
      <c r="C16802" s="17"/>
    </row>
    <row r="16803" spans="2:3" x14ac:dyDescent="0.25">
      <c r="B16803" s="16"/>
      <c r="C16803" s="17"/>
    </row>
    <row r="16804" spans="2:3" x14ac:dyDescent="0.25">
      <c r="B16804" s="16"/>
      <c r="C16804" s="17"/>
    </row>
    <row r="16805" spans="2:3" x14ac:dyDescent="0.25">
      <c r="B16805" s="16"/>
      <c r="C16805" s="17"/>
    </row>
    <row r="16806" spans="2:3" x14ac:dyDescent="0.25">
      <c r="B16806" s="16"/>
      <c r="C16806" s="17"/>
    </row>
    <row r="16807" spans="2:3" x14ac:dyDescent="0.25">
      <c r="B16807" s="16"/>
      <c r="C16807" s="17"/>
    </row>
    <row r="16808" spans="2:3" x14ac:dyDescent="0.25">
      <c r="B16808" s="16"/>
      <c r="C16808" s="17"/>
    </row>
    <row r="16809" spans="2:3" x14ac:dyDescent="0.25">
      <c r="B16809" s="16"/>
      <c r="C16809" s="17"/>
    </row>
    <row r="16810" spans="2:3" x14ac:dyDescent="0.25">
      <c r="B16810" s="16"/>
      <c r="C16810" s="17"/>
    </row>
    <row r="16811" spans="2:3" x14ac:dyDescent="0.25">
      <c r="B16811" s="16"/>
      <c r="C16811" s="17"/>
    </row>
    <row r="16812" spans="2:3" x14ac:dyDescent="0.25">
      <c r="B16812" s="16"/>
      <c r="C16812" s="17"/>
    </row>
    <row r="16813" spans="2:3" x14ac:dyDescent="0.25">
      <c r="B16813" s="16"/>
      <c r="C16813" s="17"/>
    </row>
    <row r="16814" spans="2:3" x14ac:dyDescent="0.25">
      <c r="B16814" s="16"/>
      <c r="C16814" s="17"/>
    </row>
    <row r="16815" spans="2:3" x14ac:dyDescent="0.25">
      <c r="B16815" s="16"/>
      <c r="C16815" s="17"/>
    </row>
    <row r="16816" spans="2:3" x14ac:dyDescent="0.25">
      <c r="B16816" s="16"/>
      <c r="C16816" s="17"/>
    </row>
    <row r="16817" spans="2:3" x14ac:dyDescent="0.25">
      <c r="B16817" s="16"/>
      <c r="C16817" s="17"/>
    </row>
    <row r="16818" spans="2:3" x14ac:dyDescent="0.25">
      <c r="B16818" s="16"/>
      <c r="C16818" s="17"/>
    </row>
    <row r="16819" spans="2:3" x14ac:dyDescent="0.25">
      <c r="B16819" s="16"/>
      <c r="C16819" s="17"/>
    </row>
    <row r="16820" spans="2:3" x14ac:dyDescent="0.25">
      <c r="B16820" s="16"/>
      <c r="C16820" s="17"/>
    </row>
    <row r="16821" spans="2:3" x14ac:dyDescent="0.25">
      <c r="B16821" s="16"/>
      <c r="C16821" s="17"/>
    </row>
    <row r="16822" spans="2:3" x14ac:dyDescent="0.25">
      <c r="B16822" s="16"/>
      <c r="C16822" s="17"/>
    </row>
    <row r="16823" spans="2:3" x14ac:dyDescent="0.25">
      <c r="B16823" s="16"/>
      <c r="C16823" s="17"/>
    </row>
    <row r="16824" spans="2:3" x14ac:dyDescent="0.25">
      <c r="B16824" s="16"/>
      <c r="C16824" s="17"/>
    </row>
    <row r="16825" spans="2:3" x14ac:dyDescent="0.25">
      <c r="B16825" s="16"/>
      <c r="C16825" s="17"/>
    </row>
    <row r="16826" spans="2:3" x14ac:dyDescent="0.25">
      <c r="B16826" s="16"/>
      <c r="C16826" s="17"/>
    </row>
    <row r="16827" spans="2:3" x14ac:dyDescent="0.25">
      <c r="B16827" s="16"/>
      <c r="C16827" s="17"/>
    </row>
    <row r="16828" spans="2:3" x14ac:dyDescent="0.25">
      <c r="B16828" s="16"/>
      <c r="C16828" s="17"/>
    </row>
    <row r="16829" spans="2:3" x14ac:dyDescent="0.25">
      <c r="B16829" s="16"/>
      <c r="C16829" s="17"/>
    </row>
    <row r="16830" spans="2:3" x14ac:dyDescent="0.25">
      <c r="B16830" s="16"/>
      <c r="C16830" s="17"/>
    </row>
    <row r="16831" spans="2:3" x14ac:dyDescent="0.25">
      <c r="B16831" s="16"/>
      <c r="C16831" s="17"/>
    </row>
    <row r="16832" spans="2:3" x14ac:dyDescent="0.25">
      <c r="B16832" s="16"/>
      <c r="C16832" s="17"/>
    </row>
    <row r="16833" spans="2:3" x14ac:dyDescent="0.25">
      <c r="B16833" s="16"/>
      <c r="C16833" s="17"/>
    </row>
    <row r="16834" spans="2:3" x14ac:dyDescent="0.25">
      <c r="B16834" s="16"/>
      <c r="C16834" s="17"/>
    </row>
    <row r="16835" spans="2:3" x14ac:dyDescent="0.25">
      <c r="B16835" s="16"/>
      <c r="C16835" s="17"/>
    </row>
    <row r="16836" spans="2:3" x14ac:dyDescent="0.25">
      <c r="B16836" s="16"/>
      <c r="C16836" s="17"/>
    </row>
    <row r="16837" spans="2:3" x14ac:dyDescent="0.25">
      <c r="B16837" s="16"/>
      <c r="C16837" s="17"/>
    </row>
    <row r="16838" spans="2:3" x14ac:dyDescent="0.25">
      <c r="B16838" s="16"/>
      <c r="C16838" s="17"/>
    </row>
    <row r="16839" spans="2:3" x14ac:dyDescent="0.25">
      <c r="B16839" s="16"/>
      <c r="C16839" s="17"/>
    </row>
    <row r="16840" spans="2:3" x14ac:dyDescent="0.25">
      <c r="B16840" s="16"/>
      <c r="C16840" s="17"/>
    </row>
    <row r="16841" spans="2:3" x14ac:dyDescent="0.25">
      <c r="B16841" s="16"/>
      <c r="C16841" s="17"/>
    </row>
    <row r="16842" spans="2:3" x14ac:dyDescent="0.25">
      <c r="B16842" s="16"/>
      <c r="C16842" s="17"/>
    </row>
    <row r="16843" spans="2:3" x14ac:dyDescent="0.25">
      <c r="B16843" s="16"/>
      <c r="C16843" s="17"/>
    </row>
    <row r="16844" spans="2:3" x14ac:dyDescent="0.25">
      <c r="B16844" s="16"/>
      <c r="C16844" s="17"/>
    </row>
    <row r="16845" spans="2:3" x14ac:dyDescent="0.25">
      <c r="B16845" s="16"/>
      <c r="C16845" s="17"/>
    </row>
    <row r="16846" spans="2:3" x14ac:dyDescent="0.25">
      <c r="B16846" s="16"/>
      <c r="C16846" s="17"/>
    </row>
    <row r="16847" spans="2:3" x14ac:dyDescent="0.25">
      <c r="B16847" s="16"/>
      <c r="C16847" s="17"/>
    </row>
    <row r="16848" spans="2:3" x14ac:dyDescent="0.25">
      <c r="B16848" s="16"/>
      <c r="C16848" s="17"/>
    </row>
    <row r="16849" spans="2:3" x14ac:dyDescent="0.25">
      <c r="B16849" s="16"/>
      <c r="C16849" s="17"/>
    </row>
    <row r="16850" spans="2:3" x14ac:dyDescent="0.25">
      <c r="B16850" s="16"/>
      <c r="C16850" s="17"/>
    </row>
    <row r="16851" spans="2:3" x14ac:dyDescent="0.25">
      <c r="B16851" s="16"/>
      <c r="C16851" s="17"/>
    </row>
    <row r="16852" spans="2:3" x14ac:dyDescent="0.25">
      <c r="B16852" s="16"/>
      <c r="C16852" s="17"/>
    </row>
    <row r="16853" spans="2:3" x14ac:dyDescent="0.25">
      <c r="B16853" s="16"/>
      <c r="C16853" s="17"/>
    </row>
    <row r="16854" spans="2:3" x14ac:dyDescent="0.25">
      <c r="B16854" s="16"/>
      <c r="C16854" s="17"/>
    </row>
    <row r="16855" spans="2:3" x14ac:dyDescent="0.25">
      <c r="B16855" s="16"/>
      <c r="C16855" s="17"/>
    </row>
    <row r="16856" spans="2:3" x14ac:dyDescent="0.25">
      <c r="B16856" s="16"/>
      <c r="C16856" s="17"/>
    </row>
    <row r="16857" spans="2:3" x14ac:dyDescent="0.25">
      <c r="B16857" s="16"/>
      <c r="C16857" s="17"/>
    </row>
    <row r="16858" spans="2:3" x14ac:dyDescent="0.25">
      <c r="B16858" s="16"/>
      <c r="C16858" s="17"/>
    </row>
    <row r="16859" spans="2:3" x14ac:dyDescent="0.25">
      <c r="B16859" s="16"/>
      <c r="C16859" s="17"/>
    </row>
    <row r="16860" spans="2:3" x14ac:dyDescent="0.25">
      <c r="B16860" s="16"/>
      <c r="C16860" s="17"/>
    </row>
    <row r="16861" spans="2:3" x14ac:dyDescent="0.25">
      <c r="B16861" s="16"/>
      <c r="C16861" s="17"/>
    </row>
    <row r="16862" spans="2:3" x14ac:dyDescent="0.25">
      <c r="B16862" s="16"/>
      <c r="C16862" s="17"/>
    </row>
    <row r="16863" spans="2:3" x14ac:dyDescent="0.25">
      <c r="B16863" s="16"/>
      <c r="C16863" s="17"/>
    </row>
    <row r="16864" spans="2:3" x14ac:dyDescent="0.25">
      <c r="B16864" s="16"/>
      <c r="C16864" s="17"/>
    </row>
    <row r="16865" spans="2:3" x14ac:dyDescent="0.25">
      <c r="B16865" s="16"/>
      <c r="C16865" s="17"/>
    </row>
    <row r="16866" spans="2:3" x14ac:dyDescent="0.25">
      <c r="B16866" s="16"/>
      <c r="C16866" s="17"/>
    </row>
    <row r="16867" spans="2:3" x14ac:dyDescent="0.25">
      <c r="B16867" s="16"/>
      <c r="C16867" s="17"/>
    </row>
    <row r="16868" spans="2:3" x14ac:dyDescent="0.25">
      <c r="B16868" s="16"/>
      <c r="C16868" s="17"/>
    </row>
    <row r="16869" spans="2:3" x14ac:dyDescent="0.25">
      <c r="B16869" s="16"/>
      <c r="C16869" s="17"/>
    </row>
    <row r="16870" spans="2:3" x14ac:dyDescent="0.25">
      <c r="B16870" s="16"/>
      <c r="C16870" s="17"/>
    </row>
    <row r="16871" spans="2:3" x14ac:dyDescent="0.25">
      <c r="B16871" s="16"/>
      <c r="C16871" s="17"/>
    </row>
    <row r="16872" spans="2:3" x14ac:dyDescent="0.25">
      <c r="B16872" s="16"/>
      <c r="C16872" s="17"/>
    </row>
    <row r="16873" spans="2:3" x14ac:dyDescent="0.25">
      <c r="B16873" s="16"/>
      <c r="C16873" s="17"/>
    </row>
    <row r="16874" spans="2:3" x14ac:dyDescent="0.25">
      <c r="B16874" s="16"/>
      <c r="C16874" s="17"/>
    </row>
    <row r="16875" spans="2:3" x14ac:dyDescent="0.25">
      <c r="B16875" s="16"/>
      <c r="C16875" s="17"/>
    </row>
    <row r="16876" spans="2:3" x14ac:dyDescent="0.25">
      <c r="B16876" s="16"/>
      <c r="C16876" s="17"/>
    </row>
    <row r="16877" spans="2:3" x14ac:dyDescent="0.25">
      <c r="B16877" s="16"/>
      <c r="C16877" s="17"/>
    </row>
    <row r="16878" spans="2:3" x14ac:dyDescent="0.25">
      <c r="B16878" s="16"/>
      <c r="C16878" s="17"/>
    </row>
    <row r="16879" spans="2:3" x14ac:dyDescent="0.25">
      <c r="B16879" s="16"/>
      <c r="C16879" s="17"/>
    </row>
    <row r="16880" spans="2:3" x14ac:dyDescent="0.25">
      <c r="B16880" s="16"/>
      <c r="C16880" s="17"/>
    </row>
    <row r="16881" spans="2:3" x14ac:dyDescent="0.25">
      <c r="B16881" s="16"/>
      <c r="C16881" s="17"/>
    </row>
    <row r="16882" spans="2:3" x14ac:dyDescent="0.25">
      <c r="B16882" s="16"/>
      <c r="C16882" s="17"/>
    </row>
    <row r="16883" spans="2:3" x14ac:dyDescent="0.25">
      <c r="B16883" s="16"/>
      <c r="C16883" s="17"/>
    </row>
    <row r="16884" spans="2:3" x14ac:dyDescent="0.25">
      <c r="B16884" s="16"/>
      <c r="C16884" s="17"/>
    </row>
    <row r="16885" spans="2:3" x14ac:dyDescent="0.25">
      <c r="B16885" s="16"/>
      <c r="C16885" s="17"/>
    </row>
    <row r="16886" spans="2:3" x14ac:dyDescent="0.25">
      <c r="B16886" s="16"/>
      <c r="C16886" s="17"/>
    </row>
    <row r="16887" spans="2:3" x14ac:dyDescent="0.25">
      <c r="B16887" s="16"/>
      <c r="C16887" s="17"/>
    </row>
    <row r="16888" spans="2:3" x14ac:dyDescent="0.25">
      <c r="B16888" s="16"/>
      <c r="C16888" s="17"/>
    </row>
    <row r="16889" spans="2:3" x14ac:dyDescent="0.25">
      <c r="B16889" s="16"/>
      <c r="C16889" s="17"/>
    </row>
    <row r="16890" spans="2:3" x14ac:dyDescent="0.25">
      <c r="B16890" s="16"/>
      <c r="C16890" s="17"/>
    </row>
    <row r="16891" spans="2:3" x14ac:dyDescent="0.25">
      <c r="B16891" s="16"/>
      <c r="C16891" s="17"/>
    </row>
    <row r="16892" spans="2:3" x14ac:dyDescent="0.25">
      <c r="B16892" s="16"/>
      <c r="C16892" s="17"/>
    </row>
    <row r="16893" spans="2:3" x14ac:dyDescent="0.25">
      <c r="B16893" s="16"/>
      <c r="C16893" s="17"/>
    </row>
    <row r="16894" spans="2:3" x14ac:dyDescent="0.25">
      <c r="B16894" s="16"/>
      <c r="C16894" s="17"/>
    </row>
    <row r="16895" spans="2:3" x14ac:dyDescent="0.25">
      <c r="B16895" s="16"/>
      <c r="C16895" s="17"/>
    </row>
    <row r="16896" spans="2:3" x14ac:dyDescent="0.25">
      <c r="B16896" s="16"/>
      <c r="C16896" s="17"/>
    </row>
    <row r="16897" spans="2:3" x14ac:dyDescent="0.25">
      <c r="B16897" s="16"/>
      <c r="C16897" s="17"/>
    </row>
    <row r="16898" spans="2:3" x14ac:dyDescent="0.25">
      <c r="B16898" s="16"/>
      <c r="C16898" s="17"/>
    </row>
    <row r="16899" spans="2:3" x14ac:dyDescent="0.25">
      <c r="B16899" s="16"/>
      <c r="C16899" s="17"/>
    </row>
    <row r="16900" spans="2:3" x14ac:dyDescent="0.25">
      <c r="B16900" s="16"/>
      <c r="C16900" s="17"/>
    </row>
    <row r="16901" spans="2:3" x14ac:dyDescent="0.25">
      <c r="B16901" s="16"/>
      <c r="C16901" s="17"/>
    </row>
    <row r="16902" spans="2:3" x14ac:dyDescent="0.25">
      <c r="B16902" s="16"/>
      <c r="C16902" s="17"/>
    </row>
    <row r="16903" spans="2:3" x14ac:dyDescent="0.25">
      <c r="B16903" s="16"/>
      <c r="C16903" s="17"/>
    </row>
    <row r="16904" spans="2:3" x14ac:dyDescent="0.25">
      <c r="B16904" s="16"/>
      <c r="C16904" s="17"/>
    </row>
    <row r="16905" spans="2:3" x14ac:dyDescent="0.25">
      <c r="B16905" s="16"/>
      <c r="C16905" s="17"/>
    </row>
    <row r="16906" spans="2:3" x14ac:dyDescent="0.25">
      <c r="B16906" s="16"/>
      <c r="C16906" s="17"/>
    </row>
    <row r="16907" spans="2:3" x14ac:dyDescent="0.25">
      <c r="B16907" s="16"/>
      <c r="C16907" s="17"/>
    </row>
    <row r="16908" spans="2:3" x14ac:dyDescent="0.25">
      <c r="B16908" s="16"/>
      <c r="C16908" s="17"/>
    </row>
    <row r="16909" spans="2:3" x14ac:dyDescent="0.25">
      <c r="B16909" s="16"/>
      <c r="C16909" s="17"/>
    </row>
    <row r="16910" spans="2:3" x14ac:dyDescent="0.25">
      <c r="B16910" s="16"/>
      <c r="C16910" s="17"/>
    </row>
    <row r="16911" spans="2:3" x14ac:dyDescent="0.25">
      <c r="B16911" s="16"/>
      <c r="C16911" s="17"/>
    </row>
    <row r="16912" spans="2:3" x14ac:dyDescent="0.25">
      <c r="B16912" s="16"/>
      <c r="C16912" s="17"/>
    </row>
    <row r="16913" spans="2:3" x14ac:dyDescent="0.25">
      <c r="B16913" s="16"/>
      <c r="C16913" s="17"/>
    </row>
    <row r="16914" spans="2:3" x14ac:dyDescent="0.25">
      <c r="B16914" s="16"/>
      <c r="C16914" s="17"/>
    </row>
    <row r="16915" spans="2:3" x14ac:dyDescent="0.25">
      <c r="B16915" s="16"/>
      <c r="C16915" s="17"/>
    </row>
    <row r="16916" spans="2:3" x14ac:dyDescent="0.25">
      <c r="B16916" s="16"/>
      <c r="C16916" s="17"/>
    </row>
    <row r="16917" spans="2:3" x14ac:dyDescent="0.25">
      <c r="B16917" s="16"/>
      <c r="C16917" s="17"/>
    </row>
    <row r="16918" spans="2:3" x14ac:dyDescent="0.25">
      <c r="B16918" s="16"/>
      <c r="C16918" s="17"/>
    </row>
    <row r="16919" spans="2:3" x14ac:dyDescent="0.25">
      <c r="B16919" s="16"/>
      <c r="C16919" s="17"/>
    </row>
    <row r="16920" spans="2:3" x14ac:dyDescent="0.25">
      <c r="B16920" s="16"/>
      <c r="C16920" s="17"/>
    </row>
    <row r="16921" spans="2:3" x14ac:dyDescent="0.25">
      <c r="B16921" s="16"/>
      <c r="C16921" s="17"/>
    </row>
    <row r="16922" spans="2:3" x14ac:dyDescent="0.25">
      <c r="B16922" s="16"/>
      <c r="C16922" s="17"/>
    </row>
    <row r="16923" spans="2:3" x14ac:dyDescent="0.25">
      <c r="B16923" s="16"/>
      <c r="C16923" s="17"/>
    </row>
    <row r="16924" spans="2:3" x14ac:dyDescent="0.25">
      <c r="B16924" s="16"/>
      <c r="C16924" s="17"/>
    </row>
    <row r="16925" spans="2:3" x14ac:dyDescent="0.25">
      <c r="B16925" s="16"/>
      <c r="C16925" s="17"/>
    </row>
    <row r="16926" spans="2:3" x14ac:dyDescent="0.25">
      <c r="B16926" s="16"/>
      <c r="C16926" s="17"/>
    </row>
    <row r="16927" spans="2:3" x14ac:dyDescent="0.25">
      <c r="B16927" s="16"/>
      <c r="C16927" s="17"/>
    </row>
    <row r="16928" spans="2:3" x14ac:dyDescent="0.25">
      <c r="B16928" s="16"/>
      <c r="C16928" s="17"/>
    </row>
    <row r="16929" spans="2:3" x14ac:dyDescent="0.25">
      <c r="B16929" s="16"/>
      <c r="C16929" s="17"/>
    </row>
    <row r="16930" spans="2:3" x14ac:dyDescent="0.25">
      <c r="B16930" s="16"/>
      <c r="C16930" s="17"/>
    </row>
    <row r="16931" spans="2:3" x14ac:dyDescent="0.25">
      <c r="B16931" s="16"/>
      <c r="C16931" s="17"/>
    </row>
    <row r="16932" spans="2:3" x14ac:dyDescent="0.25">
      <c r="B16932" s="16"/>
      <c r="C16932" s="17"/>
    </row>
    <row r="16933" spans="2:3" x14ac:dyDescent="0.25">
      <c r="B16933" s="16"/>
      <c r="C16933" s="17"/>
    </row>
    <row r="16934" spans="2:3" x14ac:dyDescent="0.25">
      <c r="B16934" s="16"/>
      <c r="C16934" s="17"/>
    </row>
    <row r="16935" spans="2:3" x14ac:dyDescent="0.25">
      <c r="B16935" s="16"/>
      <c r="C16935" s="17"/>
    </row>
    <row r="16936" spans="2:3" x14ac:dyDescent="0.25">
      <c r="B16936" s="16"/>
      <c r="C16936" s="17"/>
    </row>
    <row r="16937" spans="2:3" x14ac:dyDescent="0.25">
      <c r="B16937" s="16"/>
      <c r="C16937" s="17"/>
    </row>
    <row r="16938" spans="2:3" x14ac:dyDescent="0.25">
      <c r="B16938" s="16"/>
      <c r="C16938" s="17"/>
    </row>
    <row r="16939" spans="2:3" x14ac:dyDescent="0.25">
      <c r="B16939" s="16"/>
      <c r="C16939" s="17"/>
    </row>
    <row r="16940" spans="2:3" x14ac:dyDescent="0.25">
      <c r="B16940" s="16"/>
      <c r="C16940" s="17"/>
    </row>
    <row r="16941" spans="2:3" x14ac:dyDescent="0.25">
      <c r="B16941" s="16"/>
      <c r="C16941" s="17"/>
    </row>
    <row r="16942" spans="2:3" x14ac:dyDescent="0.25">
      <c r="B16942" s="16"/>
      <c r="C16942" s="17"/>
    </row>
    <row r="16943" spans="2:3" x14ac:dyDescent="0.25">
      <c r="B16943" s="16"/>
      <c r="C16943" s="17"/>
    </row>
    <row r="16944" spans="2:3" x14ac:dyDescent="0.25">
      <c r="B16944" s="16"/>
      <c r="C16944" s="17"/>
    </row>
    <row r="16945" spans="2:3" x14ac:dyDescent="0.25">
      <c r="B16945" s="16"/>
      <c r="C16945" s="17"/>
    </row>
    <row r="16946" spans="2:3" x14ac:dyDescent="0.25">
      <c r="B16946" s="16"/>
      <c r="C16946" s="17"/>
    </row>
    <row r="16947" spans="2:3" x14ac:dyDescent="0.25">
      <c r="B16947" s="16"/>
      <c r="C16947" s="17"/>
    </row>
    <row r="16948" spans="2:3" x14ac:dyDescent="0.25">
      <c r="B16948" s="16"/>
      <c r="C16948" s="17"/>
    </row>
    <row r="16949" spans="2:3" x14ac:dyDescent="0.25">
      <c r="B16949" s="16"/>
      <c r="C16949" s="17"/>
    </row>
    <row r="16950" spans="2:3" x14ac:dyDescent="0.25">
      <c r="B16950" s="16"/>
      <c r="C16950" s="17"/>
    </row>
    <row r="16951" spans="2:3" x14ac:dyDescent="0.25">
      <c r="B16951" s="16"/>
      <c r="C16951" s="17"/>
    </row>
    <row r="16952" spans="2:3" x14ac:dyDescent="0.25">
      <c r="B16952" s="16"/>
      <c r="C16952" s="17"/>
    </row>
    <row r="16953" spans="2:3" x14ac:dyDescent="0.25">
      <c r="B16953" s="16"/>
      <c r="C16953" s="17"/>
    </row>
    <row r="16954" spans="2:3" x14ac:dyDescent="0.25">
      <c r="B16954" s="16"/>
      <c r="C16954" s="17"/>
    </row>
    <row r="16955" spans="2:3" x14ac:dyDescent="0.25">
      <c r="B16955" s="16"/>
      <c r="C16955" s="17"/>
    </row>
    <row r="16956" spans="2:3" x14ac:dyDescent="0.25">
      <c r="B16956" s="16"/>
      <c r="C16956" s="17"/>
    </row>
    <row r="16957" spans="2:3" x14ac:dyDescent="0.25">
      <c r="B16957" s="16"/>
      <c r="C16957" s="17"/>
    </row>
    <row r="16958" spans="2:3" x14ac:dyDescent="0.25">
      <c r="B16958" s="16"/>
      <c r="C16958" s="17"/>
    </row>
    <row r="16959" spans="2:3" x14ac:dyDescent="0.25">
      <c r="B16959" s="16"/>
      <c r="C16959" s="17"/>
    </row>
    <row r="16960" spans="2:3" x14ac:dyDescent="0.25">
      <c r="B16960" s="16"/>
      <c r="C16960" s="17"/>
    </row>
    <row r="16961" spans="2:3" x14ac:dyDescent="0.25">
      <c r="B16961" s="16"/>
      <c r="C16961" s="17"/>
    </row>
    <row r="16962" spans="2:3" x14ac:dyDescent="0.25">
      <c r="B16962" s="16"/>
      <c r="C16962" s="17"/>
    </row>
    <row r="16963" spans="2:3" x14ac:dyDescent="0.25">
      <c r="B16963" s="16"/>
      <c r="C16963" s="17"/>
    </row>
    <row r="16964" spans="2:3" x14ac:dyDescent="0.25">
      <c r="B16964" s="16"/>
      <c r="C16964" s="17"/>
    </row>
    <row r="16965" spans="2:3" x14ac:dyDescent="0.25">
      <c r="B16965" s="16"/>
      <c r="C16965" s="17"/>
    </row>
    <row r="16966" spans="2:3" x14ac:dyDescent="0.25">
      <c r="B16966" s="16"/>
      <c r="C16966" s="17"/>
    </row>
    <row r="16967" spans="2:3" x14ac:dyDescent="0.25">
      <c r="B16967" s="16"/>
      <c r="C16967" s="17"/>
    </row>
    <row r="16968" spans="2:3" x14ac:dyDescent="0.25">
      <c r="B16968" s="16"/>
      <c r="C16968" s="17"/>
    </row>
    <row r="16969" spans="2:3" x14ac:dyDescent="0.25">
      <c r="B16969" s="16"/>
      <c r="C16969" s="17"/>
    </row>
    <row r="16970" spans="2:3" x14ac:dyDescent="0.25">
      <c r="B16970" s="16"/>
      <c r="C16970" s="17"/>
    </row>
    <row r="16971" spans="2:3" x14ac:dyDescent="0.25">
      <c r="B16971" s="16"/>
      <c r="C16971" s="17"/>
    </row>
    <row r="16972" spans="2:3" x14ac:dyDescent="0.25">
      <c r="B16972" s="16"/>
      <c r="C16972" s="17"/>
    </row>
    <row r="16973" spans="2:3" x14ac:dyDescent="0.25">
      <c r="B16973" s="16"/>
      <c r="C16973" s="17"/>
    </row>
    <row r="16974" spans="2:3" x14ac:dyDescent="0.25">
      <c r="B16974" s="16"/>
      <c r="C16974" s="17"/>
    </row>
    <row r="16975" spans="2:3" x14ac:dyDescent="0.25">
      <c r="B16975" s="16"/>
      <c r="C16975" s="17"/>
    </row>
    <row r="16976" spans="2:3" x14ac:dyDescent="0.25">
      <c r="B16976" s="16"/>
      <c r="C16976" s="17"/>
    </row>
    <row r="16977" spans="2:3" x14ac:dyDescent="0.25">
      <c r="B16977" s="16"/>
      <c r="C16977" s="17"/>
    </row>
    <row r="16978" spans="2:3" x14ac:dyDescent="0.25">
      <c r="B16978" s="16"/>
      <c r="C16978" s="17"/>
    </row>
    <row r="16979" spans="2:3" x14ac:dyDescent="0.25">
      <c r="B16979" s="16"/>
      <c r="C16979" s="17"/>
    </row>
    <row r="16980" spans="2:3" x14ac:dyDescent="0.25">
      <c r="B16980" s="16"/>
      <c r="C16980" s="17"/>
    </row>
    <row r="16981" spans="2:3" x14ac:dyDescent="0.25">
      <c r="B16981" s="16"/>
      <c r="C16981" s="17"/>
    </row>
    <row r="16982" spans="2:3" x14ac:dyDescent="0.25">
      <c r="B16982" s="16"/>
      <c r="C16982" s="17"/>
    </row>
    <row r="16983" spans="2:3" x14ac:dyDescent="0.25">
      <c r="B16983" s="16"/>
      <c r="C16983" s="17"/>
    </row>
    <row r="16984" spans="2:3" x14ac:dyDescent="0.25">
      <c r="B16984" s="16"/>
      <c r="C16984" s="17"/>
    </row>
    <row r="16985" spans="2:3" x14ac:dyDescent="0.25">
      <c r="B16985" s="16"/>
      <c r="C16985" s="17"/>
    </row>
    <row r="16986" spans="2:3" x14ac:dyDescent="0.25">
      <c r="B16986" s="16"/>
      <c r="C16986" s="17"/>
    </row>
    <row r="16987" spans="2:3" x14ac:dyDescent="0.25">
      <c r="B16987" s="16"/>
      <c r="C16987" s="17"/>
    </row>
    <row r="16988" spans="2:3" x14ac:dyDescent="0.25">
      <c r="B16988" s="16"/>
      <c r="C16988" s="17"/>
    </row>
    <row r="16989" spans="2:3" x14ac:dyDescent="0.25">
      <c r="B16989" s="16"/>
      <c r="C16989" s="17"/>
    </row>
    <row r="16990" spans="2:3" x14ac:dyDescent="0.25">
      <c r="B16990" s="16"/>
      <c r="C16990" s="17"/>
    </row>
    <row r="16991" spans="2:3" x14ac:dyDescent="0.25">
      <c r="B16991" s="16"/>
      <c r="C16991" s="17"/>
    </row>
    <row r="16992" spans="2:3" x14ac:dyDescent="0.25">
      <c r="B16992" s="16"/>
      <c r="C16992" s="17"/>
    </row>
    <row r="16993" spans="2:3" x14ac:dyDescent="0.25">
      <c r="B16993" s="16"/>
      <c r="C16993" s="17"/>
    </row>
    <row r="16994" spans="2:3" x14ac:dyDescent="0.25">
      <c r="B16994" s="16"/>
      <c r="C16994" s="17"/>
    </row>
    <row r="16995" spans="2:3" x14ac:dyDescent="0.25">
      <c r="B16995" s="16"/>
      <c r="C16995" s="17"/>
    </row>
    <row r="16996" spans="2:3" x14ac:dyDescent="0.25">
      <c r="B16996" s="16"/>
      <c r="C16996" s="17"/>
    </row>
    <row r="16997" spans="2:3" x14ac:dyDescent="0.25">
      <c r="B16997" s="16"/>
      <c r="C16997" s="17"/>
    </row>
    <row r="16998" spans="2:3" x14ac:dyDescent="0.25">
      <c r="B16998" s="16"/>
      <c r="C16998" s="17"/>
    </row>
    <row r="16999" spans="2:3" x14ac:dyDescent="0.25">
      <c r="B16999" s="16"/>
      <c r="C16999" s="17"/>
    </row>
    <row r="17000" spans="2:3" x14ac:dyDescent="0.25">
      <c r="B17000" s="16"/>
      <c r="C17000" s="17"/>
    </row>
    <row r="17001" spans="2:3" x14ac:dyDescent="0.25">
      <c r="B17001" s="16"/>
      <c r="C17001" s="17"/>
    </row>
    <row r="17002" spans="2:3" x14ac:dyDescent="0.25">
      <c r="B17002" s="16"/>
      <c r="C17002" s="17"/>
    </row>
    <row r="17003" spans="2:3" x14ac:dyDescent="0.25">
      <c r="B17003" s="16"/>
      <c r="C17003" s="17"/>
    </row>
    <row r="17004" spans="2:3" x14ac:dyDescent="0.25">
      <c r="B17004" s="16"/>
      <c r="C17004" s="17"/>
    </row>
    <row r="17005" spans="2:3" x14ac:dyDescent="0.25">
      <c r="B17005" s="16"/>
      <c r="C17005" s="17"/>
    </row>
    <row r="17006" spans="2:3" x14ac:dyDescent="0.25">
      <c r="B17006" s="16"/>
      <c r="C17006" s="17"/>
    </row>
    <row r="17007" spans="2:3" x14ac:dyDescent="0.25">
      <c r="B17007" s="16"/>
      <c r="C17007" s="17"/>
    </row>
    <row r="17008" spans="2:3" x14ac:dyDescent="0.25">
      <c r="B17008" s="16"/>
      <c r="C17008" s="17"/>
    </row>
    <row r="17009" spans="2:3" x14ac:dyDescent="0.25">
      <c r="B17009" s="16"/>
      <c r="C17009" s="17"/>
    </row>
    <row r="17010" spans="2:3" x14ac:dyDescent="0.25">
      <c r="B17010" s="16"/>
      <c r="C17010" s="17"/>
    </row>
    <row r="17011" spans="2:3" x14ac:dyDescent="0.25">
      <c r="B17011" s="16"/>
      <c r="C17011" s="17"/>
    </row>
    <row r="17012" spans="2:3" x14ac:dyDescent="0.25">
      <c r="B17012" s="16"/>
      <c r="C17012" s="17"/>
    </row>
    <row r="17013" spans="2:3" x14ac:dyDescent="0.25">
      <c r="B17013" s="16"/>
      <c r="C17013" s="17"/>
    </row>
    <row r="17014" spans="2:3" x14ac:dyDescent="0.25">
      <c r="B17014" s="16"/>
      <c r="C17014" s="17"/>
    </row>
    <row r="17015" spans="2:3" x14ac:dyDescent="0.25">
      <c r="B17015" s="16"/>
      <c r="C17015" s="17"/>
    </row>
    <row r="17016" spans="2:3" x14ac:dyDescent="0.25">
      <c r="B17016" s="16"/>
      <c r="C17016" s="17"/>
    </row>
    <row r="17017" spans="2:3" x14ac:dyDescent="0.25">
      <c r="B17017" s="16"/>
      <c r="C17017" s="17"/>
    </row>
    <row r="17018" spans="2:3" x14ac:dyDescent="0.25">
      <c r="B17018" s="16"/>
      <c r="C17018" s="17"/>
    </row>
    <row r="17019" spans="2:3" x14ac:dyDescent="0.25">
      <c r="B17019" s="16"/>
      <c r="C17019" s="17"/>
    </row>
    <row r="17020" spans="2:3" x14ac:dyDescent="0.25">
      <c r="B17020" s="16"/>
      <c r="C17020" s="17"/>
    </row>
    <row r="17021" spans="2:3" x14ac:dyDescent="0.25">
      <c r="B17021" s="16"/>
      <c r="C17021" s="17"/>
    </row>
    <row r="17022" spans="2:3" x14ac:dyDescent="0.25">
      <c r="B17022" s="16"/>
      <c r="C17022" s="17"/>
    </row>
    <row r="17023" spans="2:3" x14ac:dyDescent="0.25">
      <c r="B17023" s="16"/>
      <c r="C17023" s="17"/>
    </row>
    <row r="17024" spans="2:3" x14ac:dyDescent="0.25">
      <c r="B17024" s="16"/>
      <c r="C17024" s="17"/>
    </row>
    <row r="17025" spans="2:3" x14ac:dyDescent="0.25">
      <c r="B17025" s="16"/>
      <c r="C17025" s="17"/>
    </row>
    <row r="17026" spans="2:3" x14ac:dyDescent="0.25">
      <c r="B17026" s="16"/>
      <c r="C17026" s="17"/>
    </row>
    <row r="17027" spans="2:3" x14ac:dyDescent="0.25">
      <c r="B17027" s="16"/>
      <c r="C17027" s="17"/>
    </row>
    <row r="17028" spans="2:3" x14ac:dyDescent="0.25">
      <c r="B17028" s="16"/>
      <c r="C17028" s="17"/>
    </row>
    <row r="17029" spans="2:3" x14ac:dyDescent="0.25">
      <c r="B17029" s="16"/>
      <c r="C17029" s="17"/>
    </row>
    <row r="17030" spans="2:3" x14ac:dyDescent="0.25">
      <c r="B17030" s="16"/>
      <c r="C17030" s="17"/>
    </row>
    <row r="17031" spans="2:3" x14ac:dyDescent="0.25">
      <c r="B17031" s="16"/>
      <c r="C17031" s="17"/>
    </row>
    <row r="17032" spans="2:3" x14ac:dyDescent="0.25">
      <c r="B17032" s="16"/>
      <c r="C17032" s="17"/>
    </row>
    <row r="17033" spans="2:3" x14ac:dyDescent="0.25">
      <c r="B17033" s="16"/>
      <c r="C17033" s="17"/>
    </row>
    <row r="17034" spans="2:3" x14ac:dyDescent="0.25">
      <c r="B17034" s="16"/>
      <c r="C17034" s="17"/>
    </row>
    <row r="17035" spans="2:3" x14ac:dyDescent="0.25">
      <c r="B17035" s="16"/>
      <c r="C17035" s="17"/>
    </row>
    <row r="17036" spans="2:3" x14ac:dyDescent="0.25">
      <c r="B17036" s="16"/>
      <c r="C17036" s="17"/>
    </row>
    <row r="17037" spans="2:3" x14ac:dyDescent="0.25">
      <c r="B17037" s="16"/>
      <c r="C17037" s="17"/>
    </row>
    <row r="17038" spans="2:3" x14ac:dyDescent="0.25">
      <c r="B17038" s="16"/>
      <c r="C17038" s="17"/>
    </row>
    <row r="17039" spans="2:3" x14ac:dyDescent="0.25">
      <c r="B17039" s="16"/>
      <c r="C17039" s="17"/>
    </row>
    <row r="17040" spans="2:3" x14ac:dyDescent="0.25">
      <c r="B17040" s="16"/>
      <c r="C17040" s="17"/>
    </row>
    <row r="17041" spans="2:3" x14ac:dyDescent="0.25">
      <c r="B17041" s="16"/>
      <c r="C17041" s="17"/>
    </row>
    <row r="17042" spans="2:3" x14ac:dyDescent="0.25">
      <c r="B17042" s="16"/>
      <c r="C17042" s="17"/>
    </row>
    <row r="17043" spans="2:3" x14ac:dyDescent="0.25">
      <c r="B17043" s="16"/>
      <c r="C17043" s="17"/>
    </row>
    <row r="17044" spans="2:3" x14ac:dyDescent="0.25">
      <c r="B17044" s="16"/>
      <c r="C17044" s="17"/>
    </row>
    <row r="17045" spans="2:3" x14ac:dyDescent="0.25">
      <c r="B17045" s="16"/>
      <c r="C17045" s="17"/>
    </row>
    <row r="17046" spans="2:3" x14ac:dyDescent="0.25">
      <c r="B17046" s="16"/>
      <c r="C17046" s="17"/>
    </row>
    <row r="17047" spans="2:3" x14ac:dyDescent="0.25">
      <c r="B17047" s="16"/>
      <c r="C17047" s="17"/>
    </row>
    <row r="17048" spans="2:3" x14ac:dyDescent="0.25">
      <c r="B17048" s="16"/>
      <c r="C17048" s="17"/>
    </row>
    <row r="17049" spans="2:3" x14ac:dyDescent="0.25">
      <c r="B17049" s="16"/>
      <c r="C17049" s="17"/>
    </row>
    <row r="17050" spans="2:3" x14ac:dyDescent="0.25">
      <c r="B17050" s="16"/>
      <c r="C17050" s="17"/>
    </row>
    <row r="17051" spans="2:3" x14ac:dyDescent="0.25">
      <c r="B17051" s="16"/>
      <c r="C17051" s="17"/>
    </row>
    <row r="17052" spans="2:3" x14ac:dyDescent="0.25">
      <c r="B17052" s="16"/>
      <c r="C17052" s="17"/>
    </row>
    <row r="17053" spans="2:3" x14ac:dyDescent="0.25">
      <c r="B17053" s="16"/>
      <c r="C17053" s="17"/>
    </row>
    <row r="17054" spans="2:3" x14ac:dyDescent="0.25">
      <c r="B17054" s="16"/>
      <c r="C17054" s="17"/>
    </row>
    <row r="17055" spans="2:3" x14ac:dyDescent="0.25">
      <c r="B17055" s="16"/>
      <c r="C17055" s="17"/>
    </row>
    <row r="17056" spans="2:3" x14ac:dyDescent="0.25">
      <c r="B17056" s="16"/>
      <c r="C17056" s="17"/>
    </row>
    <row r="17057" spans="2:3" x14ac:dyDescent="0.25">
      <c r="B17057" s="16"/>
      <c r="C17057" s="17"/>
    </row>
    <row r="17058" spans="2:3" x14ac:dyDescent="0.25">
      <c r="B17058" s="16"/>
      <c r="C17058" s="17"/>
    </row>
    <row r="17059" spans="2:3" x14ac:dyDescent="0.25">
      <c r="B17059" s="16"/>
      <c r="C17059" s="17"/>
    </row>
    <row r="17060" spans="2:3" x14ac:dyDescent="0.25">
      <c r="B17060" s="16"/>
      <c r="C17060" s="17"/>
    </row>
    <row r="17061" spans="2:3" x14ac:dyDescent="0.25">
      <c r="B17061" s="16"/>
      <c r="C17061" s="17"/>
    </row>
    <row r="17062" spans="2:3" x14ac:dyDescent="0.25">
      <c r="B17062" s="16"/>
      <c r="C17062" s="17"/>
    </row>
    <row r="17063" spans="2:3" x14ac:dyDescent="0.25">
      <c r="B17063" s="16"/>
      <c r="C17063" s="17"/>
    </row>
    <row r="17064" spans="2:3" x14ac:dyDescent="0.25">
      <c r="B17064" s="16"/>
      <c r="C17064" s="17"/>
    </row>
    <row r="17065" spans="2:3" x14ac:dyDescent="0.25">
      <c r="B17065" s="16"/>
      <c r="C17065" s="17"/>
    </row>
    <row r="17066" spans="2:3" x14ac:dyDescent="0.25">
      <c r="B17066" s="16"/>
      <c r="C17066" s="17"/>
    </row>
    <row r="17067" spans="2:3" x14ac:dyDescent="0.25">
      <c r="B17067" s="16"/>
      <c r="C17067" s="17"/>
    </row>
    <row r="17068" spans="2:3" x14ac:dyDescent="0.25">
      <c r="B17068" s="16"/>
      <c r="C17068" s="17"/>
    </row>
    <row r="17069" spans="2:3" x14ac:dyDescent="0.25">
      <c r="B17069" s="16"/>
      <c r="C17069" s="17"/>
    </row>
    <row r="17070" spans="2:3" x14ac:dyDescent="0.25">
      <c r="B17070" s="16"/>
      <c r="C17070" s="17"/>
    </row>
    <row r="17071" spans="2:3" x14ac:dyDescent="0.25">
      <c r="B17071" s="16"/>
      <c r="C17071" s="17"/>
    </row>
    <row r="17072" spans="2:3" x14ac:dyDescent="0.25">
      <c r="B17072" s="16"/>
      <c r="C17072" s="17"/>
    </row>
    <row r="17073" spans="2:3" x14ac:dyDescent="0.25">
      <c r="B17073" s="16"/>
      <c r="C17073" s="17"/>
    </row>
    <row r="17074" spans="2:3" x14ac:dyDescent="0.25">
      <c r="B17074" s="16"/>
      <c r="C17074" s="17"/>
    </row>
    <row r="17075" spans="2:3" x14ac:dyDescent="0.25">
      <c r="B17075" s="16"/>
      <c r="C17075" s="17"/>
    </row>
    <row r="17076" spans="2:3" x14ac:dyDescent="0.25">
      <c r="B17076" s="16"/>
      <c r="C17076" s="17"/>
    </row>
    <row r="17077" spans="2:3" x14ac:dyDescent="0.25">
      <c r="B17077" s="16"/>
      <c r="C17077" s="17"/>
    </row>
    <row r="17078" spans="2:3" x14ac:dyDescent="0.25">
      <c r="B17078" s="16"/>
      <c r="C17078" s="17"/>
    </row>
    <row r="17079" spans="2:3" x14ac:dyDescent="0.25">
      <c r="B17079" s="16"/>
      <c r="C17079" s="17"/>
    </row>
    <row r="17080" spans="2:3" x14ac:dyDescent="0.25">
      <c r="B17080" s="16"/>
      <c r="C17080" s="17"/>
    </row>
    <row r="17081" spans="2:3" x14ac:dyDescent="0.25">
      <c r="B17081" s="16"/>
      <c r="C17081" s="17"/>
    </row>
    <row r="17082" spans="2:3" x14ac:dyDescent="0.25">
      <c r="B17082" s="16"/>
      <c r="C17082" s="17"/>
    </row>
    <row r="17083" spans="2:3" x14ac:dyDescent="0.25">
      <c r="B17083" s="16"/>
      <c r="C17083" s="17"/>
    </row>
    <row r="17084" spans="2:3" x14ac:dyDescent="0.25">
      <c r="B17084" s="16"/>
      <c r="C17084" s="17"/>
    </row>
    <row r="17085" spans="2:3" x14ac:dyDescent="0.25">
      <c r="B17085" s="16"/>
      <c r="C17085" s="17"/>
    </row>
    <row r="17086" spans="2:3" x14ac:dyDescent="0.25">
      <c r="B17086" s="16"/>
      <c r="C17086" s="17"/>
    </row>
    <row r="17087" spans="2:3" x14ac:dyDescent="0.25">
      <c r="B17087" s="16"/>
      <c r="C17087" s="17"/>
    </row>
    <row r="17088" spans="2:3" x14ac:dyDescent="0.25">
      <c r="B17088" s="16"/>
      <c r="C17088" s="17"/>
    </row>
    <row r="17089" spans="2:3" x14ac:dyDescent="0.25">
      <c r="B17089" s="16"/>
      <c r="C17089" s="17"/>
    </row>
    <row r="17090" spans="2:3" x14ac:dyDescent="0.25">
      <c r="B17090" s="16"/>
      <c r="C17090" s="17"/>
    </row>
    <row r="17091" spans="2:3" x14ac:dyDescent="0.25">
      <c r="B17091" s="16"/>
      <c r="C17091" s="17"/>
    </row>
    <row r="17092" spans="2:3" x14ac:dyDescent="0.25">
      <c r="B17092" s="16"/>
      <c r="C17092" s="17"/>
    </row>
    <row r="17093" spans="2:3" x14ac:dyDescent="0.25">
      <c r="B17093" s="16"/>
      <c r="C17093" s="17"/>
    </row>
    <row r="17094" spans="2:3" x14ac:dyDescent="0.25">
      <c r="B17094" s="16"/>
      <c r="C17094" s="17"/>
    </row>
    <row r="17095" spans="2:3" x14ac:dyDescent="0.25">
      <c r="B17095" s="16"/>
      <c r="C17095" s="17"/>
    </row>
    <row r="17096" spans="2:3" x14ac:dyDescent="0.25">
      <c r="B17096" s="16"/>
      <c r="C17096" s="17"/>
    </row>
    <row r="17097" spans="2:3" x14ac:dyDescent="0.25">
      <c r="B17097" s="16"/>
      <c r="C17097" s="17"/>
    </row>
    <row r="17098" spans="2:3" x14ac:dyDescent="0.25">
      <c r="B17098" s="16"/>
      <c r="C17098" s="17"/>
    </row>
    <row r="17099" spans="2:3" x14ac:dyDescent="0.25">
      <c r="B17099" s="16"/>
      <c r="C17099" s="17"/>
    </row>
    <row r="17100" spans="2:3" x14ac:dyDescent="0.25">
      <c r="B17100" s="16"/>
      <c r="C17100" s="17"/>
    </row>
    <row r="17101" spans="2:3" x14ac:dyDescent="0.25">
      <c r="B17101" s="16"/>
      <c r="C17101" s="17"/>
    </row>
    <row r="17102" spans="2:3" x14ac:dyDescent="0.25">
      <c r="B17102" s="16"/>
      <c r="C17102" s="17"/>
    </row>
    <row r="17103" spans="2:3" x14ac:dyDescent="0.25">
      <c r="B17103" s="16"/>
      <c r="C17103" s="17"/>
    </row>
    <row r="17104" spans="2:3" x14ac:dyDescent="0.25">
      <c r="B17104" s="16"/>
      <c r="C17104" s="17"/>
    </row>
    <row r="17105" spans="2:3" x14ac:dyDescent="0.25">
      <c r="B17105" s="16"/>
      <c r="C17105" s="17"/>
    </row>
    <row r="17106" spans="2:3" x14ac:dyDescent="0.25">
      <c r="B17106" s="16"/>
      <c r="C17106" s="17"/>
    </row>
    <row r="17107" spans="2:3" x14ac:dyDescent="0.25">
      <c r="B17107" s="16"/>
      <c r="C17107" s="17"/>
    </row>
    <row r="17108" spans="2:3" x14ac:dyDescent="0.25">
      <c r="B17108" s="16"/>
      <c r="C17108" s="17"/>
    </row>
    <row r="17109" spans="2:3" x14ac:dyDescent="0.25">
      <c r="B17109" s="16"/>
      <c r="C17109" s="17"/>
    </row>
    <row r="17110" spans="2:3" x14ac:dyDescent="0.25">
      <c r="B17110" s="16"/>
      <c r="C17110" s="17"/>
    </row>
    <row r="17111" spans="2:3" x14ac:dyDescent="0.25">
      <c r="B17111" s="16"/>
      <c r="C17111" s="17"/>
    </row>
    <row r="17112" spans="2:3" x14ac:dyDescent="0.25">
      <c r="B17112" s="16"/>
      <c r="C17112" s="17"/>
    </row>
    <row r="17113" spans="2:3" x14ac:dyDescent="0.25">
      <c r="B17113" s="16"/>
      <c r="C17113" s="17"/>
    </row>
    <row r="17114" spans="2:3" x14ac:dyDescent="0.25">
      <c r="B17114" s="16"/>
      <c r="C17114" s="17"/>
    </row>
    <row r="17115" spans="2:3" x14ac:dyDescent="0.25">
      <c r="B17115" s="16"/>
      <c r="C17115" s="17"/>
    </row>
    <row r="17116" spans="2:3" x14ac:dyDescent="0.25">
      <c r="B17116" s="16"/>
      <c r="C17116" s="17"/>
    </row>
    <row r="17117" spans="2:3" x14ac:dyDescent="0.25">
      <c r="B17117" s="16"/>
      <c r="C17117" s="17"/>
    </row>
    <row r="17118" spans="2:3" x14ac:dyDescent="0.25">
      <c r="B17118" s="16"/>
      <c r="C17118" s="17"/>
    </row>
    <row r="17119" spans="2:3" x14ac:dyDescent="0.25">
      <c r="B17119" s="16"/>
      <c r="C17119" s="17"/>
    </row>
    <row r="17120" spans="2:3" x14ac:dyDescent="0.25">
      <c r="B17120" s="16"/>
      <c r="C17120" s="17"/>
    </row>
    <row r="17121" spans="2:3" x14ac:dyDescent="0.25">
      <c r="B17121" s="16"/>
      <c r="C17121" s="17"/>
    </row>
    <row r="17122" spans="2:3" x14ac:dyDescent="0.25">
      <c r="B17122" s="16"/>
      <c r="C17122" s="17"/>
    </row>
    <row r="17123" spans="2:3" x14ac:dyDescent="0.25">
      <c r="B17123" s="16"/>
      <c r="C17123" s="17"/>
    </row>
    <row r="17124" spans="2:3" x14ac:dyDescent="0.25">
      <c r="B17124" s="16"/>
      <c r="C17124" s="17"/>
    </row>
    <row r="17125" spans="2:3" x14ac:dyDescent="0.25">
      <c r="B17125" s="16"/>
      <c r="C17125" s="17"/>
    </row>
    <row r="17126" spans="2:3" x14ac:dyDescent="0.25">
      <c r="B17126" s="16"/>
      <c r="C17126" s="17"/>
    </row>
    <row r="17127" spans="2:3" x14ac:dyDescent="0.25">
      <c r="B17127" s="16"/>
      <c r="C17127" s="17"/>
    </row>
    <row r="17128" spans="2:3" x14ac:dyDescent="0.25">
      <c r="B17128" s="16"/>
      <c r="C17128" s="17"/>
    </row>
    <row r="17129" spans="2:3" x14ac:dyDescent="0.25">
      <c r="B17129" s="16"/>
      <c r="C17129" s="17"/>
    </row>
    <row r="17130" spans="2:3" x14ac:dyDescent="0.25">
      <c r="B17130" s="16"/>
      <c r="C17130" s="17"/>
    </row>
    <row r="17131" spans="2:3" x14ac:dyDescent="0.25">
      <c r="B17131" s="16"/>
      <c r="C17131" s="17"/>
    </row>
    <row r="17132" spans="2:3" x14ac:dyDescent="0.25">
      <c r="B17132" s="16"/>
      <c r="C17132" s="17"/>
    </row>
    <row r="17133" spans="2:3" x14ac:dyDescent="0.25">
      <c r="B17133" s="16"/>
      <c r="C17133" s="17"/>
    </row>
    <row r="17134" spans="2:3" x14ac:dyDescent="0.25">
      <c r="B17134" s="16"/>
      <c r="C17134" s="17"/>
    </row>
    <row r="17135" spans="2:3" x14ac:dyDescent="0.25">
      <c r="B17135" s="16"/>
      <c r="C17135" s="17"/>
    </row>
    <row r="17136" spans="2:3" x14ac:dyDescent="0.25">
      <c r="B17136" s="16"/>
      <c r="C17136" s="17"/>
    </row>
    <row r="17137" spans="2:3" x14ac:dyDescent="0.25">
      <c r="B17137" s="16"/>
      <c r="C17137" s="17"/>
    </row>
    <row r="17138" spans="2:3" x14ac:dyDescent="0.25">
      <c r="B17138" s="16"/>
      <c r="C17138" s="17"/>
    </row>
    <row r="17139" spans="2:3" x14ac:dyDescent="0.25">
      <c r="B17139" s="16"/>
      <c r="C17139" s="17"/>
    </row>
    <row r="17140" spans="2:3" x14ac:dyDescent="0.25">
      <c r="B17140" s="16"/>
      <c r="C17140" s="17"/>
    </row>
    <row r="17141" spans="2:3" x14ac:dyDescent="0.25">
      <c r="B17141" s="16"/>
      <c r="C17141" s="17"/>
    </row>
    <row r="17142" spans="2:3" x14ac:dyDescent="0.25">
      <c r="B17142" s="16"/>
      <c r="C17142" s="17"/>
    </row>
    <row r="17143" spans="2:3" x14ac:dyDescent="0.25">
      <c r="B17143" s="16"/>
      <c r="C17143" s="17"/>
    </row>
    <row r="17144" spans="2:3" x14ac:dyDescent="0.25">
      <c r="B17144" s="16"/>
      <c r="C17144" s="17"/>
    </row>
    <row r="17145" spans="2:3" x14ac:dyDescent="0.25">
      <c r="B17145" s="16"/>
      <c r="C17145" s="17"/>
    </row>
    <row r="17146" spans="2:3" x14ac:dyDescent="0.25">
      <c r="B17146" s="16"/>
      <c r="C17146" s="17"/>
    </row>
    <row r="17147" spans="2:3" x14ac:dyDescent="0.25">
      <c r="B17147" s="16"/>
      <c r="C17147" s="17"/>
    </row>
    <row r="17148" spans="2:3" x14ac:dyDescent="0.25">
      <c r="B17148" s="16"/>
      <c r="C17148" s="17"/>
    </row>
    <row r="17149" spans="2:3" x14ac:dyDescent="0.25">
      <c r="B17149" s="16"/>
      <c r="C17149" s="17"/>
    </row>
    <row r="17150" spans="2:3" x14ac:dyDescent="0.25">
      <c r="B17150" s="16"/>
      <c r="C17150" s="17"/>
    </row>
    <row r="17151" spans="2:3" x14ac:dyDescent="0.25">
      <c r="B17151" s="16"/>
      <c r="C17151" s="17"/>
    </row>
    <row r="17152" spans="2:3" x14ac:dyDescent="0.25">
      <c r="B17152" s="16"/>
      <c r="C17152" s="17"/>
    </row>
    <row r="17153" spans="2:3" x14ac:dyDescent="0.25">
      <c r="B17153" s="16"/>
      <c r="C17153" s="17"/>
    </row>
    <row r="17154" spans="2:3" x14ac:dyDescent="0.25">
      <c r="B17154" s="16"/>
      <c r="C17154" s="17"/>
    </row>
    <row r="17155" spans="2:3" x14ac:dyDescent="0.25">
      <c r="B17155" s="16"/>
      <c r="C17155" s="17"/>
    </row>
    <row r="17156" spans="2:3" x14ac:dyDescent="0.25">
      <c r="B17156" s="16"/>
      <c r="C17156" s="17"/>
    </row>
    <row r="17157" spans="2:3" x14ac:dyDescent="0.25">
      <c r="B17157" s="16"/>
      <c r="C17157" s="17"/>
    </row>
    <row r="17158" spans="2:3" x14ac:dyDescent="0.25">
      <c r="B17158" s="16"/>
      <c r="C17158" s="17"/>
    </row>
    <row r="17159" spans="2:3" x14ac:dyDescent="0.25">
      <c r="B17159" s="16"/>
      <c r="C17159" s="17"/>
    </row>
    <row r="17160" spans="2:3" x14ac:dyDescent="0.25">
      <c r="B17160" s="16"/>
      <c r="C17160" s="17"/>
    </row>
    <row r="17161" spans="2:3" x14ac:dyDescent="0.25">
      <c r="B17161" s="16"/>
      <c r="C17161" s="17"/>
    </row>
    <row r="17162" spans="2:3" x14ac:dyDescent="0.25">
      <c r="B17162" s="16"/>
      <c r="C17162" s="17"/>
    </row>
    <row r="17163" spans="2:3" x14ac:dyDescent="0.25">
      <c r="B17163" s="16"/>
      <c r="C17163" s="17"/>
    </row>
    <row r="17164" spans="2:3" x14ac:dyDescent="0.25">
      <c r="B17164" s="16"/>
      <c r="C17164" s="17"/>
    </row>
    <row r="17165" spans="2:3" x14ac:dyDescent="0.25">
      <c r="B17165" s="16"/>
      <c r="C17165" s="17"/>
    </row>
    <row r="17166" spans="2:3" x14ac:dyDescent="0.25">
      <c r="B17166" s="16"/>
      <c r="C17166" s="17"/>
    </row>
    <row r="17167" spans="2:3" x14ac:dyDescent="0.25">
      <c r="B17167" s="16"/>
      <c r="C17167" s="17"/>
    </row>
    <row r="17168" spans="2:3" x14ac:dyDescent="0.25">
      <c r="B17168" s="16"/>
      <c r="C17168" s="17"/>
    </row>
    <row r="17169" spans="2:3" x14ac:dyDescent="0.25">
      <c r="B17169" s="16"/>
      <c r="C17169" s="17"/>
    </row>
    <row r="17170" spans="2:3" x14ac:dyDescent="0.25">
      <c r="B17170" s="16"/>
      <c r="C17170" s="17"/>
    </row>
    <row r="17171" spans="2:3" x14ac:dyDescent="0.25">
      <c r="B17171" s="16"/>
      <c r="C17171" s="17"/>
    </row>
    <row r="17172" spans="2:3" x14ac:dyDescent="0.25">
      <c r="B17172" s="16"/>
      <c r="C17172" s="17"/>
    </row>
    <row r="17173" spans="2:3" x14ac:dyDescent="0.25">
      <c r="B17173" s="16"/>
      <c r="C17173" s="17"/>
    </row>
    <row r="17174" spans="2:3" x14ac:dyDescent="0.25">
      <c r="B17174" s="16"/>
      <c r="C17174" s="17"/>
    </row>
    <row r="17175" spans="2:3" x14ac:dyDescent="0.25">
      <c r="B17175" s="16"/>
      <c r="C17175" s="17"/>
    </row>
    <row r="17176" spans="2:3" x14ac:dyDescent="0.25">
      <c r="B17176" s="16"/>
      <c r="C17176" s="17"/>
    </row>
    <row r="17177" spans="2:3" x14ac:dyDescent="0.25">
      <c r="B17177" s="16"/>
      <c r="C17177" s="17"/>
    </row>
    <row r="17178" spans="2:3" x14ac:dyDescent="0.25">
      <c r="B17178" s="16"/>
      <c r="C17178" s="17"/>
    </row>
    <row r="17179" spans="2:3" x14ac:dyDescent="0.25">
      <c r="B17179" s="16"/>
      <c r="C17179" s="17"/>
    </row>
    <row r="17180" spans="2:3" x14ac:dyDescent="0.25">
      <c r="B17180" s="16"/>
      <c r="C17180" s="17"/>
    </row>
    <row r="17181" spans="2:3" x14ac:dyDescent="0.25">
      <c r="B17181" s="16"/>
      <c r="C17181" s="17"/>
    </row>
    <row r="17182" spans="2:3" x14ac:dyDescent="0.25">
      <c r="B17182" s="16"/>
      <c r="C17182" s="17"/>
    </row>
    <row r="17183" spans="2:3" x14ac:dyDescent="0.25">
      <c r="B17183" s="16"/>
      <c r="C17183" s="17"/>
    </row>
    <row r="17184" spans="2:3" x14ac:dyDescent="0.25">
      <c r="B17184" s="16"/>
      <c r="C17184" s="17"/>
    </row>
    <row r="17185" spans="2:3" x14ac:dyDescent="0.25">
      <c r="B17185" s="16"/>
      <c r="C17185" s="17"/>
    </row>
    <row r="17186" spans="2:3" x14ac:dyDescent="0.25">
      <c r="B17186" s="16"/>
      <c r="C17186" s="17"/>
    </row>
    <row r="17187" spans="2:3" x14ac:dyDescent="0.25">
      <c r="B17187" s="16"/>
      <c r="C17187" s="17"/>
    </row>
    <row r="17188" spans="2:3" x14ac:dyDescent="0.25">
      <c r="B17188" s="16"/>
      <c r="C17188" s="17"/>
    </row>
    <row r="17189" spans="2:3" x14ac:dyDescent="0.25">
      <c r="B17189" s="16"/>
      <c r="C17189" s="17"/>
    </row>
    <row r="17190" spans="2:3" x14ac:dyDescent="0.25">
      <c r="B17190" s="16"/>
      <c r="C17190" s="17"/>
    </row>
    <row r="17191" spans="2:3" x14ac:dyDescent="0.25">
      <c r="B17191" s="16"/>
      <c r="C17191" s="17"/>
    </row>
    <row r="17192" spans="2:3" x14ac:dyDescent="0.25">
      <c r="B17192" s="16"/>
      <c r="C17192" s="17"/>
    </row>
    <row r="17193" spans="2:3" x14ac:dyDescent="0.25">
      <c r="B17193" s="16"/>
      <c r="C17193" s="17"/>
    </row>
    <row r="17194" spans="2:3" x14ac:dyDescent="0.25">
      <c r="B17194" s="16"/>
      <c r="C17194" s="17"/>
    </row>
    <row r="17195" spans="2:3" x14ac:dyDescent="0.25">
      <c r="B17195" s="16"/>
      <c r="C17195" s="17"/>
    </row>
    <row r="17196" spans="2:3" x14ac:dyDescent="0.25">
      <c r="B17196" s="16"/>
      <c r="C17196" s="17"/>
    </row>
    <row r="17197" spans="2:3" x14ac:dyDescent="0.25">
      <c r="B17197" s="16"/>
      <c r="C17197" s="17"/>
    </row>
    <row r="17198" spans="2:3" x14ac:dyDescent="0.25">
      <c r="B17198" s="16"/>
      <c r="C17198" s="17"/>
    </row>
    <row r="17199" spans="2:3" x14ac:dyDescent="0.25">
      <c r="B17199" s="16"/>
      <c r="C17199" s="17"/>
    </row>
    <row r="17200" spans="2:3" x14ac:dyDescent="0.25">
      <c r="B17200" s="16"/>
      <c r="C17200" s="17"/>
    </row>
    <row r="17201" spans="2:3" x14ac:dyDescent="0.25">
      <c r="B17201" s="16"/>
      <c r="C17201" s="17"/>
    </row>
    <row r="17202" spans="2:3" x14ac:dyDescent="0.25">
      <c r="B17202" s="16"/>
      <c r="C17202" s="17"/>
    </row>
    <row r="17203" spans="2:3" x14ac:dyDescent="0.25">
      <c r="B17203" s="16"/>
      <c r="C17203" s="17"/>
    </row>
    <row r="17204" spans="2:3" x14ac:dyDescent="0.25">
      <c r="B17204" s="16"/>
      <c r="C17204" s="17"/>
    </row>
    <row r="17205" spans="2:3" x14ac:dyDescent="0.25">
      <c r="B17205" s="16"/>
      <c r="C17205" s="17"/>
    </row>
    <row r="17206" spans="2:3" x14ac:dyDescent="0.25">
      <c r="B17206" s="16"/>
      <c r="C17206" s="17"/>
    </row>
    <row r="17207" spans="2:3" x14ac:dyDescent="0.25">
      <c r="B17207" s="16"/>
      <c r="C17207" s="17"/>
    </row>
    <row r="17208" spans="2:3" x14ac:dyDescent="0.25">
      <c r="B17208" s="16"/>
      <c r="C17208" s="17"/>
    </row>
    <row r="17209" spans="2:3" x14ac:dyDescent="0.25">
      <c r="B17209" s="16"/>
      <c r="C17209" s="17"/>
    </row>
    <row r="17210" spans="2:3" x14ac:dyDescent="0.25">
      <c r="B17210" s="16"/>
      <c r="C17210" s="17"/>
    </row>
    <row r="17211" spans="2:3" x14ac:dyDescent="0.25">
      <c r="B17211" s="16"/>
      <c r="C17211" s="17"/>
    </row>
    <row r="17212" spans="2:3" x14ac:dyDescent="0.25">
      <c r="B17212" s="16"/>
      <c r="C17212" s="17"/>
    </row>
    <row r="17213" spans="2:3" x14ac:dyDescent="0.25">
      <c r="B17213" s="16"/>
      <c r="C17213" s="17"/>
    </row>
    <row r="17214" spans="2:3" x14ac:dyDescent="0.25">
      <c r="B17214" s="16"/>
      <c r="C17214" s="17"/>
    </row>
    <row r="17215" spans="2:3" x14ac:dyDescent="0.25">
      <c r="B17215" s="16"/>
      <c r="C17215" s="17"/>
    </row>
    <row r="17216" spans="2:3" x14ac:dyDescent="0.25">
      <c r="B17216" s="16"/>
      <c r="C17216" s="17"/>
    </row>
    <row r="17217" spans="2:3" x14ac:dyDescent="0.25">
      <c r="B17217" s="16"/>
      <c r="C17217" s="17"/>
    </row>
    <row r="17218" spans="2:3" x14ac:dyDescent="0.25">
      <c r="B17218" s="16"/>
      <c r="C17218" s="17"/>
    </row>
    <row r="17219" spans="2:3" x14ac:dyDescent="0.25">
      <c r="B17219" s="16"/>
      <c r="C17219" s="17"/>
    </row>
    <row r="17220" spans="2:3" x14ac:dyDescent="0.25">
      <c r="B17220" s="16"/>
      <c r="C17220" s="17"/>
    </row>
    <row r="17221" spans="2:3" x14ac:dyDescent="0.25">
      <c r="B17221" s="16"/>
      <c r="C17221" s="17"/>
    </row>
    <row r="17222" spans="2:3" x14ac:dyDescent="0.25">
      <c r="B17222" s="16"/>
      <c r="C17222" s="17"/>
    </row>
    <row r="17223" spans="2:3" x14ac:dyDescent="0.25">
      <c r="B17223" s="16"/>
      <c r="C17223" s="17"/>
    </row>
    <row r="17224" spans="2:3" x14ac:dyDescent="0.25">
      <c r="B17224" s="16"/>
      <c r="C17224" s="17"/>
    </row>
    <row r="17225" spans="2:3" x14ac:dyDescent="0.25">
      <c r="B17225" s="16"/>
      <c r="C17225" s="17"/>
    </row>
    <row r="17226" spans="2:3" x14ac:dyDescent="0.25">
      <c r="B17226" s="16"/>
      <c r="C17226" s="17"/>
    </row>
    <row r="17227" spans="2:3" x14ac:dyDescent="0.25">
      <c r="B17227" s="16"/>
      <c r="C17227" s="17"/>
    </row>
    <row r="17228" spans="2:3" x14ac:dyDescent="0.25">
      <c r="B17228" s="16"/>
      <c r="C17228" s="17"/>
    </row>
    <row r="17229" spans="2:3" x14ac:dyDescent="0.25">
      <c r="B17229" s="16"/>
      <c r="C17229" s="17"/>
    </row>
    <row r="17230" spans="2:3" x14ac:dyDescent="0.25">
      <c r="B17230" s="16"/>
      <c r="C17230" s="17"/>
    </row>
    <row r="17231" spans="2:3" x14ac:dyDescent="0.25">
      <c r="B17231" s="16"/>
      <c r="C17231" s="17"/>
    </row>
    <row r="17232" spans="2:3" x14ac:dyDescent="0.25">
      <c r="B17232" s="16"/>
      <c r="C17232" s="17"/>
    </row>
    <row r="17233" spans="2:3" x14ac:dyDescent="0.25">
      <c r="B17233" s="16"/>
      <c r="C17233" s="17"/>
    </row>
    <row r="17234" spans="2:3" x14ac:dyDescent="0.25">
      <c r="B17234" s="16"/>
      <c r="C17234" s="17"/>
    </row>
    <row r="17235" spans="2:3" x14ac:dyDescent="0.25">
      <c r="B17235" s="16"/>
      <c r="C17235" s="17"/>
    </row>
    <row r="17236" spans="2:3" x14ac:dyDescent="0.25">
      <c r="B17236" s="16"/>
      <c r="C17236" s="17"/>
    </row>
    <row r="17237" spans="2:3" x14ac:dyDescent="0.25">
      <c r="B17237" s="16"/>
      <c r="C17237" s="17"/>
    </row>
    <row r="17238" spans="2:3" x14ac:dyDescent="0.25">
      <c r="B17238" s="16"/>
      <c r="C17238" s="17"/>
    </row>
    <row r="17239" spans="2:3" x14ac:dyDescent="0.25">
      <c r="B17239" s="16"/>
      <c r="C17239" s="17"/>
    </row>
    <row r="17240" spans="2:3" x14ac:dyDescent="0.25">
      <c r="B17240" s="16"/>
      <c r="C17240" s="17"/>
    </row>
    <row r="17241" spans="2:3" x14ac:dyDescent="0.25">
      <c r="B17241" s="16"/>
      <c r="C17241" s="17"/>
    </row>
    <row r="17242" spans="2:3" x14ac:dyDescent="0.25">
      <c r="B17242" s="16"/>
      <c r="C17242" s="17"/>
    </row>
    <row r="17243" spans="2:3" x14ac:dyDescent="0.25">
      <c r="B17243" s="16"/>
      <c r="C17243" s="17"/>
    </row>
    <row r="17244" spans="2:3" x14ac:dyDescent="0.25">
      <c r="B17244" s="16"/>
      <c r="C17244" s="17"/>
    </row>
    <row r="17245" spans="2:3" x14ac:dyDescent="0.25">
      <c r="B17245" s="16"/>
      <c r="C17245" s="17"/>
    </row>
    <row r="17246" spans="2:3" x14ac:dyDescent="0.25">
      <c r="B17246" s="16"/>
      <c r="C17246" s="17"/>
    </row>
    <row r="17247" spans="2:3" x14ac:dyDescent="0.25">
      <c r="B17247" s="16"/>
      <c r="C17247" s="17"/>
    </row>
    <row r="17248" spans="2:3" x14ac:dyDescent="0.25">
      <c r="B17248" s="16"/>
      <c r="C17248" s="17"/>
    </row>
    <row r="17249" spans="2:3" x14ac:dyDescent="0.25">
      <c r="B17249" s="16"/>
      <c r="C17249" s="17"/>
    </row>
    <row r="17250" spans="2:3" x14ac:dyDescent="0.25">
      <c r="B17250" s="16"/>
      <c r="C17250" s="17"/>
    </row>
    <row r="17251" spans="2:3" x14ac:dyDescent="0.25">
      <c r="B17251" s="16"/>
      <c r="C17251" s="17"/>
    </row>
    <row r="17252" spans="2:3" x14ac:dyDescent="0.25">
      <c r="B17252" s="16"/>
      <c r="C17252" s="17"/>
    </row>
    <row r="17253" spans="2:3" x14ac:dyDescent="0.25">
      <c r="B17253" s="16"/>
      <c r="C17253" s="17"/>
    </row>
    <row r="17254" spans="2:3" x14ac:dyDescent="0.25">
      <c r="B17254" s="16"/>
      <c r="C17254" s="17"/>
    </row>
    <row r="17255" spans="2:3" x14ac:dyDescent="0.25">
      <c r="B17255" s="16"/>
      <c r="C17255" s="17"/>
    </row>
    <row r="17256" spans="2:3" x14ac:dyDescent="0.25">
      <c r="B17256" s="16"/>
      <c r="C17256" s="17"/>
    </row>
    <row r="17257" spans="2:3" x14ac:dyDescent="0.25">
      <c r="B17257" s="16"/>
      <c r="C17257" s="17"/>
    </row>
    <row r="17258" spans="2:3" x14ac:dyDescent="0.25">
      <c r="B17258" s="16"/>
      <c r="C17258" s="17"/>
    </row>
    <row r="17259" spans="2:3" x14ac:dyDescent="0.25">
      <c r="B17259" s="16"/>
      <c r="C17259" s="17"/>
    </row>
    <row r="17260" spans="2:3" x14ac:dyDescent="0.25">
      <c r="B17260" s="16"/>
      <c r="C17260" s="17"/>
    </row>
    <row r="17261" spans="2:3" x14ac:dyDescent="0.25">
      <c r="B17261" s="16"/>
      <c r="C17261" s="17"/>
    </row>
    <row r="17262" spans="2:3" x14ac:dyDescent="0.25">
      <c r="B17262" s="16"/>
      <c r="C17262" s="17"/>
    </row>
    <row r="17263" spans="2:3" x14ac:dyDescent="0.25">
      <c r="B17263" s="16"/>
      <c r="C17263" s="17"/>
    </row>
    <row r="17264" spans="2:3" x14ac:dyDescent="0.25">
      <c r="B17264" s="16"/>
      <c r="C17264" s="17"/>
    </row>
    <row r="17265" spans="2:3" x14ac:dyDescent="0.25">
      <c r="B17265" s="16"/>
      <c r="C17265" s="17"/>
    </row>
    <row r="17266" spans="2:3" x14ac:dyDescent="0.25">
      <c r="B17266" s="16"/>
      <c r="C17266" s="17"/>
    </row>
    <row r="17267" spans="2:3" x14ac:dyDescent="0.25">
      <c r="B17267" s="16"/>
      <c r="C17267" s="17"/>
    </row>
    <row r="17268" spans="2:3" x14ac:dyDescent="0.25">
      <c r="B17268" s="16"/>
      <c r="C17268" s="17"/>
    </row>
    <row r="17269" spans="2:3" x14ac:dyDescent="0.25">
      <c r="B17269" s="16"/>
      <c r="C17269" s="17"/>
    </row>
    <row r="17270" spans="2:3" x14ac:dyDescent="0.25">
      <c r="B17270" s="16"/>
      <c r="C17270" s="17"/>
    </row>
    <row r="17271" spans="2:3" x14ac:dyDescent="0.25">
      <c r="B17271" s="16"/>
      <c r="C17271" s="17"/>
    </row>
    <row r="17272" spans="2:3" x14ac:dyDescent="0.25">
      <c r="B17272" s="16"/>
      <c r="C17272" s="17"/>
    </row>
    <row r="17273" spans="2:3" x14ac:dyDescent="0.25">
      <c r="B17273" s="16"/>
      <c r="C17273" s="17"/>
    </row>
    <row r="17274" spans="2:3" x14ac:dyDescent="0.25">
      <c r="B17274" s="16"/>
      <c r="C17274" s="17"/>
    </row>
    <row r="17275" spans="2:3" x14ac:dyDescent="0.25">
      <c r="B17275" s="16"/>
      <c r="C17275" s="17"/>
    </row>
    <row r="17276" spans="2:3" x14ac:dyDescent="0.25">
      <c r="B17276" s="16"/>
      <c r="C17276" s="17"/>
    </row>
    <row r="17277" spans="2:3" x14ac:dyDescent="0.25">
      <c r="B17277" s="16"/>
      <c r="C17277" s="17"/>
    </row>
    <row r="17278" spans="2:3" x14ac:dyDescent="0.25">
      <c r="B17278" s="16"/>
      <c r="C17278" s="17"/>
    </row>
    <row r="17279" spans="2:3" x14ac:dyDescent="0.25">
      <c r="B17279" s="16"/>
      <c r="C17279" s="17"/>
    </row>
    <row r="17280" spans="2:3" x14ac:dyDescent="0.25">
      <c r="B17280" s="16"/>
      <c r="C17280" s="17"/>
    </row>
    <row r="17281" spans="2:3" x14ac:dyDescent="0.25">
      <c r="B17281" s="16"/>
      <c r="C17281" s="17"/>
    </row>
    <row r="17282" spans="2:3" x14ac:dyDescent="0.25">
      <c r="B17282" s="16"/>
      <c r="C17282" s="17"/>
    </row>
    <row r="17283" spans="2:3" x14ac:dyDescent="0.25">
      <c r="B17283" s="16"/>
      <c r="C17283" s="17"/>
    </row>
    <row r="17284" spans="2:3" x14ac:dyDescent="0.25">
      <c r="B17284" s="16"/>
      <c r="C17284" s="17"/>
    </row>
    <row r="17285" spans="2:3" x14ac:dyDescent="0.25">
      <c r="B17285" s="16"/>
      <c r="C17285" s="17"/>
    </row>
    <row r="17286" spans="2:3" x14ac:dyDescent="0.25">
      <c r="B17286" s="16"/>
      <c r="C17286" s="17"/>
    </row>
    <row r="17287" spans="2:3" x14ac:dyDescent="0.25">
      <c r="B17287" s="16"/>
      <c r="C17287" s="17"/>
    </row>
    <row r="17288" spans="2:3" x14ac:dyDescent="0.25">
      <c r="B17288" s="16"/>
      <c r="C17288" s="17"/>
    </row>
    <row r="17289" spans="2:3" x14ac:dyDescent="0.25">
      <c r="B17289" s="16"/>
      <c r="C17289" s="17"/>
    </row>
    <row r="17290" spans="2:3" x14ac:dyDescent="0.25">
      <c r="B17290" s="16"/>
      <c r="C17290" s="17"/>
    </row>
    <row r="17291" spans="2:3" x14ac:dyDescent="0.25">
      <c r="B17291" s="16"/>
      <c r="C17291" s="17"/>
    </row>
    <row r="17292" spans="2:3" x14ac:dyDescent="0.25">
      <c r="B17292" s="16"/>
      <c r="C17292" s="17"/>
    </row>
    <row r="17293" spans="2:3" x14ac:dyDescent="0.25">
      <c r="B17293" s="16"/>
      <c r="C17293" s="17"/>
    </row>
    <row r="17294" spans="2:3" x14ac:dyDescent="0.25">
      <c r="B17294" s="16"/>
      <c r="C17294" s="17"/>
    </row>
    <row r="17295" spans="2:3" x14ac:dyDescent="0.25">
      <c r="B17295" s="16"/>
      <c r="C17295" s="17"/>
    </row>
    <row r="17296" spans="2:3" x14ac:dyDescent="0.25">
      <c r="B17296" s="16"/>
      <c r="C17296" s="17"/>
    </row>
    <row r="17297" spans="2:3" x14ac:dyDescent="0.25">
      <c r="B17297" s="16"/>
      <c r="C17297" s="17"/>
    </row>
    <row r="17298" spans="2:3" x14ac:dyDescent="0.25">
      <c r="B17298" s="16"/>
      <c r="C17298" s="17"/>
    </row>
    <row r="17299" spans="2:3" x14ac:dyDescent="0.25">
      <c r="B17299" s="16"/>
      <c r="C17299" s="17"/>
    </row>
    <row r="17300" spans="2:3" x14ac:dyDescent="0.25">
      <c r="B17300" s="16"/>
      <c r="C17300" s="17"/>
    </row>
    <row r="17301" spans="2:3" x14ac:dyDescent="0.25">
      <c r="B17301" s="16"/>
      <c r="C17301" s="17"/>
    </row>
    <row r="17302" spans="2:3" x14ac:dyDescent="0.25">
      <c r="B17302" s="16"/>
      <c r="C17302" s="17"/>
    </row>
    <row r="17303" spans="2:3" x14ac:dyDescent="0.25">
      <c r="B17303" s="16"/>
      <c r="C17303" s="17"/>
    </row>
    <row r="17304" spans="2:3" x14ac:dyDescent="0.25">
      <c r="B17304" s="16"/>
      <c r="C17304" s="17"/>
    </row>
    <row r="17305" spans="2:3" x14ac:dyDescent="0.25">
      <c r="B17305" s="16"/>
      <c r="C17305" s="17"/>
    </row>
    <row r="17306" spans="2:3" x14ac:dyDescent="0.25">
      <c r="B17306" s="16"/>
      <c r="C17306" s="17"/>
    </row>
    <row r="17307" spans="2:3" x14ac:dyDescent="0.25">
      <c r="B17307" s="16"/>
      <c r="C17307" s="17"/>
    </row>
    <row r="17308" spans="2:3" x14ac:dyDescent="0.25">
      <c r="B17308" s="16"/>
      <c r="C17308" s="17"/>
    </row>
    <row r="17309" spans="2:3" x14ac:dyDescent="0.25">
      <c r="B17309" s="16"/>
      <c r="C17309" s="17"/>
    </row>
    <row r="17310" spans="2:3" x14ac:dyDescent="0.25">
      <c r="B17310" s="16"/>
      <c r="C17310" s="17"/>
    </row>
    <row r="17311" spans="2:3" x14ac:dyDescent="0.25">
      <c r="B17311" s="16"/>
      <c r="C17311" s="17"/>
    </row>
    <row r="17312" spans="2:3" x14ac:dyDescent="0.25">
      <c r="B17312" s="16"/>
      <c r="C17312" s="17"/>
    </row>
    <row r="17313" spans="2:3" x14ac:dyDescent="0.25">
      <c r="B17313" s="16"/>
      <c r="C17313" s="17"/>
    </row>
    <row r="17314" spans="2:3" x14ac:dyDescent="0.25">
      <c r="B17314" s="16"/>
      <c r="C17314" s="17"/>
    </row>
    <row r="17315" spans="2:3" x14ac:dyDescent="0.25">
      <c r="B17315" s="16"/>
      <c r="C17315" s="17"/>
    </row>
    <row r="17316" spans="2:3" x14ac:dyDescent="0.25">
      <c r="B17316" s="16"/>
      <c r="C17316" s="17"/>
    </row>
    <row r="17317" spans="2:3" x14ac:dyDescent="0.25">
      <c r="B17317" s="16"/>
      <c r="C17317" s="17"/>
    </row>
    <row r="17318" spans="2:3" x14ac:dyDescent="0.25">
      <c r="B17318" s="16"/>
      <c r="C17318" s="17"/>
    </row>
    <row r="17319" spans="2:3" x14ac:dyDescent="0.25">
      <c r="B17319" s="16"/>
      <c r="C17319" s="17"/>
    </row>
    <row r="17320" spans="2:3" x14ac:dyDescent="0.25">
      <c r="B17320" s="16"/>
      <c r="C17320" s="17"/>
    </row>
    <row r="17321" spans="2:3" x14ac:dyDescent="0.25">
      <c r="B17321" s="16"/>
      <c r="C17321" s="17"/>
    </row>
    <row r="17322" spans="2:3" x14ac:dyDescent="0.25">
      <c r="B17322" s="16"/>
      <c r="C17322" s="17"/>
    </row>
    <row r="17323" spans="2:3" x14ac:dyDescent="0.25">
      <c r="B17323" s="16"/>
      <c r="C17323" s="17"/>
    </row>
    <row r="17324" spans="2:3" x14ac:dyDescent="0.25">
      <c r="B17324" s="16"/>
      <c r="C17324" s="17"/>
    </row>
    <row r="17325" spans="2:3" x14ac:dyDescent="0.25">
      <c r="B17325" s="16"/>
      <c r="C17325" s="17"/>
    </row>
    <row r="17326" spans="2:3" x14ac:dyDescent="0.25">
      <c r="B17326" s="16"/>
      <c r="C17326" s="17"/>
    </row>
    <row r="17327" spans="2:3" x14ac:dyDescent="0.25">
      <c r="B17327" s="16"/>
      <c r="C17327" s="17"/>
    </row>
    <row r="17328" spans="2:3" x14ac:dyDescent="0.25">
      <c r="B17328" s="16"/>
      <c r="C17328" s="17"/>
    </row>
    <row r="17329" spans="2:3" x14ac:dyDescent="0.25">
      <c r="B17329" s="16"/>
      <c r="C17329" s="17"/>
    </row>
    <row r="17330" spans="2:3" x14ac:dyDescent="0.25">
      <c r="B17330" s="16"/>
      <c r="C17330" s="17"/>
    </row>
    <row r="17331" spans="2:3" x14ac:dyDescent="0.25">
      <c r="B17331" s="16"/>
      <c r="C17331" s="17"/>
    </row>
    <row r="17332" spans="2:3" x14ac:dyDescent="0.25">
      <c r="B17332" s="16"/>
      <c r="C17332" s="17"/>
    </row>
    <row r="17333" spans="2:3" x14ac:dyDescent="0.25">
      <c r="B17333" s="16"/>
      <c r="C17333" s="17"/>
    </row>
    <row r="17334" spans="2:3" x14ac:dyDescent="0.25">
      <c r="B17334" s="16"/>
      <c r="C17334" s="17"/>
    </row>
    <row r="17335" spans="2:3" x14ac:dyDescent="0.25">
      <c r="B17335" s="16"/>
      <c r="C17335" s="17"/>
    </row>
    <row r="17336" spans="2:3" x14ac:dyDescent="0.25">
      <c r="B17336" s="16"/>
      <c r="C17336" s="17"/>
    </row>
    <row r="17337" spans="2:3" x14ac:dyDescent="0.25">
      <c r="B17337" s="16"/>
      <c r="C17337" s="17"/>
    </row>
    <row r="17338" spans="2:3" x14ac:dyDescent="0.25">
      <c r="B17338" s="16"/>
      <c r="C17338" s="17"/>
    </row>
    <row r="17339" spans="2:3" x14ac:dyDescent="0.25">
      <c r="B17339" s="16"/>
      <c r="C17339" s="17"/>
    </row>
    <row r="17340" spans="2:3" x14ac:dyDescent="0.25">
      <c r="B17340" s="16"/>
      <c r="C17340" s="17"/>
    </row>
    <row r="17341" spans="2:3" x14ac:dyDescent="0.25">
      <c r="B17341" s="16"/>
      <c r="C17341" s="17"/>
    </row>
    <row r="17342" spans="2:3" x14ac:dyDescent="0.25">
      <c r="B17342" s="16"/>
      <c r="C17342" s="17"/>
    </row>
    <row r="17343" spans="2:3" x14ac:dyDescent="0.25">
      <c r="B17343" s="16"/>
      <c r="C17343" s="17"/>
    </row>
    <row r="17344" spans="2:3" x14ac:dyDescent="0.25">
      <c r="B17344" s="16"/>
      <c r="C17344" s="17"/>
    </row>
    <row r="17345" spans="2:3" x14ac:dyDescent="0.25">
      <c r="B17345" s="16"/>
      <c r="C17345" s="17"/>
    </row>
    <row r="17346" spans="2:3" x14ac:dyDescent="0.25">
      <c r="B17346" s="16"/>
      <c r="C17346" s="17"/>
    </row>
    <row r="17347" spans="2:3" x14ac:dyDescent="0.25">
      <c r="B17347" s="16"/>
      <c r="C17347" s="17"/>
    </row>
    <row r="17348" spans="2:3" x14ac:dyDescent="0.25">
      <c r="B17348" s="16"/>
      <c r="C17348" s="17"/>
    </row>
    <row r="17349" spans="2:3" x14ac:dyDescent="0.25">
      <c r="B17349" s="16"/>
      <c r="C17349" s="17"/>
    </row>
    <row r="17350" spans="2:3" x14ac:dyDescent="0.25">
      <c r="B17350" s="16"/>
      <c r="C17350" s="17"/>
    </row>
    <row r="17351" spans="2:3" x14ac:dyDescent="0.25">
      <c r="B17351" s="16"/>
      <c r="C17351" s="17"/>
    </row>
    <row r="17352" spans="2:3" x14ac:dyDescent="0.25">
      <c r="B17352" s="16"/>
      <c r="C17352" s="17"/>
    </row>
    <row r="17353" spans="2:3" x14ac:dyDescent="0.25">
      <c r="B17353" s="16"/>
      <c r="C17353" s="17"/>
    </row>
    <row r="17354" spans="2:3" x14ac:dyDescent="0.25">
      <c r="B17354" s="16"/>
      <c r="C17354" s="17"/>
    </row>
    <row r="17355" spans="2:3" x14ac:dyDescent="0.25">
      <c r="B17355" s="16"/>
      <c r="C17355" s="17"/>
    </row>
    <row r="17356" spans="2:3" x14ac:dyDescent="0.25">
      <c r="B17356" s="16"/>
      <c r="C17356" s="17"/>
    </row>
    <row r="17357" spans="2:3" x14ac:dyDescent="0.25">
      <c r="B17357" s="16"/>
      <c r="C17357" s="17"/>
    </row>
    <row r="17358" spans="2:3" x14ac:dyDescent="0.25">
      <c r="B17358" s="16"/>
      <c r="C17358" s="17"/>
    </row>
    <row r="17359" spans="2:3" x14ac:dyDescent="0.25">
      <c r="B17359" s="16"/>
      <c r="C17359" s="17"/>
    </row>
    <row r="17360" spans="2:3" x14ac:dyDescent="0.25">
      <c r="B17360" s="16"/>
      <c r="C17360" s="17"/>
    </row>
    <row r="17361" spans="2:3" x14ac:dyDescent="0.25">
      <c r="B17361" s="16"/>
      <c r="C17361" s="17"/>
    </row>
    <row r="17362" spans="2:3" x14ac:dyDescent="0.25">
      <c r="B17362" s="16"/>
      <c r="C17362" s="17"/>
    </row>
    <row r="17363" spans="2:3" x14ac:dyDescent="0.25">
      <c r="B17363" s="16"/>
      <c r="C17363" s="17"/>
    </row>
    <row r="17364" spans="2:3" x14ac:dyDescent="0.25">
      <c r="B17364" s="16"/>
      <c r="C17364" s="17"/>
    </row>
    <row r="17365" spans="2:3" x14ac:dyDescent="0.25">
      <c r="B17365" s="16"/>
      <c r="C17365" s="17"/>
    </row>
    <row r="17366" spans="2:3" x14ac:dyDescent="0.25">
      <c r="B17366" s="16"/>
      <c r="C17366" s="17"/>
    </row>
    <row r="17367" spans="2:3" x14ac:dyDescent="0.25">
      <c r="B17367" s="16"/>
      <c r="C17367" s="17"/>
    </row>
    <row r="17368" spans="2:3" x14ac:dyDescent="0.25">
      <c r="B17368" s="16"/>
      <c r="C17368" s="17"/>
    </row>
    <row r="17369" spans="2:3" x14ac:dyDescent="0.25">
      <c r="B17369" s="16"/>
      <c r="C17369" s="17"/>
    </row>
    <row r="17370" spans="2:3" x14ac:dyDescent="0.25">
      <c r="B17370" s="16"/>
      <c r="C17370" s="17"/>
    </row>
    <row r="17371" spans="2:3" x14ac:dyDescent="0.25">
      <c r="B17371" s="16"/>
      <c r="C17371" s="17"/>
    </row>
    <row r="17372" spans="2:3" x14ac:dyDescent="0.25">
      <c r="B17372" s="16"/>
      <c r="C17372" s="17"/>
    </row>
    <row r="17373" spans="2:3" x14ac:dyDescent="0.25">
      <c r="B17373" s="16"/>
      <c r="C17373" s="17"/>
    </row>
    <row r="17374" spans="2:3" x14ac:dyDescent="0.25">
      <c r="B17374" s="16"/>
      <c r="C17374" s="17"/>
    </row>
    <row r="17375" spans="2:3" x14ac:dyDescent="0.25">
      <c r="B17375" s="16"/>
      <c r="C17375" s="17"/>
    </row>
    <row r="17376" spans="2:3" x14ac:dyDescent="0.25">
      <c r="B17376" s="16"/>
      <c r="C17376" s="17"/>
    </row>
    <row r="17377" spans="2:3" x14ac:dyDescent="0.25">
      <c r="B17377" s="16"/>
      <c r="C17377" s="17"/>
    </row>
    <row r="17378" spans="2:3" x14ac:dyDescent="0.25">
      <c r="B17378" s="16"/>
      <c r="C17378" s="17"/>
    </row>
    <row r="17379" spans="2:3" x14ac:dyDescent="0.25">
      <c r="B17379" s="16"/>
      <c r="C17379" s="17"/>
    </row>
    <row r="17380" spans="2:3" x14ac:dyDescent="0.25">
      <c r="B17380" s="16"/>
      <c r="C17380" s="17"/>
    </row>
    <row r="17381" spans="2:3" x14ac:dyDescent="0.25">
      <c r="B17381" s="16"/>
      <c r="C17381" s="17"/>
    </row>
    <row r="17382" spans="2:3" x14ac:dyDescent="0.25">
      <c r="B17382" s="16"/>
      <c r="C17382" s="17"/>
    </row>
    <row r="17383" spans="2:3" x14ac:dyDescent="0.25">
      <c r="B17383" s="16"/>
      <c r="C17383" s="17"/>
    </row>
    <row r="17384" spans="2:3" x14ac:dyDescent="0.25">
      <c r="B17384" s="16"/>
      <c r="C17384" s="17"/>
    </row>
    <row r="17385" spans="2:3" x14ac:dyDescent="0.25">
      <c r="B17385" s="16"/>
      <c r="C17385" s="17"/>
    </row>
    <row r="17386" spans="2:3" x14ac:dyDescent="0.25">
      <c r="B17386" s="16"/>
      <c r="C17386" s="17"/>
    </row>
    <row r="17387" spans="2:3" x14ac:dyDescent="0.25">
      <c r="B17387" s="16"/>
      <c r="C17387" s="17"/>
    </row>
    <row r="17388" spans="2:3" x14ac:dyDescent="0.25">
      <c r="B17388" s="16"/>
      <c r="C17388" s="17"/>
    </row>
    <row r="17389" spans="2:3" x14ac:dyDescent="0.25">
      <c r="B17389" s="16"/>
      <c r="C17389" s="17"/>
    </row>
    <row r="17390" spans="2:3" x14ac:dyDescent="0.25">
      <c r="B17390" s="16"/>
      <c r="C17390" s="17"/>
    </row>
    <row r="17391" spans="2:3" x14ac:dyDescent="0.25">
      <c r="B17391" s="16"/>
      <c r="C17391" s="17"/>
    </row>
    <row r="17392" spans="2:3" x14ac:dyDescent="0.25">
      <c r="B17392" s="16"/>
      <c r="C17392" s="17"/>
    </row>
    <row r="17393" spans="2:3" x14ac:dyDescent="0.25">
      <c r="B17393" s="16"/>
      <c r="C17393" s="17"/>
    </row>
    <row r="17394" spans="2:3" x14ac:dyDescent="0.25">
      <c r="B17394" s="16"/>
      <c r="C17394" s="17"/>
    </row>
    <row r="17395" spans="2:3" x14ac:dyDescent="0.25">
      <c r="B17395" s="16"/>
      <c r="C17395" s="17"/>
    </row>
    <row r="17396" spans="2:3" x14ac:dyDescent="0.25">
      <c r="B17396" s="16"/>
      <c r="C17396" s="17"/>
    </row>
    <row r="17397" spans="2:3" x14ac:dyDescent="0.25">
      <c r="B17397" s="16"/>
      <c r="C17397" s="17"/>
    </row>
    <row r="17398" spans="2:3" x14ac:dyDescent="0.25">
      <c r="B17398" s="16"/>
      <c r="C17398" s="17"/>
    </row>
    <row r="17399" spans="2:3" x14ac:dyDescent="0.25">
      <c r="B17399" s="16"/>
      <c r="C17399" s="17"/>
    </row>
    <row r="17400" spans="2:3" x14ac:dyDescent="0.25">
      <c r="B17400" s="16"/>
      <c r="C17400" s="17"/>
    </row>
    <row r="17401" spans="2:3" x14ac:dyDescent="0.25">
      <c r="B17401" s="16"/>
      <c r="C17401" s="17"/>
    </row>
    <row r="17402" spans="2:3" x14ac:dyDescent="0.25">
      <c r="B17402" s="16"/>
      <c r="C17402" s="17"/>
    </row>
    <row r="17403" spans="2:3" x14ac:dyDescent="0.25">
      <c r="B17403" s="16"/>
      <c r="C17403" s="17"/>
    </row>
    <row r="17404" spans="2:3" x14ac:dyDescent="0.25">
      <c r="B17404" s="16"/>
      <c r="C17404" s="17"/>
    </row>
    <row r="17405" spans="2:3" x14ac:dyDescent="0.25">
      <c r="B17405" s="16"/>
      <c r="C17405" s="17"/>
    </row>
    <row r="17406" spans="2:3" x14ac:dyDescent="0.25">
      <c r="B17406" s="16"/>
      <c r="C17406" s="17"/>
    </row>
    <row r="17407" spans="2:3" x14ac:dyDescent="0.25">
      <c r="B17407" s="16"/>
      <c r="C17407" s="17"/>
    </row>
    <row r="17408" spans="2:3" x14ac:dyDescent="0.25">
      <c r="B17408" s="16"/>
      <c r="C17408" s="17"/>
    </row>
    <row r="17409" spans="2:3" x14ac:dyDescent="0.25">
      <c r="B17409" s="16"/>
      <c r="C17409" s="17"/>
    </row>
    <row r="17410" spans="2:3" x14ac:dyDescent="0.25">
      <c r="B17410" s="16"/>
      <c r="C17410" s="17"/>
    </row>
    <row r="17411" spans="2:3" x14ac:dyDescent="0.25">
      <c r="B17411" s="16"/>
      <c r="C17411" s="17"/>
    </row>
    <row r="17412" spans="2:3" x14ac:dyDescent="0.25">
      <c r="B17412" s="16"/>
      <c r="C17412" s="17"/>
    </row>
    <row r="17413" spans="2:3" x14ac:dyDescent="0.25">
      <c r="B17413" s="16"/>
      <c r="C17413" s="17"/>
    </row>
    <row r="17414" spans="2:3" x14ac:dyDescent="0.25">
      <c r="B17414" s="16"/>
      <c r="C17414" s="17"/>
    </row>
    <row r="17415" spans="2:3" x14ac:dyDescent="0.25">
      <c r="B17415" s="16"/>
      <c r="C17415" s="17"/>
    </row>
    <row r="17416" spans="2:3" x14ac:dyDescent="0.25">
      <c r="B17416" s="16"/>
      <c r="C17416" s="17"/>
    </row>
    <row r="17417" spans="2:3" x14ac:dyDescent="0.25">
      <c r="B17417" s="16"/>
      <c r="C17417" s="17"/>
    </row>
    <row r="17418" spans="2:3" x14ac:dyDescent="0.25">
      <c r="B17418" s="16"/>
      <c r="C17418" s="17"/>
    </row>
    <row r="17419" spans="2:3" x14ac:dyDescent="0.25">
      <c r="B17419" s="16"/>
      <c r="C17419" s="17"/>
    </row>
    <row r="17420" spans="2:3" x14ac:dyDescent="0.25">
      <c r="B17420" s="16"/>
      <c r="C17420" s="17"/>
    </row>
    <row r="17421" spans="2:3" x14ac:dyDescent="0.25">
      <c r="B17421" s="16"/>
      <c r="C17421" s="17"/>
    </row>
    <row r="17422" spans="2:3" x14ac:dyDescent="0.25">
      <c r="B17422" s="16"/>
      <c r="C17422" s="17"/>
    </row>
    <row r="17423" spans="2:3" x14ac:dyDescent="0.25">
      <c r="B17423" s="16"/>
      <c r="C17423" s="17"/>
    </row>
    <row r="17424" spans="2:3" x14ac:dyDescent="0.25">
      <c r="B17424" s="16"/>
      <c r="C17424" s="17"/>
    </row>
    <row r="17425" spans="2:3" x14ac:dyDescent="0.25">
      <c r="B17425" s="16"/>
      <c r="C17425" s="17"/>
    </row>
    <row r="17426" spans="2:3" x14ac:dyDescent="0.25">
      <c r="B17426" s="16"/>
      <c r="C17426" s="17"/>
    </row>
    <row r="17427" spans="2:3" x14ac:dyDescent="0.25">
      <c r="B17427" s="16"/>
      <c r="C17427" s="17"/>
    </row>
    <row r="17428" spans="2:3" x14ac:dyDescent="0.25">
      <c r="B17428" s="16"/>
      <c r="C17428" s="17"/>
    </row>
    <row r="17429" spans="2:3" x14ac:dyDescent="0.25">
      <c r="B17429" s="16"/>
      <c r="C17429" s="17"/>
    </row>
    <row r="17430" spans="2:3" x14ac:dyDescent="0.25">
      <c r="B17430" s="16"/>
      <c r="C17430" s="17"/>
    </row>
    <row r="17431" spans="2:3" x14ac:dyDescent="0.25">
      <c r="B17431" s="16"/>
      <c r="C17431" s="17"/>
    </row>
    <row r="17432" spans="2:3" x14ac:dyDescent="0.25">
      <c r="B17432" s="16"/>
      <c r="C17432" s="17"/>
    </row>
    <row r="17433" spans="2:3" x14ac:dyDescent="0.25">
      <c r="B17433" s="16"/>
      <c r="C17433" s="17"/>
    </row>
    <row r="17434" spans="2:3" x14ac:dyDescent="0.25">
      <c r="B17434" s="16"/>
      <c r="C17434" s="17"/>
    </row>
    <row r="17435" spans="2:3" x14ac:dyDescent="0.25">
      <c r="B17435" s="16"/>
      <c r="C17435" s="17"/>
    </row>
    <row r="17436" spans="2:3" x14ac:dyDescent="0.25">
      <c r="B17436" s="16"/>
      <c r="C17436" s="17"/>
    </row>
    <row r="17437" spans="2:3" x14ac:dyDescent="0.25">
      <c r="B17437" s="16"/>
      <c r="C17437" s="17"/>
    </row>
    <row r="17438" spans="2:3" x14ac:dyDescent="0.25">
      <c r="B17438" s="16"/>
      <c r="C17438" s="17"/>
    </row>
    <row r="17439" spans="2:3" x14ac:dyDescent="0.25">
      <c r="B17439" s="16"/>
      <c r="C17439" s="17"/>
    </row>
    <row r="17440" spans="2:3" x14ac:dyDescent="0.25">
      <c r="B17440" s="16"/>
      <c r="C17440" s="17"/>
    </row>
    <row r="17441" spans="2:3" x14ac:dyDescent="0.25">
      <c r="B17441" s="16"/>
      <c r="C17441" s="17"/>
    </row>
    <row r="17442" spans="2:3" x14ac:dyDescent="0.25">
      <c r="B17442" s="16"/>
      <c r="C17442" s="17"/>
    </row>
    <row r="17443" spans="2:3" x14ac:dyDescent="0.25">
      <c r="B17443" s="16"/>
      <c r="C17443" s="17"/>
    </row>
    <row r="17444" spans="2:3" x14ac:dyDescent="0.25">
      <c r="B17444" s="16"/>
      <c r="C17444" s="17"/>
    </row>
    <row r="17445" spans="2:3" x14ac:dyDescent="0.25">
      <c r="B17445" s="16"/>
      <c r="C17445" s="17"/>
    </row>
    <row r="17446" spans="2:3" x14ac:dyDescent="0.25">
      <c r="B17446" s="16"/>
      <c r="C17446" s="17"/>
    </row>
    <row r="17447" spans="2:3" x14ac:dyDescent="0.25">
      <c r="B17447" s="16"/>
      <c r="C17447" s="17"/>
    </row>
    <row r="17448" spans="2:3" x14ac:dyDescent="0.25">
      <c r="B17448" s="16"/>
      <c r="C17448" s="17"/>
    </row>
    <row r="17449" spans="2:3" x14ac:dyDescent="0.25">
      <c r="B17449" s="16"/>
      <c r="C17449" s="17"/>
    </row>
    <row r="17450" spans="2:3" x14ac:dyDescent="0.25">
      <c r="B17450" s="16"/>
      <c r="C17450" s="17"/>
    </row>
    <row r="17451" spans="2:3" x14ac:dyDescent="0.25">
      <c r="B17451" s="16"/>
      <c r="C17451" s="17"/>
    </row>
    <row r="17452" spans="2:3" x14ac:dyDescent="0.25">
      <c r="B17452" s="16"/>
      <c r="C17452" s="17"/>
    </row>
    <row r="17453" spans="2:3" x14ac:dyDescent="0.25">
      <c r="B17453" s="16"/>
      <c r="C17453" s="17"/>
    </row>
    <row r="17454" spans="2:3" x14ac:dyDescent="0.25">
      <c r="B17454" s="16"/>
      <c r="C17454" s="17"/>
    </row>
    <row r="17455" spans="2:3" x14ac:dyDescent="0.25">
      <c r="B17455" s="16"/>
      <c r="C17455" s="17"/>
    </row>
    <row r="17456" spans="2:3" x14ac:dyDescent="0.25">
      <c r="B17456" s="16"/>
      <c r="C17456" s="17"/>
    </row>
    <row r="17457" spans="2:3" x14ac:dyDescent="0.25">
      <c r="B17457" s="16"/>
      <c r="C17457" s="17"/>
    </row>
    <row r="17458" spans="2:3" x14ac:dyDescent="0.25">
      <c r="B17458" s="16"/>
      <c r="C17458" s="17"/>
    </row>
    <row r="17459" spans="2:3" x14ac:dyDescent="0.25">
      <c r="B17459" s="16"/>
      <c r="C17459" s="17"/>
    </row>
    <row r="17460" spans="2:3" x14ac:dyDescent="0.25">
      <c r="B17460" s="16"/>
      <c r="C17460" s="17"/>
    </row>
    <row r="17461" spans="2:3" x14ac:dyDescent="0.25">
      <c r="B17461" s="16"/>
      <c r="C17461" s="17"/>
    </row>
    <row r="17462" spans="2:3" x14ac:dyDescent="0.25">
      <c r="B17462" s="16"/>
      <c r="C17462" s="17"/>
    </row>
    <row r="17463" spans="2:3" x14ac:dyDescent="0.25">
      <c r="B17463" s="16"/>
      <c r="C17463" s="17"/>
    </row>
    <row r="17464" spans="2:3" x14ac:dyDescent="0.25">
      <c r="B17464" s="16"/>
      <c r="C17464" s="17"/>
    </row>
    <row r="17465" spans="2:3" x14ac:dyDescent="0.25">
      <c r="B17465" s="16"/>
      <c r="C17465" s="17"/>
    </row>
    <row r="17466" spans="2:3" x14ac:dyDescent="0.25">
      <c r="B17466" s="16"/>
      <c r="C17466" s="17"/>
    </row>
    <row r="17467" spans="2:3" x14ac:dyDescent="0.25">
      <c r="B17467" s="16"/>
      <c r="C17467" s="17"/>
    </row>
    <row r="17468" spans="2:3" x14ac:dyDescent="0.25">
      <c r="B17468" s="16"/>
      <c r="C17468" s="17"/>
    </row>
    <row r="17469" spans="2:3" x14ac:dyDescent="0.25">
      <c r="B17469" s="16"/>
      <c r="C17469" s="17"/>
    </row>
    <row r="17470" spans="2:3" x14ac:dyDescent="0.25">
      <c r="B17470" s="16"/>
      <c r="C17470" s="17"/>
    </row>
    <row r="17471" spans="2:3" x14ac:dyDescent="0.25">
      <c r="B17471" s="16"/>
      <c r="C17471" s="17"/>
    </row>
    <row r="17472" spans="2:3" x14ac:dyDescent="0.25">
      <c r="B17472" s="16"/>
      <c r="C17472" s="17"/>
    </row>
    <row r="17473" spans="2:3" x14ac:dyDescent="0.25">
      <c r="B17473" s="16"/>
      <c r="C17473" s="17"/>
    </row>
    <row r="17474" spans="2:3" x14ac:dyDescent="0.25">
      <c r="B17474" s="16"/>
      <c r="C17474" s="17"/>
    </row>
    <row r="17475" spans="2:3" x14ac:dyDescent="0.25">
      <c r="B17475" s="16"/>
      <c r="C17475" s="17"/>
    </row>
    <row r="17476" spans="2:3" x14ac:dyDescent="0.25">
      <c r="B17476" s="16"/>
      <c r="C17476" s="17"/>
    </row>
    <row r="17477" spans="2:3" x14ac:dyDescent="0.25">
      <c r="B17477" s="16"/>
      <c r="C17477" s="17"/>
    </row>
    <row r="17478" spans="2:3" x14ac:dyDescent="0.25">
      <c r="B17478" s="16"/>
      <c r="C17478" s="17"/>
    </row>
    <row r="17479" spans="2:3" x14ac:dyDescent="0.25">
      <c r="B17479" s="16"/>
      <c r="C17479" s="17"/>
    </row>
    <row r="17480" spans="2:3" x14ac:dyDescent="0.25">
      <c r="B17480" s="16"/>
      <c r="C17480" s="17"/>
    </row>
    <row r="17481" spans="2:3" x14ac:dyDescent="0.25">
      <c r="B17481" s="16"/>
      <c r="C17481" s="17"/>
    </row>
    <row r="17482" spans="2:3" x14ac:dyDescent="0.25">
      <c r="B17482" s="16"/>
      <c r="C17482" s="17"/>
    </row>
    <row r="17483" spans="2:3" x14ac:dyDescent="0.25">
      <c r="B17483" s="16"/>
      <c r="C17483" s="17"/>
    </row>
    <row r="17484" spans="2:3" x14ac:dyDescent="0.25">
      <c r="B17484" s="16"/>
      <c r="C17484" s="17"/>
    </row>
    <row r="17485" spans="2:3" x14ac:dyDescent="0.25">
      <c r="B17485" s="16"/>
      <c r="C17485" s="17"/>
    </row>
    <row r="17486" spans="2:3" x14ac:dyDescent="0.25">
      <c r="B17486" s="16"/>
      <c r="C17486" s="17"/>
    </row>
    <row r="17487" spans="2:3" x14ac:dyDescent="0.25">
      <c r="B17487" s="16"/>
      <c r="C17487" s="17"/>
    </row>
    <row r="17488" spans="2:3" x14ac:dyDescent="0.25">
      <c r="B17488" s="16"/>
      <c r="C17488" s="17"/>
    </row>
    <row r="17489" spans="2:3" x14ac:dyDescent="0.25">
      <c r="B17489" s="16"/>
      <c r="C17489" s="17"/>
    </row>
    <row r="17490" spans="2:3" x14ac:dyDescent="0.25">
      <c r="B17490" s="16"/>
      <c r="C17490" s="17"/>
    </row>
    <row r="17491" spans="2:3" x14ac:dyDescent="0.25">
      <c r="B17491" s="16"/>
      <c r="C17491" s="17"/>
    </row>
    <row r="17492" spans="2:3" x14ac:dyDescent="0.25">
      <c r="B17492" s="16"/>
      <c r="C17492" s="17"/>
    </row>
    <row r="17493" spans="2:3" x14ac:dyDescent="0.25">
      <c r="B17493" s="16"/>
      <c r="C17493" s="17"/>
    </row>
    <row r="17494" spans="2:3" x14ac:dyDescent="0.25">
      <c r="B17494" s="16"/>
      <c r="C17494" s="17"/>
    </row>
    <row r="17495" spans="2:3" x14ac:dyDescent="0.25">
      <c r="B17495" s="16"/>
      <c r="C17495" s="17"/>
    </row>
    <row r="17496" spans="2:3" x14ac:dyDescent="0.25">
      <c r="B17496" s="16"/>
      <c r="C17496" s="17"/>
    </row>
    <row r="17497" spans="2:3" x14ac:dyDescent="0.25">
      <c r="B17497" s="16"/>
      <c r="C17497" s="17"/>
    </row>
    <row r="17498" spans="2:3" x14ac:dyDescent="0.25">
      <c r="B17498" s="16"/>
      <c r="C17498" s="17"/>
    </row>
    <row r="17499" spans="2:3" x14ac:dyDescent="0.25">
      <c r="B17499" s="16"/>
      <c r="C17499" s="17"/>
    </row>
    <row r="17500" spans="2:3" x14ac:dyDescent="0.25">
      <c r="B17500" s="16"/>
      <c r="C17500" s="17"/>
    </row>
    <row r="17501" spans="2:3" x14ac:dyDescent="0.25">
      <c r="B17501" s="16"/>
      <c r="C17501" s="17"/>
    </row>
    <row r="17502" spans="2:3" x14ac:dyDescent="0.25">
      <c r="B17502" s="16"/>
      <c r="C17502" s="17"/>
    </row>
    <row r="17503" spans="2:3" x14ac:dyDescent="0.25">
      <c r="B17503" s="16"/>
      <c r="C17503" s="17"/>
    </row>
    <row r="17504" spans="2:3" x14ac:dyDescent="0.25">
      <c r="B17504" s="16"/>
      <c r="C17504" s="17"/>
    </row>
    <row r="17505" spans="2:3" x14ac:dyDescent="0.25">
      <c r="B17505" s="16"/>
      <c r="C17505" s="17"/>
    </row>
    <row r="17506" spans="2:3" x14ac:dyDescent="0.25">
      <c r="B17506" s="16"/>
      <c r="C17506" s="17"/>
    </row>
    <row r="17507" spans="2:3" x14ac:dyDescent="0.25">
      <c r="B17507" s="16"/>
      <c r="C17507" s="17"/>
    </row>
    <row r="17508" spans="2:3" x14ac:dyDescent="0.25">
      <c r="B17508" s="16"/>
      <c r="C17508" s="17"/>
    </row>
    <row r="17509" spans="2:3" x14ac:dyDescent="0.25">
      <c r="B17509" s="16"/>
      <c r="C17509" s="17"/>
    </row>
    <row r="17510" spans="2:3" x14ac:dyDescent="0.25">
      <c r="B17510" s="16"/>
      <c r="C17510" s="17"/>
    </row>
    <row r="17511" spans="2:3" x14ac:dyDescent="0.25">
      <c r="B17511" s="16"/>
      <c r="C17511" s="17"/>
    </row>
    <row r="17512" spans="2:3" x14ac:dyDescent="0.25">
      <c r="B17512" s="16"/>
      <c r="C17512" s="17"/>
    </row>
    <row r="17513" spans="2:3" x14ac:dyDescent="0.25">
      <c r="B17513" s="16"/>
      <c r="C17513" s="17"/>
    </row>
    <row r="17514" spans="2:3" x14ac:dyDescent="0.25">
      <c r="B17514" s="16"/>
      <c r="C17514" s="17"/>
    </row>
    <row r="17515" spans="2:3" x14ac:dyDescent="0.25">
      <c r="B17515" s="16"/>
      <c r="C17515" s="17"/>
    </row>
    <row r="17516" spans="2:3" x14ac:dyDescent="0.25">
      <c r="B17516" s="16"/>
      <c r="C17516" s="17"/>
    </row>
    <row r="17517" spans="2:3" x14ac:dyDescent="0.25">
      <c r="B17517" s="16"/>
      <c r="C17517" s="17"/>
    </row>
    <row r="17518" spans="2:3" x14ac:dyDescent="0.25">
      <c r="B17518" s="16"/>
      <c r="C17518" s="17"/>
    </row>
    <row r="17519" spans="2:3" x14ac:dyDescent="0.25">
      <c r="B17519" s="16"/>
      <c r="C17519" s="17"/>
    </row>
    <row r="17520" spans="2:3" x14ac:dyDescent="0.25">
      <c r="B17520" s="16"/>
      <c r="C17520" s="17"/>
    </row>
    <row r="17521" spans="2:3" x14ac:dyDescent="0.25">
      <c r="B17521" s="16"/>
      <c r="C17521" s="17"/>
    </row>
    <row r="17522" spans="2:3" x14ac:dyDescent="0.25">
      <c r="B17522" s="16"/>
      <c r="C17522" s="17"/>
    </row>
    <row r="17523" spans="2:3" x14ac:dyDescent="0.25">
      <c r="B17523" s="16"/>
      <c r="C17523" s="17"/>
    </row>
    <row r="17524" spans="2:3" x14ac:dyDescent="0.25">
      <c r="B17524" s="16"/>
      <c r="C17524" s="17"/>
    </row>
    <row r="17525" spans="2:3" x14ac:dyDescent="0.25">
      <c r="B17525" s="16"/>
      <c r="C17525" s="17"/>
    </row>
    <row r="17526" spans="2:3" x14ac:dyDescent="0.25">
      <c r="B17526" s="16"/>
      <c r="C17526" s="17"/>
    </row>
    <row r="17527" spans="2:3" x14ac:dyDescent="0.25">
      <c r="B17527" s="16"/>
      <c r="C17527" s="17"/>
    </row>
    <row r="17528" spans="2:3" x14ac:dyDescent="0.25">
      <c r="B17528" s="16"/>
      <c r="C17528" s="17"/>
    </row>
    <row r="17529" spans="2:3" x14ac:dyDescent="0.25">
      <c r="B17529" s="16"/>
      <c r="C17529" s="17"/>
    </row>
    <row r="17530" spans="2:3" x14ac:dyDescent="0.25">
      <c r="B17530" s="16"/>
      <c r="C17530" s="17"/>
    </row>
    <row r="17531" spans="2:3" x14ac:dyDescent="0.25">
      <c r="B17531" s="16"/>
      <c r="C17531" s="17"/>
    </row>
    <row r="17532" spans="2:3" x14ac:dyDescent="0.25">
      <c r="B17532" s="16"/>
      <c r="C17532" s="17"/>
    </row>
    <row r="17533" spans="2:3" x14ac:dyDescent="0.25">
      <c r="B17533" s="16"/>
      <c r="C17533" s="17"/>
    </row>
    <row r="17534" spans="2:3" x14ac:dyDescent="0.25">
      <c r="B17534" s="16"/>
      <c r="C17534" s="17"/>
    </row>
    <row r="17535" spans="2:3" x14ac:dyDescent="0.25">
      <c r="B17535" s="16"/>
      <c r="C17535" s="17"/>
    </row>
    <row r="17536" spans="2:3" x14ac:dyDescent="0.25">
      <c r="B17536" s="16"/>
      <c r="C17536" s="17"/>
    </row>
    <row r="17537" spans="2:3" x14ac:dyDescent="0.25">
      <c r="B17537" s="16"/>
      <c r="C17537" s="17"/>
    </row>
    <row r="17538" spans="2:3" x14ac:dyDescent="0.25">
      <c r="B17538" s="16"/>
      <c r="C17538" s="17"/>
    </row>
    <row r="17539" spans="2:3" x14ac:dyDescent="0.25">
      <c r="B17539" s="16"/>
      <c r="C17539" s="17"/>
    </row>
    <row r="17540" spans="2:3" x14ac:dyDescent="0.25">
      <c r="B17540" s="16"/>
      <c r="C17540" s="17"/>
    </row>
    <row r="17541" spans="2:3" x14ac:dyDescent="0.25">
      <c r="B17541" s="16"/>
      <c r="C17541" s="17"/>
    </row>
    <row r="17542" spans="2:3" x14ac:dyDescent="0.25">
      <c r="B17542" s="16"/>
      <c r="C17542" s="17"/>
    </row>
    <row r="17543" spans="2:3" x14ac:dyDescent="0.25">
      <c r="B17543" s="16"/>
      <c r="C17543" s="17"/>
    </row>
    <row r="17544" spans="2:3" x14ac:dyDescent="0.25">
      <c r="B17544" s="16"/>
      <c r="C17544" s="17"/>
    </row>
    <row r="17545" spans="2:3" x14ac:dyDescent="0.25">
      <c r="B17545" s="16"/>
      <c r="C17545" s="17"/>
    </row>
    <row r="17546" spans="2:3" x14ac:dyDescent="0.25">
      <c r="B17546" s="16"/>
      <c r="C17546" s="17"/>
    </row>
    <row r="17547" spans="2:3" x14ac:dyDescent="0.25">
      <c r="B17547" s="16"/>
      <c r="C17547" s="17"/>
    </row>
    <row r="17548" spans="2:3" x14ac:dyDescent="0.25">
      <c r="B17548" s="16"/>
      <c r="C17548" s="17"/>
    </row>
    <row r="17549" spans="2:3" x14ac:dyDescent="0.25">
      <c r="B17549" s="16"/>
      <c r="C17549" s="17"/>
    </row>
    <row r="17550" spans="2:3" x14ac:dyDescent="0.25">
      <c r="B17550" s="16"/>
      <c r="C17550" s="17"/>
    </row>
    <row r="17551" spans="2:3" x14ac:dyDescent="0.25">
      <c r="B17551" s="16"/>
      <c r="C17551" s="17"/>
    </row>
    <row r="17552" spans="2:3" x14ac:dyDescent="0.25">
      <c r="B17552" s="16"/>
      <c r="C17552" s="17"/>
    </row>
    <row r="17553" spans="2:3" x14ac:dyDescent="0.25">
      <c r="B17553" s="16"/>
      <c r="C17553" s="17"/>
    </row>
    <row r="17554" spans="2:3" x14ac:dyDescent="0.25">
      <c r="B17554" s="16"/>
      <c r="C17554" s="17"/>
    </row>
    <row r="17555" spans="2:3" x14ac:dyDescent="0.25">
      <c r="B17555" s="16"/>
      <c r="C17555" s="17"/>
    </row>
    <row r="17556" spans="2:3" x14ac:dyDescent="0.25">
      <c r="B17556" s="16"/>
      <c r="C17556" s="17"/>
    </row>
    <row r="17557" spans="2:3" x14ac:dyDescent="0.25">
      <c r="B17557" s="16"/>
      <c r="C17557" s="17"/>
    </row>
    <row r="17558" spans="2:3" x14ac:dyDescent="0.25">
      <c r="B17558" s="16"/>
      <c r="C17558" s="17"/>
    </row>
    <row r="17559" spans="2:3" x14ac:dyDescent="0.25">
      <c r="B17559" s="16"/>
      <c r="C17559" s="17"/>
    </row>
    <row r="17560" spans="2:3" x14ac:dyDescent="0.25">
      <c r="B17560" s="16"/>
      <c r="C17560" s="17"/>
    </row>
    <row r="17561" spans="2:3" x14ac:dyDescent="0.25">
      <c r="B17561" s="16"/>
      <c r="C17561" s="17"/>
    </row>
    <row r="17562" spans="2:3" x14ac:dyDescent="0.25">
      <c r="B17562" s="16"/>
      <c r="C17562" s="17"/>
    </row>
    <row r="17563" spans="2:3" x14ac:dyDescent="0.25">
      <c r="B17563" s="16"/>
      <c r="C17563" s="17"/>
    </row>
    <row r="17564" spans="2:3" x14ac:dyDescent="0.25">
      <c r="B17564" s="16"/>
      <c r="C17564" s="17"/>
    </row>
    <row r="17565" spans="2:3" x14ac:dyDescent="0.25">
      <c r="B17565" s="16"/>
      <c r="C17565" s="17"/>
    </row>
    <row r="17566" spans="2:3" x14ac:dyDescent="0.25">
      <c r="B17566" s="16"/>
      <c r="C17566" s="17"/>
    </row>
    <row r="17567" spans="2:3" x14ac:dyDescent="0.25">
      <c r="B17567" s="16"/>
      <c r="C17567" s="17"/>
    </row>
    <row r="17568" spans="2:3" x14ac:dyDescent="0.25">
      <c r="B17568" s="16"/>
      <c r="C17568" s="17"/>
    </row>
    <row r="17569" spans="2:3" x14ac:dyDescent="0.25">
      <c r="B17569" s="16"/>
      <c r="C17569" s="17"/>
    </row>
    <row r="17570" spans="2:3" x14ac:dyDescent="0.25">
      <c r="B17570" s="16"/>
      <c r="C17570" s="17"/>
    </row>
    <row r="17571" spans="2:3" x14ac:dyDescent="0.25">
      <c r="B17571" s="16"/>
      <c r="C17571" s="17"/>
    </row>
    <row r="17572" spans="2:3" x14ac:dyDescent="0.25">
      <c r="B17572" s="16"/>
      <c r="C17572" s="17"/>
    </row>
    <row r="17573" spans="2:3" x14ac:dyDescent="0.25">
      <c r="B17573" s="16"/>
      <c r="C17573" s="17"/>
    </row>
    <row r="17574" spans="2:3" x14ac:dyDescent="0.25">
      <c r="B17574" s="16"/>
      <c r="C17574" s="17"/>
    </row>
    <row r="17575" spans="2:3" x14ac:dyDescent="0.25">
      <c r="B17575" s="16"/>
      <c r="C17575" s="17"/>
    </row>
    <row r="17576" spans="2:3" x14ac:dyDescent="0.25">
      <c r="B17576" s="16"/>
      <c r="C17576" s="17"/>
    </row>
    <row r="17577" spans="2:3" x14ac:dyDescent="0.25">
      <c r="B17577" s="16"/>
      <c r="C17577" s="17"/>
    </row>
    <row r="17578" spans="2:3" x14ac:dyDescent="0.25">
      <c r="B17578" s="16"/>
      <c r="C17578" s="17"/>
    </row>
    <row r="17579" spans="2:3" x14ac:dyDescent="0.25">
      <c r="B17579" s="16"/>
      <c r="C17579" s="17"/>
    </row>
    <row r="17580" spans="2:3" x14ac:dyDescent="0.25">
      <c r="B17580" s="16"/>
      <c r="C17580" s="17"/>
    </row>
    <row r="17581" spans="2:3" x14ac:dyDescent="0.25">
      <c r="B17581" s="16"/>
      <c r="C17581" s="17"/>
    </row>
    <row r="17582" spans="2:3" x14ac:dyDescent="0.25">
      <c r="B17582" s="16"/>
      <c r="C17582" s="17"/>
    </row>
    <row r="17583" spans="2:3" x14ac:dyDescent="0.25">
      <c r="B17583" s="16"/>
      <c r="C17583" s="17"/>
    </row>
    <row r="17584" spans="2:3" x14ac:dyDescent="0.25">
      <c r="B17584" s="16"/>
      <c r="C17584" s="17"/>
    </row>
    <row r="17585" spans="2:3" x14ac:dyDescent="0.25">
      <c r="B17585" s="16"/>
      <c r="C17585" s="17"/>
    </row>
    <row r="17586" spans="2:3" x14ac:dyDescent="0.25">
      <c r="B17586" s="16"/>
      <c r="C17586" s="17"/>
    </row>
    <row r="17587" spans="2:3" x14ac:dyDescent="0.25">
      <c r="B17587" s="16"/>
      <c r="C17587" s="17"/>
    </row>
    <row r="17588" spans="2:3" x14ac:dyDescent="0.25">
      <c r="B17588" s="16"/>
      <c r="C17588" s="17"/>
    </row>
    <row r="17589" spans="2:3" x14ac:dyDescent="0.25">
      <c r="B17589" s="16"/>
      <c r="C17589" s="17"/>
    </row>
    <row r="17590" spans="2:3" x14ac:dyDescent="0.25">
      <c r="B17590" s="16"/>
      <c r="C17590" s="17"/>
    </row>
    <row r="17591" spans="2:3" x14ac:dyDescent="0.25">
      <c r="B17591" s="16"/>
      <c r="C17591" s="17"/>
    </row>
    <row r="17592" spans="2:3" x14ac:dyDescent="0.25">
      <c r="B17592" s="16"/>
      <c r="C17592" s="17"/>
    </row>
    <row r="17593" spans="2:3" x14ac:dyDescent="0.25">
      <c r="B17593" s="16"/>
      <c r="C17593" s="17"/>
    </row>
    <row r="17594" spans="2:3" x14ac:dyDescent="0.25">
      <c r="B17594" s="16"/>
      <c r="C17594" s="17"/>
    </row>
    <row r="17595" spans="2:3" x14ac:dyDescent="0.25">
      <c r="B17595" s="16"/>
      <c r="C17595" s="17"/>
    </row>
    <row r="17596" spans="2:3" x14ac:dyDescent="0.25">
      <c r="B17596" s="16"/>
      <c r="C17596" s="17"/>
    </row>
    <row r="17597" spans="2:3" x14ac:dyDescent="0.25">
      <c r="B17597" s="16"/>
      <c r="C17597" s="17"/>
    </row>
    <row r="17598" spans="2:3" x14ac:dyDescent="0.25">
      <c r="B17598" s="16"/>
      <c r="C17598" s="17"/>
    </row>
    <row r="17599" spans="2:3" x14ac:dyDescent="0.25">
      <c r="B17599" s="16"/>
      <c r="C17599" s="17"/>
    </row>
    <row r="17600" spans="2:3" x14ac:dyDescent="0.25">
      <c r="B17600" s="16"/>
      <c r="C17600" s="17"/>
    </row>
    <row r="17601" spans="2:3" x14ac:dyDescent="0.25">
      <c r="B17601" s="16"/>
      <c r="C17601" s="17"/>
    </row>
    <row r="17602" spans="2:3" x14ac:dyDescent="0.25">
      <c r="B17602" s="16"/>
      <c r="C17602" s="17"/>
    </row>
    <row r="17603" spans="2:3" x14ac:dyDescent="0.25">
      <c r="B17603" s="16"/>
      <c r="C17603" s="17"/>
    </row>
    <row r="17604" spans="2:3" x14ac:dyDescent="0.25">
      <c r="B17604" s="16"/>
      <c r="C17604" s="17"/>
    </row>
    <row r="17605" spans="2:3" x14ac:dyDescent="0.25">
      <c r="B17605" s="16"/>
      <c r="C17605" s="17"/>
    </row>
    <row r="17606" spans="2:3" x14ac:dyDescent="0.25">
      <c r="B17606" s="16"/>
      <c r="C17606" s="17"/>
    </row>
    <row r="17607" spans="2:3" x14ac:dyDescent="0.25">
      <c r="B17607" s="16"/>
      <c r="C17607" s="17"/>
    </row>
    <row r="17608" spans="2:3" x14ac:dyDescent="0.25">
      <c r="B17608" s="16"/>
      <c r="C17608" s="17"/>
    </row>
    <row r="17609" spans="2:3" x14ac:dyDescent="0.25">
      <c r="B17609" s="16"/>
      <c r="C17609" s="17"/>
    </row>
    <row r="17610" spans="2:3" x14ac:dyDescent="0.25">
      <c r="B17610" s="16"/>
      <c r="C17610" s="17"/>
    </row>
    <row r="17611" spans="2:3" x14ac:dyDescent="0.25">
      <c r="B17611" s="16"/>
      <c r="C17611" s="17"/>
    </row>
    <row r="17612" spans="2:3" x14ac:dyDescent="0.25">
      <c r="B17612" s="16"/>
      <c r="C17612" s="17"/>
    </row>
    <row r="17613" spans="2:3" x14ac:dyDescent="0.25">
      <c r="B17613" s="16"/>
      <c r="C17613" s="17"/>
    </row>
    <row r="17614" spans="2:3" x14ac:dyDescent="0.25">
      <c r="B17614" s="16"/>
      <c r="C17614" s="17"/>
    </row>
    <row r="17615" spans="2:3" x14ac:dyDescent="0.25">
      <c r="B17615" s="16"/>
      <c r="C17615" s="17"/>
    </row>
    <row r="17616" spans="2:3" x14ac:dyDescent="0.25">
      <c r="B17616" s="16"/>
      <c r="C17616" s="17"/>
    </row>
    <row r="17617" spans="2:3" x14ac:dyDescent="0.25">
      <c r="B17617" s="16"/>
      <c r="C17617" s="17"/>
    </row>
    <row r="17618" spans="2:3" x14ac:dyDescent="0.25">
      <c r="B17618" s="16"/>
      <c r="C17618" s="17"/>
    </row>
    <row r="17619" spans="2:3" x14ac:dyDescent="0.25">
      <c r="B17619" s="16"/>
      <c r="C17619" s="17"/>
    </row>
    <row r="17620" spans="2:3" x14ac:dyDescent="0.25">
      <c r="B17620" s="16"/>
      <c r="C17620" s="17"/>
    </row>
    <row r="17621" spans="2:3" x14ac:dyDescent="0.25">
      <c r="B17621" s="16"/>
      <c r="C17621" s="17"/>
    </row>
    <row r="17622" spans="2:3" x14ac:dyDescent="0.25">
      <c r="B17622" s="16"/>
      <c r="C17622" s="17"/>
    </row>
    <row r="17623" spans="2:3" x14ac:dyDescent="0.25">
      <c r="B17623" s="16"/>
      <c r="C17623" s="17"/>
    </row>
    <row r="17624" spans="2:3" x14ac:dyDescent="0.25">
      <c r="B17624" s="16"/>
      <c r="C17624" s="17"/>
    </row>
    <row r="17625" spans="2:3" x14ac:dyDescent="0.25">
      <c r="B17625" s="16"/>
      <c r="C17625" s="17"/>
    </row>
    <row r="17626" spans="2:3" x14ac:dyDescent="0.25">
      <c r="B17626" s="16"/>
      <c r="C17626" s="17"/>
    </row>
    <row r="17627" spans="2:3" x14ac:dyDescent="0.25">
      <c r="B17627" s="16"/>
      <c r="C17627" s="17"/>
    </row>
    <row r="17628" spans="2:3" x14ac:dyDescent="0.25">
      <c r="B17628" s="16"/>
      <c r="C17628" s="17"/>
    </row>
    <row r="17629" spans="2:3" x14ac:dyDescent="0.25">
      <c r="B17629" s="16"/>
      <c r="C17629" s="17"/>
    </row>
    <row r="17630" spans="2:3" x14ac:dyDescent="0.25">
      <c r="B17630" s="16"/>
      <c r="C17630" s="17"/>
    </row>
    <row r="17631" spans="2:3" x14ac:dyDescent="0.25">
      <c r="B17631" s="16"/>
      <c r="C17631" s="17"/>
    </row>
    <row r="17632" spans="2:3" x14ac:dyDescent="0.25">
      <c r="B17632" s="16"/>
      <c r="C17632" s="17"/>
    </row>
    <row r="17633" spans="2:3" x14ac:dyDescent="0.25">
      <c r="B17633" s="16"/>
      <c r="C17633" s="17"/>
    </row>
    <row r="17634" spans="2:3" x14ac:dyDescent="0.25">
      <c r="B17634" s="16"/>
      <c r="C17634" s="17"/>
    </row>
    <row r="17635" spans="2:3" x14ac:dyDescent="0.25">
      <c r="B17635" s="16"/>
      <c r="C17635" s="17"/>
    </row>
    <row r="17636" spans="2:3" x14ac:dyDescent="0.25">
      <c r="B17636" s="16"/>
      <c r="C17636" s="17"/>
    </row>
    <row r="17637" spans="2:3" x14ac:dyDescent="0.25">
      <c r="B17637" s="16"/>
      <c r="C17637" s="17"/>
    </row>
    <row r="17638" spans="2:3" x14ac:dyDescent="0.25">
      <c r="B17638" s="16"/>
      <c r="C17638" s="17"/>
    </row>
    <row r="17639" spans="2:3" x14ac:dyDescent="0.25">
      <c r="B17639" s="16"/>
      <c r="C17639" s="17"/>
    </row>
    <row r="17640" spans="2:3" x14ac:dyDescent="0.25">
      <c r="B17640" s="16"/>
      <c r="C17640" s="17"/>
    </row>
    <row r="17641" spans="2:3" x14ac:dyDescent="0.25">
      <c r="B17641" s="16"/>
      <c r="C17641" s="17"/>
    </row>
    <row r="17642" spans="2:3" x14ac:dyDescent="0.25">
      <c r="B17642" s="16"/>
      <c r="C17642" s="17"/>
    </row>
    <row r="17643" spans="2:3" x14ac:dyDescent="0.25">
      <c r="B17643" s="16"/>
      <c r="C17643" s="17"/>
    </row>
    <row r="17644" spans="2:3" x14ac:dyDescent="0.25">
      <c r="B17644" s="16"/>
      <c r="C17644" s="17"/>
    </row>
    <row r="17645" spans="2:3" x14ac:dyDescent="0.25">
      <c r="B17645" s="16"/>
      <c r="C17645" s="17"/>
    </row>
    <row r="17646" spans="2:3" x14ac:dyDescent="0.25">
      <c r="B17646" s="16"/>
      <c r="C17646" s="17"/>
    </row>
    <row r="17647" spans="2:3" x14ac:dyDescent="0.25">
      <c r="B17647" s="16"/>
      <c r="C17647" s="17"/>
    </row>
    <row r="17648" spans="2:3" x14ac:dyDescent="0.25">
      <c r="B17648" s="16"/>
      <c r="C17648" s="17"/>
    </row>
    <row r="17649" spans="2:3" x14ac:dyDescent="0.25">
      <c r="B17649" s="16"/>
      <c r="C17649" s="17"/>
    </row>
    <row r="17650" spans="2:3" x14ac:dyDescent="0.25">
      <c r="B17650" s="16"/>
      <c r="C17650" s="17"/>
    </row>
    <row r="17651" spans="2:3" x14ac:dyDescent="0.25">
      <c r="B17651" s="16"/>
      <c r="C17651" s="17"/>
    </row>
    <row r="17652" spans="2:3" x14ac:dyDescent="0.25">
      <c r="B17652" s="16"/>
      <c r="C17652" s="17"/>
    </row>
    <row r="17653" spans="2:3" x14ac:dyDescent="0.25">
      <c r="B17653" s="16"/>
      <c r="C17653" s="17"/>
    </row>
    <row r="17654" spans="2:3" x14ac:dyDescent="0.25">
      <c r="B17654" s="16"/>
      <c r="C17654" s="17"/>
    </row>
    <row r="17655" spans="2:3" x14ac:dyDescent="0.25">
      <c r="B17655" s="16"/>
      <c r="C17655" s="17"/>
    </row>
    <row r="17656" spans="2:3" x14ac:dyDescent="0.25">
      <c r="B17656" s="16"/>
      <c r="C17656" s="17"/>
    </row>
    <row r="17657" spans="2:3" x14ac:dyDescent="0.25">
      <c r="B17657" s="16"/>
      <c r="C17657" s="17"/>
    </row>
    <row r="17658" spans="2:3" x14ac:dyDescent="0.25">
      <c r="B17658" s="16"/>
      <c r="C17658" s="17"/>
    </row>
    <row r="17659" spans="2:3" x14ac:dyDescent="0.25">
      <c r="B17659" s="16"/>
      <c r="C17659" s="17"/>
    </row>
    <row r="17660" spans="2:3" x14ac:dyDescent="0.25">
      <c r="B17660" s="16"/>
      <c r="C17660" s="17"/>
    </row>
    <row r="17661" spans="2:3" x14ac:dyDescent="0.25">
      <c r="B17661" s="16"/>
      <c r="C17661" s="17"/>
    </row>
    <row r="17662" spans="2:3" x14ac:dyDescent="0.25">
      <c r="B17662" s="16"/>
      <c r="C17662" s="17"/>
    </row>
    <row r="17663" spans="2:3" x14ac:dyDescent="0.25">
      <c r="B17663" s="16"/>
      <c r="C17663" s="17"/>
    </row>
    <row r="17664" spans="2:3" x14ac:dyDescent="0.25">
      <c r="B17664" s="16"/>
      <c r="C17664" s="17"/>
    </row>
    <row r="17665" spans="2:3" x14ac:dyDescent="0.25">
      <c r="B17665" s="16"/>
      <c r="C17665" s="17"/>
    </row>
    <row r="17666" spans="2:3" x14ac:dyDescent="0.25">
      <c r="B17666" s="16"/>
      <c r="C17666" s="17"/>
    </row>
    <row r="17667" spans="2:3" x14ac:dyDescent="0.25">
      <c r="B17667" s="16"/>
      <c r="C17667" s="17"/>
    </row>
    <row r="17668" spans="2:3" x14ac:dyDescent="0.25">
      <c r="B17668" s="16"/>
      <c r="C17668" s="17"/>
    </row>
    <row r="17669" spans="2:3" x14ac:dyDescent="0.25">
      <c r="B17669" s="16"/>
      <c r="C17669" s="17"/>
    </row>
    <row r="17670" spans="2:3" x14ac:dyDescent="0.25">
      <c r="B17670" s="16"/>
      <c r="C17670" s="17"/>
    </row>
    <row r="17671" spans="2:3" x14ac:dyDescent="0.25">
      <c r="B17671" s="16"/>
      <c r="C17671" s="17"/>
    </row>
    <row r="17672" spans="2:3" x14ac:dyDescent="0.25">
      <c r="B17672" s="16"/>
      <c r="C17672" s="17"/>
    </row>
    <row r="17673" spans="2:3" x14ac:dyDescent="0.25">
      <c r="B17673" s="16"/>
      <c r="C17673" s="17"/>
    </row>
    <row r="17674" spans="2:3" x14ac:dyDescent="0.25">
      <c r="B17674" s="16"/>
      <c r="C17674" s="17"/>
    </row>
    <row r="17675" spans="2:3" x14ac:dyDescent="0.25">
      <c r="B17675" s="16"/>
      <c r="C17675" s="17"/>
    </row>
    <row r="17676" spans="2:3" x14ac:dyDescent="0.25">
      <c r="B17676" s="16"/>
      <c r="C17676" s="17"/>
    </row>
    <row r="17677" spans="2:3" x14ac:dyDescent="0.25">
      <c r="B17677" s="16"/>
      <c r="C17677" s="17"/>
    </row>
    <row r="17678" spans="2:3" x14ac:dyDescent="0.25">
      <c r="B17678" s="16"/>
      <c r="C17678" s="17"/>
    </row>
    <row r="17679" spans="2:3" x14ac:dyDescent="0.25">
      <c r="B17679" s="16"/>
      <c r="C17679" s="17"/>
    </row>
    <row r="17680" spans="2:3" x14ac:dyDescent="0.25">
      <c r="B17680" s="16"/>
      <c r="C17680" s="17"/>
    </row>
    <row r="17681" spans="2:3" x14ac:dyDescent="0.25">
      <c r="B17681" s="16"/>
      <c r="C17681" s="17"/>
    </row>
    <row r="17682" spans="2:3" x14ac:dyDescent="0.25">
      <c r="B17682" s="16"/>
      <c r="C17682" s="17"/>
    </row>
    <row r="17683" spans="2:3" x14ac:dyDescent="0.25">
      <c r="B17683" s="16"/>
      <c r="C17683" s="17"/>
    </row>
    <row r="17684" spans="2:3" x14ac:dyDescent="0.25">
      <c r="B17684" s="16"/>
      <c r="C17684" s="17"/>
    </row>
    <row r="17685" spans="2:3" x14ac:dyDescent="0.25">
      <c r="B17685" s="16"/>
      <c r="C17685" s="17"/>
    </row>
    <row r="17686" spans="2:3" x14ac:dyDescent="0.25">
      <c r="B17686" s="16"/>
      <c r="C17686" s="17"/>
    </row>
    <row r="17687" spans="2:3" x14ac:dyDescent="0.25">
      <c r="B17687" s="16"/>
      <c r="C17687" s="17"/>
    </row>
    <row r="17688" spans="2:3" x14ac:dyDescent="0.25">
      <c r="B17688" s="16"/>
      <c r="C17688" s="17"/>
    </row>
    <row r="17689" spans="2:3" x14ac:dyDescent="0.25">
      <c r="B17689" s="16"/>
      <c r="C17689" s="17"/>
    </row>
    <row r="17690" spans="2:3" x14ac:dyDescent="0.25">
      <c r="B17690" s="16"/>
      <c r="C17690" s="17"/>
    </row>
    <row r="17691" spans="2:3" x14ac:dyDescent="0.25">
      <c r="B17691" s="16"/>
      <c r="C17691" s="17"/>
    </row>
    <row r="17692" spans="2:3" x14ac:dyDescent="0.25">
      <c r="B17692" s="16"/>
      <c r="C17692" s="17"/>
    </row>
    <row r="17693" spans="2:3" x14ac:dyDescent="0.25">
      <c r="B17693" s="16"/>
      <c r="C17693" s="17"/>
    </row>
    <row r="17694" spans="2:3" x14ac:dyDescent="0.25">
      <c r="B17694" s="16"/>
      <c r="C17694" s="17"/>
    </row>
    <row r="17695" spans="2:3" x14ac:dyDescent="0.25">
      <c r="B17695" s="16"/>
      <c r="C17695" s="17"/>
    </row>
    <row r="17696" spans="2:3" x14ac:dyDescent="0.25">
      <c r="B17696" s="16"/>
      <c r="C17696" s="17"/>
    </row>
    <row r="17697" spans="2:3" x14ac:dyDescent="0.25">
      <c r="B17697" s="16"/>
      <c r="C17697" s="17"/>
    </row>
    <row r="17698" spans="2:3" x14ac:dyDescent="0.25">
      <c r="B17698" s="16"/>
      <c r="C17698" s="17"/>
    </row>
    <row r="17699" spans="2:3" x14ac:dyDescent="0.25">
      <c r="B17699" s="16"/>
      <c r="C17699" s="17"/>
    </row>
    <row r="17700" spans="2:3" x14ac:dyDescent="0.25">
      <c r="B17700" s="16"/>
      <c r="C17700" s="17"/>
    </row>
    <row r="17701" spans="2:3" x14ac:dyDescent="0.25">
      <c r="B17701" s="16"/>
      <c r="C17701" s="17"/>
    </row>
    <row r="17702" spans="2:3" x14ac:dyDescent="0.25">
      <c r="B17702" s="16"/>
      <c r="C17702" s="17"/>
    </row>
    <row r="17703" spans="2:3" x14ac:dyDescent="0.25">
      <c r="B17703" s="16"/>
      <c r="C17703" s="17"/>
    </row>
    <row r="17704" spans="2:3" x14ac:dyDescent="0.25">
      <c r="B17704" s="16"/>
      <c r="C17704" s="17"/>
    </row>
    <row r="17705" spans="2:3" x14ac:dyDescent="0.25">
      <c r="B17705" s="16"/>
      <c r="C17705" s="17"/>
    </row>
    <row r="17706" spans="2:3" x14ac:dyDescent="0.25">
      <c r="B17706" s="16"/>
      <c r="C17706" s="17"/>
    </row>
    <row r="17707" spans="2:3" x14ac:dyDescent="0.25">
      <c r="B17707" s="16"/>
      <c r="C17707" s="17"/>
    </row>
    <row r="17708" spans="2:3" x14ac:dyDescent="0.25">
      <c r="B17708" s="16"/>
      <c r="C17708" s="17"/>
    </row>
    <row r="17709" spans="2:3" x14ac:dyDescent="0.25">
      <c r="B17709" s="16"/>
      <c r="C17709" s="17"/>
    </row>
    <row r="17710" spans="2:3" x14ac:dyDescent="0.25">
      <c r="B17710" s="16"/>
      <c r="C17710" s="17"/>
    </row>
    <row r="17711" spans="2:3" x14ac:dyDescent="0.25">
      <c r="B17711" s="16"/>
      <c r="C17711" s="17"/>
    </row>
    <row r="17712" spans="2:3" x14ac:dyDescent="0.25">
      <c r="B17712" s="16"/>
      <c r="C17712" s="17"/>
    </row>
    <row r="17713" spans="2:3" x14ac:dyDescent="0.25">
      <c r="B17713" s="16"/>
      <c r="C17713" s="17"/>
    </row>
    <row r="17714" spans="2:3" x14ac:dyDescent="0.25">
      <c r="B17714" s="16"/>
      <c r="C17714" s="17"/>
    </row>
    <row r="17715" spans="2:3" x14ac:dyDescent="0.25">
      <c r="B17715" s="16"/>
      <c r="C17715" s="17"/>
    </row>
    <row r="17716" spans="2:3" x14ac:dyDescent="0.25">
      <c r="B17716" s="16"/>
      <c r="C17716" s="17"/>
    </row>
    <row r="17717" spans="2:3" x14ac:dyDescent="0.25">
      <c r="B17717" s="16"/>
      <c r="C17717" s="17"/>
    </row>
    <row r="17718" spans="2:3" x14ac:dyDescent="0.25">
      <c r="B17718" s="16"/>
      <c r="C17718" s="17"/>
    </row>
    <row r="17719" spans="2:3" x14ac:dyDescent="0.25">
      <c r="B17719" s="16"/>
      <c r="C17719" s="17"/>
    </row>
    <row r="17720" spans="2:3" x14ac:dyDescent="0.25">
      <c r="B17720" s="16"/>
      <c r="C17720" s="17"/>
    </row>
    <row r="17721" spans="2:3" x14ac:dyDescent="0.25">
      <c r="B17721" s="16"/>
      <c r="C17721" s="17"/>
    </row>
    <row r="17722" spans="2:3" x14ac:dyDescent="0.25">
      <c r="B17722" s="16"/>
      <c r="C17722" s="17"/>
    </row>
    <row r="17723" spans="2:3" x14ac:dyDescent="0.25">
      <c r="B17723" s="16"/>
      <c r="C17723" s="17"/>
    </row>
    <row r="17724" spans="2:3" x14ac:dyDescent="0.25">
      <c r="B17724" s="16"/>
      <c r="C17724" s="17"/>
    </row>
    <row r="17725" spans="2:3" x14ac:dyDescent="0.25">
      <c r="B17725" s="16"/>
      <c r="C17725" s="17"/>
    </row>
    <row r="17726" spans="2:3" x14ac:dyDescent="0.25">
      <c r="B17726" s="16"/>
      <c r="C17726" s="17"/>
    </row>
    <row r="17727" spans="2:3" x14ac:dyDescent="0.25">
      <c r="B17727" s="16"/>
      <c r="C17727" s="17"/>
    </row>
    <row r="17728" spans="2:3" x14ac:dyDescent="0.25">
      <c r="B17728" s="16"/>
      <c r="C17728" s="17"/>
    </row>
    <row r="17729" spans="2:3" x14ac:dyDescent="0.25">
      <c r="B17729" s="16"/>
      <c r="C17729" s="17"/>
    </row>
    <row r="17730" spans="2:3" x14ac:dyDescent="0.25">
      <c r="B17730" s="16"/>
      <c r="C17730" s="17"/>
    </row>
    <row r="17731" spans="2:3" x14ac:dyDescent="0.25">
      <c r="B17731" s="16"/>
      <c r="C17731" s="17"/>
    </row>
    <row r="17732" spans="2:3" x14ac:dyDescent="0.25">
      <c r="B17732" s="16"/>
      <c r="C17732" s="17"/>
    </row>
    <row r="17733" spans="2:3" x14ac:dyDescent="0.25">
      <c r="B17733" s="16"/>
      <c r="C17733" s="17"/>
    </row>
    <row r="17734" spans="2:3" x14ac:dyDescent="0.25">
      <c r="B17734" s="16"/>
      <c r="C17734" s="17"/>
    </row>
    <row r="17735" spans="2:3" x14ac:dyDescent="0.25">
      <c r="B17735" s="16"/>
      <c r="C17735" s="17"/>
    </row>
    <row r="17736" spans="2:3" x14ac:dyDescent="0.25">
      <c r="B17736" s="16"/>
      <c r="C17736" s="17"/>
    </row>
    <row r="17737" spans="2:3" x14ac:dyDescent="0.25">
      <c r="B17737" s="16"/>
      <c r="C17737" s="17"/>
    </row>
    <row r="17738" spans="2:3" x14ac:dyDescent="0.25">
      <c r="B17738" s="16"/>
      <c r="C17738" s="17"/>
    </row>
    <row r="17739" spans="2:3" x14ac:dyDescent="0.25">
      <c r="B17739" s="16"/>
      <c r="C17739" s="17"/>
    </row>
    <row r="17740" spans="2:3" x14ac:dyDescent="0.25">
      <c r="B17740" s="16"/>
      <c r="C17740" s="17"/>
    </row>
    <row r="17741" spans="2:3" x14ac:dyDescent="0.25">
      <c r="B17741" s="16"/>
      <c r="C17741" s="17"/>
    </row>
    <row r="17742" spans="2:3" x14ac:dyDescent="0.25">
      <c r="B17742" s="16"/>
      <c r="C17742" s="17"/>
    </row>
    <row r="17743" spans="2:3" x14ac:dyDescent="0.25">
      <c r="B17743" s="16"/>
      <c r="C17743" s="17"/>
    </row>
    <row r="17744" spans="2:3" x14ac:dyDescent="0.25">
      <c r="B17744" s="16"/>
      <c r="C17744" s="17"/>
    </row>
    <row r="17745" spans="2:3" x14ac:dyDescent="0.25">
      <c r="B17745" s="16"/>
      <c r="C17745" s="17"/>
    </row>
    <row r="17746" spans="2:3" x14ac:dyDescent="0.25">
      <c r="B17746" s="16"/>
      <c r="C17746" s="17"/>
    </row>
    <row r="17747" spans="2:3" x14ac:dyDescent="0.25">
      <c r="B17747" s="16"/>
      <c r="C17747" s="17"/>
    </row>
    <row r="17748" spans="2:3" x14ac:dyDescent="0.25">
      <c r="B17748" s="16"/>
      <c r="C17748" s="17"/>
    </row>
    <row r="17749" spans="2:3" x14ac:dyDescent="0.25">
      <c r="B17749" s="16"/>
      <c r="C17749" s="17"/>
    </row>
    <row r="17750" spans="2:3" x14ac:dyDescent="0.25">
      <c r="B17750" s="16"/>
      <c r="C17750" s="17"/>
    </row>
    <row r="17751" spans="2:3" x14ac:dyDescent="0.25">
      <c r="B17751" s="16"/>
      <c r="C17751" s="17"/>
    </row>
    <row r="17752" spans="2:3" x14ac:dyDescent="0.25">
      <c r="B17752" s="16"/>
      <c r="C17752" s="17"/>
    </row>
    <row r="17753" spans="2:3" x14ac:dyDescent="0.25">
      <c r="B17753" s="16"/>
      <c r="C17753" s="17"/>
    </row>
    <row r="17754" spans="2:3" x14ac:dyDescent="0.25">
      <c r="B17754" s="16"/>
      <c r="C17754" s="17"/>
    </row>
    <row r="17755" spans="2:3" x14ac:dyDescent="0.25">
      <c r="B17755" s="16"/>
      <c r="C17755" s="17"/>
    </row>
    <row r="17756" spans="2:3" x14ac:dyDescent="0.25">
      <c r="B17756" s="16"/>
      <c r="C17756" s="17"/>
    </row>
    <row r="17757" spans="2:3" x14ac:dyDescent="0.25">
      <c r="B17757" s="16"/>
      <c r="C17757" s="17"/>
    </row>
    <row r="17758" spans="2:3" x14ac:dyDescent="0.25">
      <c r="B17758" s="16"/>
      <c r="C17758" s="17"/>
    </row>
    <row r="17759" spans="2:3" x14ac:dyDescent="0.25">
      <c r="B17759" s="16"/>
      <c r="C17759" s="17"/>
    </row>
    <row r="17760" spans="2:3" x14ac:dyDescent="0.25">
      <c r="B17760" s="16"/>
      <c r="C17760" s="17"/>
    </row>
    <row r="17761" spans="2:3" x14ac:dyDescent="0.25">
      <c r="B17761" s="16"/>
      <c r="C17761" s="17"/>
    </row>
    <row r="17762" spans="2:3" x14ac:dyDescent="0.25">
      <c r="B17762" s="16"/>
      <c r="C17762" s="17"/>
    </row>
    <row r="17763" spans="2:3" x14ac:dyDescent="0.25">
      <c r="B17763" s="16"/>
      <c r="C17763" s="17"/>
    </row>
    <row r="17764" spans="2:3" x14ac:dyDescent="0.25">
      <c r="B17764" s="16"/>
      <c r="C17764" s="17"/>
    </row>
    <row r="17765" spans="2:3" x14ac:dyDescent="0.25">
      <c r="B17765" s="16"/>
      <c r="C17765" s="17"/>
    </row>
    <row r="17766" spans="2:3" x14ac:dyDescent="0.25">
      <c r="B17766" s="16"/>
      <c r="C17766" s="17"/>
    </row>
    <row r="17767" spans="2:3" x14ac:dyDescent="0.25">
      <c r="B17767" s="16"/>
      <c r="C17767" s="17"/>
    </row>
    <row r="17768" spans="2:3" x14ac:dyDescent="0.25">
      <c r="B17768" s="16"/>
      <c r="C17768" s="17"/>
    </row>
    <row r="17769" spans="2:3" x14ac:dyDescent="0.25">
      <c r="B17769" s="16"/>
      <c r="C17769" s="17"/>
    </row>
    <row r="17770" spans="2:3" x14ac:dyDescent="0.25">
      <c r="B17770" s="16"/>
      <c r="C17770" s="17"/>
    </row>
    <row r="17771" spans="2:3" x14ac:dyDescent="0.25">
      <c r="B17771" s="16"/>
      <c r="C17771" s="17"/>
    </row>
    <row r="17772" spans="2:3" x14ac:dyDescent="0.25">
      <c r="B17772" s="16"/>
      <c r="C17772" s="17"/>
    </row>
    <row r="17773" spans="2:3" x14ac:dyDescent="0.25">
      <c r="B17773" s="16"/>
      <c r="C17773" s="17"/>
    </row>
    <row r="17774" spans="2:3" x14ac:dyDescent="0.25">
      <c r="B17774" s="16"/>
      <c r="C17774" s="17"/>
    </row>
    <row r="17775" spans="2:3" x14ac:dyDescent="0.25">
      <c r="B17775" s="16"/>
      <c r="C17775" s="17"/>
    </row>
    <row r="17776" spans="2:3" x14ac:dyDescent="0.25">
      <c r="B17776" s="16"/>
      <c r="C17776" s="17"/>
    </row>
    <row r="17777" spans="2:3" x14ac:dyDescent="0.25">
      <c r="B17777" s="16"/>
      <c r="C17777" s="17"/>
    </row>
    <row r="17778" spans="2:3" x14ac:dyDescent="0.25">
      <c r="B17778" s="16"/>
      <c r="C17778" s="17"/>
    </row>
    <row r="17779" spans="2:3" x14ac:dyDescent="0.25">
      <c r="B17779" s="16"/>
      <c r="C17779" s="17"/>
    </row>
    <row r="17780" spans="2:3" x14ac:dyDescent="0.25">
      <c r="B17780" s="16"/>
      <c r="C17780" s="17"/>
    </row>
    <row r="17781" spans="2:3" x14ac:dyDescent="0.25">
      <c r="B17781" s="16"/>
      <c r="C17781" s="17"/>
    </row>
    <row r="17782" spans="2:3" x14ac:dyDescent="0.25">
      <c r="B17782" s="16"/>
      <c r="C17782" s="17"/>
    </row>
    <row r="17783" spans="2:3" x14ac:dyDescent="0.25">
      <c r="B17783" s="16"/>
      <c r="C17783" s="17"/>
    </row>
    <row r="17784" spans="2:3" x14ac:dyDescent="0.25">
      <c r="B17784" s="16"/>
      <c r="C17784" s="17"/>
    </row>
    <row r="17785" spans="2:3" x14ac:dyDescent="0.25">
      <c r="B17785" s="16"/>
      <c r="C17785" s="17"/>
    </row>
    <row r="17786" spans="2:3" x14ac:dyDescent="0.25">
      <c r="B17786" s="16"/>
      <c r="C17786" s="17"/>
    </row>
    <row r="17787" spans="2:3" x14ac:dyDescent="0.25">
      <c r="B17787" s="16"/>
      <c r="C17787" s="17"/>
    </row>
    <row r="17788" spans="2:3" x14ac:dyDescent="0.25">
      <c r="B17788" s="16"/>
      <c r="C17788" s="17"/>
    </row>
    <row r="17789" spans="2:3" x14ac:dyDescent="0.25">
      <c r="B17789" s="16"/>
      <c r="C17789" s="17"/>
    </row>
    <row r="17790" spans="2:3" x14ac:dyDescent="0.25">
      <c r="B17790" s="16"/>
      <c r="C17790" s="17"/>
    </row>
    <row r="17791" spans="2:3" x14ac:dyDescent="0.25">
      <c r="B17791" s="16"/>
      <c r="C17791" s="17"/>
    </row>
    <row r="17792" spans="2:3" x14ac:dyDescent="0.25">
      <c r="B17792" s="16"/>
      <c r="C17792" s="17"/>
    </row>
    <row r="17793" spans="2:3" x14ac:dyDescent="0.25">
      <c r="B17793" s="16"/>
      <c r="C17793" s="17"/>
    </row>
    <row r="17794" spans="2:3" x14ac:dyDescent="0.25">
      <c r="B17794" s="16"/>
      <c r="C17794" s="17"/>
    </row>
    <row r="17795" spans="2:3" x14ac:dyDescent="0.25">
      <c r="B17795" s="16"/>
      <c r="C17795" s="17"/>
    </row>
    <row r="17796" spans="2:3" x14ac:dyDescent="0.25">
      <c r="B17796" s="16"/>
      <c r="C17796" s="17"/>
    </row>
    <row r="17797" spans="2:3" x14ac:dyDescent="0.25">
      <c r="B17797" s="16"/>
      <c r="C17797" s="17"/>
    </row>
    <row r="17798" spans="2:3" x14ac:dyDescent="0.25">
      <c r="B17798" s="16"/>
      <c r="C17798" s="17"/>
    </row>
    <row r="17799" spans="2:3" x14ac:dyDescent="0.25">
      <c r="B17799" s="16"/>
      <c r="C17799" s="17"/>
    </row>
    <row r="17800" spans="2:3" x14ac:dyDescent="0.25">
      <c r="B17800" s="16"/>
      <c r="C17800" s="17"/>
    </row>
    <row r="17801" spans="2:3" x14ac:dyDescent="0.25">
      <c r="B17801" s="16"/>
      <c r="C17801" s="17"/>
    </row>
    <row r="17802" spans="2:3" x14ac:dyDescent="0.25">
      <c r="B17802" s="16"/>
      <c r="C17802" s="17"/>
    </row>
    <row r="17803" spans="2:3" x14ac:dyDescent="0.25">
      <c r="B17803" s="16"/>
      <c r="C17803" s="17"/>
    </row>
    <row r="17804" spans="2:3" x14ac:dyDescent="0.25">
      <c r="B17804" s="16"/>
      <c r="C17804" s="17"/>
    </row>
    <row r="17805" spans="2:3" x14ac:dyDescent="0.25">
      <c r="B17805" s="16"/>
      <c r="C17805" s="17"/>
    </row>
    <row r="17806" spans="2:3" x14ac:dyDescent="0.25">
      <c r="B17806" s="16"/>
      <c r="C17806" s="17"/>
    </row>
    <row r="17807" spans="2:3" x14ac:dyDescent="0.25">
      <c r="B17807" s="16"/>
      <c r="C17807" s="17"/>
    </row>
    <row r="17808" spans="2:3" x14ac:dyDescent="0.25">
      <c r="B17808" s="16"/>
      <c r="C17808" s="17"/>
    </row>
    <row r="17809" spans="2:3" x14ac:dyDescent="0.25">
      <c r="B17809" s="16"/>
      <c r="C17809" s="17"/>
    </row>
    <row r="17810" spans="2:3" x14ac:dyDescent="0.25">
      <c r="B17810" s="16"/>
      <c r="C17810" s="17"/>
    </row>
    <row r="17811" spans="2:3" x14ac:dyDescent="0.25">
      <c r="B17811" s="16"/>
      <c r="C17811" s="17"/>
    </row>
    <row r="17812" spans="2:3" x14ac:dyDescent="0.25">
      <c r="B17812" s="16"/>
      <c r="C17812" s="17"/>
    </row>
    <row r="17813" spans="2:3" x14ac:dyDescent="0.25">
      <c r="B17813" s="16"/>
      <c r="C17813" s="17"/>
    </row>
    <row r="17814" spans="2:3" x14ac:dyDescent="0.25">
      <c r="B17814" s="16"/>
      <c r="C17814" s="17"/>
    </row>
    <row r="17815" spans="2:3" x14ac:dyDescent="0.25">
      <c r="B17815" s="16"/>
      <c r="C17815" s="17"/>
    </row>
    <row r="17816" spans="2:3" x14ac:dyDescent="0.25">
      <c r="B17816" s="16"/>
      <c r="C17816" s="17"/>
    </row>
    <row r="17817" spans="2:3" x14ac:dyDescent="0.25">
      <c r="B17817" s="16"/>
      <c r="C17817" s="17"/>
    </row>
    <row r="17818" spans="2:3" x14ac:dyDescent="0.25">
      <c r="B17818" s="16"/>
      <c r="C17818" s="17"/>
    </row>
    <row r="17819" spans="2:3" x14ac:dyDescent="0.25">
      <c r="B17819" s="16"/>
      <c r="C17819" s="17"/>
    </row>
    <row r="17820" spans="2:3" x14ac:dyDescent="0.25">
      <c r="B17820" s="16"/>
      <c r="C17820" s="17"/>
    </row>
    <row r="17821" spans="2:3" x14ac:dyDescent="0.25">
      <c r="B17821" s="16"/>
      <c r="C17821" s="17"/>
    </row>
    <row r="17822" spans="2:3" x14ac:dyDescent="0.25">
      <c r="B17822" s="16"/>
      <c r="C17822" s="17"/>
    </row>
    <row r="17823" spans="2:3" x14ac:dyDescent="0.25">
      <c r="B17823" s="16"/>
      <c r="C17823" s="17"/>
    </row>
    <row r="17824" spans="2:3" x14ac:dyDescent="0.25">
      <c r="B17824" s="16"/>
      <c r="C17824" s="17"/>
    </row>
    <row r="17825" spans="2:3" x14ac:dyDescent="0.25">
      <c r="B17825" s="16"/>
      <c r="C17825" s="17"/>
    </row>
    <row r="17826" spans="2:3" x14ac:dyDescent="0.25">
      <c r="B17826" s="16"/>
      <c r="C17826" s="17"/>
    </row>
    <row r="17827" spans="2:3" x14ac:dyDescent="0.25">
      <c r="B17827" s="16"/>
      <c r="C17827" s="17"/>
    </row>
    <row r="17828" spans="2:3" x14ac:dyDescent="0.25">
      <c r="B17828" s="16"/>
      <c r="C17828" s="17"/>
    </row>
    <row r="17829" spans="2:3" x14ac:dyDescent="0.25">
      <c r="B17829" s="16"/>
      <c r="C17829" s="17"/>
    </row>
    <row r="17830" spans="2:3" x14ac:dyDescent="0.25">
      <c r="B17830" s="16"/>
      <c r="C17830" s="17"/>
    </row>
    <row r="17831" spans="2:3" x14ac:dyDescent="0.25">
      <c r="B17831" s="16"/>
      <c r="C17831" s="17"/>
    </row>
    <row r="17832" spans="2:3" x14ac:dyDescent="0.25">
      <c r="B17832" s="16"/>
      <c r="C17832" s="17"/>
    </row>
    <row r="17833" spans="2:3" x14ac:dyDescent="0.25">
      <c r="B17833" s="16"/>
      <c r="C17833" s="17"/>
    </row>
    <row r="17834" spans="2:3" x14ac:dyDescent="0.25">
      <c r="B17834" s="16"/>
      <c r="C17834" s="17"/>
    </row>
    <row r="17835" spans="2:3" x14ac:dyDescent="0.25">
      <c r="B17835" s="16"/>
      <c r="C17835" s="17"/>
    </row>
    <row r="17836" spans="2:3" x14ac:dyDescent="0.25">
      <c r="B17836" s="16"/>
      <c r="C17836" s="17"/>
    </row>
    <row r="17837" spans="2:3" x14ac:dyDescent="0.25">
      <c r="B17837" s="16"/>
      <c r="C17837" s="17"/>
    </row>
    <row r="17838" spans="2:3" x14ac:dyDescent="0.25">
      <c r="B17838" s="16"/>
      <c r="C17838" s="17"/>
    </row>
    <row r="17839" spans="2:3" x14ac:dyDescent="0.25">
      <c r="B17839" s="16"/>
      <c r="C17839" s="17"/>
    </row>
    <row r="17840" spans="2:3" x14ac:dyDescent="0.25">
      <c r="B17840" s="16"/>
      <c r="C17840" s="17"/>
    </row>
    <row r="17841" spans="2:3" x14ac:dyDescent="0.25">
      <c r="B17841" s="16"/>
      <c r="C17841" s="17"/>
    </row>
    <row r="17842" spans="2:3" x14ac:dyDescent="0.25">
      <c r="B17842" s="16"/>
      <c r="C17842" s="17"/>
    </row>
    <row r="17843" spans="2:3" x14ac:dyDescent="0.25">
      <c r="B17843" s="16"/>
      <c r="C17843" s="17"/>
    </row>
    <row r="17844" spans="2:3" x14ac:dyDescent="0.25">
      <c r="B17844" s="16"/>
      <c r="C17844" s="17"/>
    </row>
    <row r="17845" spans="2:3" x14ac:dyDescent="0.25">
      <c r="B17845" s="16"/>
      <c r="C17845" s="17"/>
    </row>
    <row r="17846" spans="2:3" x14ac:dyDescent="0.25">
      <c r="B17846" s="16"/>
      <c r="C17846" s="17"/>
    </row>
    <row r="17847" spans="2:3" x14ac:dyDescent="0.25">
      <c r="B17847" s="16"/>
      <c r="C17847" s="17"/>
    </row>
    <row r="17848" spans="2:3" x14ac:dyDescent="0.25">
      <c r="B17848" s="16"/>
      <c r="C17848" s="17"/>
    </row>
    <row r="17849" spans="2:3" x14ac:dyDescent="0.25">
      <c r="B17849" s="16"/>
      <c r="C17849" s="17"/>
    </row>
    <row r="17850" spans="2:3" x14ac:dyDescent="0.25">
      <c r="B17850" s="16"/>
      <c r="C17850" s="17"/>
    </row>
    <row r="17851" spans="2:3" x14ac:dyDescent="0.25">
      <c r="B17851" s="16"/>
      <c r="C17851" s="17"/>
    </row>
    <row r="17852" spans="2:3" x14ac:dyDescent="0.25">
      <c r="B17852" s="16"/>
      <c r="C17852" s="17"/>
    </row>
    <row r="17853" spans="2:3" x14ac:dyDescent="0.25">
      <c r="B17853" s="16"/>
      <c r="C17853" s="17"/>
    </row>
    <row r="17854" spans="2:3" x14ac:dyDescent="0.25">
      <c r="B17854" s="16"/>
      <c r="C17854" s="17"/>
    </row>
    <row r="17855" spans="2:3" x14ac:dyDescent="0.25">
      <c r="B17855" s="16"/>
      <c r="C17855" s="17"/>
    </row>
    <row r="17856" spans="2:3" x14ac:dyDescent="0.25">
      <c r="B17856" s="16"/>
      <c r="C17856" s="17"/>
    </row>
    <row r="17857" spans="2:3" x14ac:dyDescent="0.25">
      <c r="B17857" s="16"/>
      <c r="C17857" s="17"/>
    </row>
    <row r="17858" spans="2:3" x14ac:dyDescent="0.25">
      <c r="B17858" s="16"/>
      <c r="C17858" s="17"/>
    </row>
    <row r="17859" spans="2:3" x14ac:dyDescent="0.25">
      <c r="B17859" s="16"/>
      <c r="C17859" s="17"/>
    </row>
    <row r="17860" spans="2:3" x14ac:dyDescent="0.25">
      <c r="B17860" s="16"/>
      <c r="C17860" s="17"/>
    </row>
    <row r="17861" spans="2:3" x14ac:dyDescent="0.25">
      <c r="B17861" s="16"/>
      <c r="C17861" s="17"/>
    </row>
    <row r="17862" spans="2:3" x14ac:dyDescent="0.25">
      <c r="B17862" s="16"/>
      <c r="C17862" s="17"/>
    </row>
    <row r="17863" spans="2:3" x14ac:dyDescent="0.25">
      <c r="B17863" s="16"/>
      <c r="C17863" s="17"/>
    </row>
    <row r="17864" spans="2:3" x14ac:dyDescent="0.25">
      <c r="B17864" s="16"/>
      <c r="C17864" s="17"/>
    </row>
    <row r="17865" spans="2:3" x14ac:dyDescent="0.25">
      <c r="B17865" s="16"/>
      <c r="C17865" s="17"/>
    </row>
    <row r="17866" spans="2:3" x14ac:dyDescent="0.25">
      <c r="B17866" s="16"/>
      <c r="C17866" s="17"/>
    </row>
    <row r="17867" spans="2:3" x14ac:dyDescent="0.25">
      <c r="B17867" s="16"/>
      <c r="C17867" s="17"/>
    </row>
    <row r="17868" spans="2:3" x14ac:dyDescent="0.25">
      <c r="B17868" s="16"/>
      <c r="C17868" s="17"/>
    </row>
    <row r="17869" spans="2:3" x14ac:dyDescent="0.25">
      <c r="B17869" s="16"/>
      <c r="C17869" s="17"/>
    </row>
    <row r="17870" spans="2:3" x14ac:dyDescent="0.25">
      <c r="B17870" s="16"/>
      <c r="C17870" s="17"/>
    </row>
    <row r="17871" spans="2:3" x14ac:dyDescent="0.25">
      <c r="B17871" s="16"/>
      <c r="C17871" s="17"/>
    </row>
    <row r="17872" spans="2:3" x14ac:dyDescent="0.25">
      <c r="B17872" s="16"/>
      <c r="C17872" s="17"/>
    </row>
    <row r="17873" spans="2:3" x14ac:dyDescent="0.25">
      <c r="B17873" s="16"/>
      <c r="C17873" s="17"/>
    </row>
    <row r="17874" spans="2:3" x14ac:dyDescent="0.25">
      <c r="B17874" s="16"/>
      <c r="C17874" s="17"/>
    </row>
    <row r="17875" spans="2:3" x14ac:dyDescent="0.25">
      <c r="B17875" s="16"/>
      <c r="C17875" s="17"/>
    </row>
    <row r="17876" spans="2:3" x14ac:dyDescent="0.25">
      <c r="B17876" s="16"/>
      <c r="C17876" s="17"/>
    </row>
    <row r="17877" spans="2:3" x14ac:dyDescent="0.25">
      <c r="B17877" s="16"/>
      <c r="C17877" s="17"/>
    </row>
    <row r="17878" spans="2:3" x14ac:dyDescent="0.25">
      <c r="B17878" s="16"/>
      <c r="C17878" s="17"/>
    </row>
    <row r="17879" spans="2:3" x14ac:dyDescent="0.25">
      <c r="B17879" s="16"/>
      <c r="C17879" s="17"/>
    </row>
    <row r="17880" spans="2:3" x14ac:dyDescent="0.25">
      <c r="B17880" s="16"/>
      <c r="C17880" s="17"/>
    </row>
    <row r="17881" spans="2:3" x14ac:dyDescent="0.25">
      <c r="B17881" s="16"/>
      <c r="C17881" s="17"/>
    </row>
    <row r="17882" spans="2:3" x14ac:dyDescent="0.25">
      <c r="B17882" s="16"/>
      <c r="C17882" s="17"/>
    </row>
    <row r="17883" spans="2:3" x14ac:dyDescent="0.25">
      <c r="B17883" s="16"/>
      <c r="C17883" s="17"/>
    </row>
    <row r="17884" spans="2:3" x14ac:dyDescent="0.25">
      <c r="B17884" s="16"/>
      <c r="C17884" s="17"/>
    </row>
    <row r="17885" spans="2:3" x14ac:dyDescent="0.25">
      <c r="B17885" s="16"/>
      <c r="C17885" s="17"/>
    </row>
    <row r="17886" spans="2:3" x14ac:dyDescent="0.25">
      <c r="B17886" s="16"/>
      <c r="C17886" s="17"/>
    </row>
    <row r="17887" spans="2:3" x14ac:dyDescent="0.25">
      <c r="B17887" s="16"/>
      <c r="C17887" s="17"/>
    </row>
    <row r="17888" spans="2:3" x14ac:dyDescent="0.25">
      <c r="B17888" s="16"/>
      <c r="C17888" s="17"/>
    </row>
    <row r="17889" spans="2:3" x14ac:dyDescent="0.25">
      <c r="B17889" s="16"/>
      <c r="C17889" s="17"/>
    </row>
    <row r="17890" spans="2:3" x14ac:dyDescent="0.25">
      <c r="B17890" s="16"/>
      <c r="C17890" s="17"/>
    </row>
    <row r="17891" spans="2:3" x14ac:dyDescent="0.25">
      <c r="B17891" s="16"/>
      <c r="C17891" s="17"/>
    </row>
    <row r="17892" spans="2:3" x14ac:dyDescent="0.25">
      <c r="B17892" s="16"/>
      <c r="C17892" s="17"/>
    </row>
    <row r="17893" spans="2:3" x14ac:dyDescent="0.25">
      <c r="B17893" s="16"/>
      <c r="C17893" s="17"/>
    </row>
    <row r="17894" spans="2:3" x14ac:dyDescent="0.25">
      <c r="B17894" s="16"/>
      <c r="C17894" s="17"/>
    </row>
    <row r="17895" spans="2:3" x14ac:dyDescent="0.25">
      <c r="B17895" s="16"/>
      <c r="C17895" s="17"/>
    </row>
    <row r="17896" spans="2:3" x14ac:dyDescent="0.25">
      <c r="B17896" s="16"/>
      <c r="C17896" s="17"/>
    </row>
    <row r="17897" spans="2:3" x14ac:dyDescent="0.25">
      <c r="B17897" s="16"/>
      <c r="C17897" s="17"/>
    </row>
    <row r="17898" spans="2:3" x14ac:dyDescent="0.25">
      <c r="B17898" s="16"/>
      <c r="C17898" s="17"/>
    </row>
    <row r="17899" spans="2:3" x14ac:dyDescent="0.25">
      <c r="B17899" s="16"/>
      <c r="C17899" s="17"/>
    </row>
    <row r="17900" spans="2:3" x14ac:dyDescent="0.25">
      <c r="B17900" s="16"/>
      <c r="C17900" s="17"/>
    </row>
    <row r="17901" spans="2:3" x14ac:dyDescent="0.25">
      <c r="B17901" s="16"/>
      <c r="C17901" s="17"/>
    </row>
    <row r="17902" spans="2:3" x14ac:dyDescent="0.25">
      <c r="B17902" s="16"/>
      <c r="C17902" s="17"/>
    </row>
    <row r="17903" spans="2:3" x14ac:dyDescent="0.25">
      <c r="B17903" s="16"/>
      <c r="C17903" s="17"/>
    </row>
    <row r="17904" spans="2:3" x14ac:dyDescent="0.25">
      <c r="B17904" s="16"/>
      <c r="C17904" s="17"/>
    </row>
    <row r="17905" spans="2:3" x14ac:dyDescent="0.25">
      <c r="B17905" s="16"/>
      <c r="C17905" s="17"/>
    </row>
    <row r="17906" spans="2:3" x14ac:dyDescent="0.25">
      <c r="B17906" s="16"/>
      <c r="C17906" s="17"/>
    </row>
    <row r="17907" spans="2:3" x14ac:dyDescent="0.25">
      <c r="B17907" s="16"/>
      <c r="C17907" s="17"/>
    </row>
    <row r="17908" spans="2:3" x14ac:dyDescent="0.25">
      <c r="B17908" s="16"/>
      <c r="C17908" s="17"/>
    </row>
    <row r="17909" spans="2:3" x14ac:dyDescent="0.25">
      <c r="B17909" s="16"/>
      <c r="C17909" s="17"/>
    </row>
    <row r="17910" spans="2:3" x14ac:dyDescent="0.25">
      <c r="B17910" s="16"/>
      <c r="C17910" s="17"/>
    </row>
    <row r="17911" spans="2:3" x14ac:dyDescent="0.25">
      <c r="B17911" s="16"/>
      <c r="C17911" s="17"/>
    </row>
    <row r="17912" spans="2:3" x14ac:dyDescent="0.25">
      <c r="B17912" s="16"/>
      <c r="C17912" s="17"/>
    </row>
    <row r="17913" spans="2:3" x14ac:dyDescent="0.25">
      <c r="B17913" s="16"/>
      <c r="C17913" s="17"/>
    </row>
    <row r="17914" spans="2:3" x14ac:dyDescent="0.25">
      <c r="B17914" s="16"/>
      <c r="C17914" s="17"/>
    </row>
    <row r="17915" spans="2:3" x14ac:dyDescent="0.25">
      <c r="B17915" s="16"/>
      <c r="C17915" s="17"/>
    </row>
    <row r="17916" spans="2:3" x14ac:dyDescent="0.25">
      <c r="B17916" s="16"/>
      <c r="C17916" s="17"/>
    </row>
    <row r="17917" spans="2:3" x14ac:dyDescent="0.25">
      <c r="B17917" s="16"/>
      <c r="C17917" s="17"/>
    </row>
    <row r="17918" spans="2:3" x14ac:dyDescent="0.25">
      <c r="B17918" s="16"/>
      <c r="C17918" s="17"/>
    </row>
    <row r="17919" spans="2:3" x14ac:dyDescent="0.25">
      <c r="B17919" s="16"/>
      <c r="C17919" s="17"/>
    </row>
    <row r="17920" spans="2:3" x14ac:dyDescent="0.25">
      <c r="B17920" s="16"/>
      <c r="C17920" s="17"/>
    </row>
    <row r="17921" spans="2:3" x14ac:dyDescent="0.25">
      <c r="B17921" s="16"/>
      <c r="C17921" s="17"/>
    </row>
    <row r="17922" spans="2:3" x14ac:dyDescent="0.25">
      <c r="B17922" s="16"/>
      <c r="C17922" s="17"/>
    </row>
    <row r="17923" spans="2:3" x14ac:dyDescent="0.25">
      <c r="B17923" s="16"/>
      <c r="C17923" s="17"/>
    </row>
    <row r="17924" spans="2:3" x14ac:dyDescent="0.25">
      <c r="B17924" s="16"/>
      <c r="C17924" s="17"/>
    </row>
    <row r="17925" spans="2:3" x14ac:dyDescent="0.25">
      <c r="B17925" s="16"/>
      <c r="C17925" s="17"/>
    </row>
    <row r="17926" spans="2:3" x14ac:dyDescent="0.25">
      <c r="B17926" s="16"/>
      <c r="C17926" s="17"/>
    </row>
    <row r="17927" spans="2:3" x14ac:dyDescent="0.25">
      <c r="B17927" s="16"/>
      <c r="C17927" s="17"/>
    </row>
    <row r="17928" spans="2:3" x14ac:dyDescent="0.25">
      <c r="B17928" s="16"/>
      <c r="C17928" s="17"/>
    </row>
    <row r="17929" spans="2:3" x14ac:dyDescent="0.25">
      <c r="B17929" s="16"/>
      <c r="C17929" s="17"/>
    </row>
    <row r="17930" spans="2:3" x14ac:dyDescent="0.25">
      <c r="B17930" s="16"/>
      <c r="C17930" s="17"/>
    </row>
    <row r="17931" spans="2:3" x14ac:dyDescent="0.25">
      <c r="B17931" s="16"/>
      <c r="C17931" s="17"/>
    </row>
    <row r="17932" spans="2:3" x14ac:dyDescent="0.25">
      <c r="B17932" s="16"/>
      <c r="C17932" s="17"/>
    </row>
    <row r="17933" spans="2:3" x14ac:dyDescent="0.25">
      <c r="B17933" s="16"/>
      <c r="C17933" s="17"/>
    </row>
    <row r="17934" spans="2:3" x14ac:dyDescent="0.25">
      <c r="B17934" s="16"/>
      <c r="C17934" s="17"/>
    </row>
    <row r="17935" spans="2:3" x14ac:dyDescent="0.25">
      <c r="B17935" s="16"/>
      <c r="C17935" s="17"/>
    </row>
    <row r="17936" spans="2:3" x14ac:dyDescent="0.25">
      <c r="B17936" s="16"/>
      <c r="C17936" s="17"/>
    </row>
    <row r="17937" spans="2:3" x14ac:dyDescent="0.25">
      <c r="B17937" s="16"/>
      <c r="C17937" s="17"/>
    </row>
    <row r="17938" spans="2:3" x14ac:dyDescent="0.25">
      <c r="B17938" s="16"/>
      <c r="C17938" s="17"/>
    </row>
    <row r="17939" spans="2:3" x14ac:dyDescent="0.25">
      <c r="B17939" s="16"/>
      <c r="C17939" s="17"/>
    </row>
    <row r="17940" spans="2:3" x14ac:dyDescent="0.25">
      <c r="B17940" s="16"/>
      <c r="C17940" s="17"/>
    </row>
    <row r="17941" spans="2:3" x14ac:dyDescent="0.25">
      <c r="B17941" s="16"/>
      <c r="C17941" s="17"/>
    </row>
    <row r="17942" spans="2:3" x14ac:dyDescent="0.25">
      <c r="B17942" s="16"/>
      <c r="C17942" s="17"/>
    </row>
    <row r="17943" spans="2:3" x14ac:dyDescent="0.25">
      <c r="B17943" s="16"/>
      <c r="C17943" s="17"/>
    </row>
    <row r="17944" spans="2:3" x14ac:dyDescent="0.25">
      <c r="B17944" s="16"/>
      <c r="C17944" s="17"/>
    </row>
    <row r="17945" spans="2:3" x14ac:dyDescent="0.25">
      <c r="B17945" s="16"/>
      <c r="C17945" s="17"/>
    </row>
    <row r="17946" spans="2:3" x14ac:dyDescent="0.25">
      <c r="B17946" s="16"/>
      <c r="C17946" s="17"/>
    </row>
    <row r="17947" spans="2:3" x14ac:dyDescent="0.25">
      <c r="B17947" s="16"/>
      <c r="C17947" s="17"/>
    </row>
    <row r="17948" spans="2:3" x14ac:dyDescent="0.25">
      <c r="B17948" s="16"/>
      <c r="C17948" s="17"/>
    </row>
    <row r="17949" spans="2:3" x14ac:dyDescent="0.25">
      <c r="B17949" s="16"/>
      <c r="C17949" s="17"/>
    </row>
    <row r="17950" spans="2:3" x14ac:dyDescent="0.25">
      <c r="B17950" s="16"/>
      <c r="C17950" s="17"/>
    </row>
    <row r="17951" spans="2:3" x14ac:dyDescent="0.25">
      <c r="B17951" s="16"/>
      <c r="C17951" s="17"/>
    </row>
    <row r="17952" spans="2:3" x14ac:dyDescent="0.25">
      <c r="B17952" s="16"/>
      <c r="C17952" s="17"/>
    </row>
    <row r="17953" spans="2:3" x14ac:dyDescent="0.25">
      <c r="B17953" s="16"/>
      <c r="C17953" s="17"/>
    </row>
    <row r="17954" spans="2:3" x14ac:dyDescent="0.25">
      <c r="B17954" s="16"/>
      <c r="C17954" s="17"/>
    </row>
    <row r="17955" spans="2:3" x14ac:dyDescent="0.25">
      <c r="B17955" s="16"/>
      <c r="C17955" s="17"/>
    </row>
    <row r="17956" spans="2:3" x14ac:dyDescent="0.25">
      <c r="B17956" s="16"/>
      <c r="C17956" s="17"/>
    </row>
    <row r="17957" spans="2:3" x14ac:dyDescent="0.25">
      <c r="B17957" s="16"/>
      <c r="C17957" s="17"/>
    </row>
    <row r="17958" spans="2:3" x14ac:dyDescent="0.25">
      <c r="B17958" s="16"/>
      <c r="C17958" s="17"/>
    </row>
    <row r="17959" spans="2:3" x14ac:dyDescent="0.25">
      <c r="B17959" s="16"/>
      <c r="C17959" s="17"/>
    </row>
    <row r="17960" spans="2:3" x14ac:dyDescent="0.25">
      <c r="B17960" s="16"/>
      <c r="C17960" s="17"/>
    </row>
    <row r="17961" spans="2:3" x14ac:dyDescent="0.25">
      <c r="B17961" s="16"/>
      <c r="C17961" s="17"/>
    </row>
    <row r="17962" spans="2:3" x14ac:dyDescent="0.25">
      <c r="B17962" s="16"/>
      <c r="C17962" s="17"/>
    </row>
    <row r="17963" spans="2:3" x14ac:dyDescent="0.25">
      <c r="B17963" s="16"/>
      <c r="C17963" s="17"/>
    </row>
    <row r="17964" spans="2:3" x14ac:dyDescent="0.25">
      <c r="B17964" s="16"/>
      <c r="C17964" s="17"/>
    </row>
    <row r="17965" spans="2:3" x14ac:dyDescent="0.25">
      <c r="B17965" s="16"/>
      <c r="C17965" s="17"/>
    </row>
    <row r="17966" spans="2:3" x14ac:dyDescent="0.25">
      <c r="B17966" s="16"/>
      <c r="C17966" s="17"/>
    </row>
    <row r="17967" spans="2:3" x14ac:dyDescent="0.25">
      <c r="B17967" s="16"/>
      <c r="C17967" s="17"/>
    </row>
    <row r="17968" spans="2:3" x14ac:dyDescent="0.25">
      <c r="B17968" s="16"/>
      <c r="C17968" s="17"/>
    </row>
    <row r="17969" spans="2:3" x14ac:dyDescent="0.25">
      <c r="B17969" s="16"/>
      <c r="C17969" s="17"/>
    </row>
    <row r="17970" spans="2:3" x14ac:dyDescent="0.25">
      <c r="B17970" s="16"/>
      <c r="C17970" s="17"/>
    </row>
    <row r="17971" spans="2:3" x14ac:dyDescent="0.25">
      <c r="B17971" s="16"/>
      <c r="C17971" s="17"/>
    </row>
    <row r="17972" spans="2:3" x14ac:dyDescent="0.25">
      <c r="B17972" s="16"/>
      <c r="C17972" s="17"/>
    </row>
    <row r="17973" spans="2:3" x14ac:dyDescent="0.25">
      <c r="B17973" s="16"/>
      <c r="C17973" s="17"/>
    </row>
    <row r="17974" spans="2:3" x14ac:dyDescent="0.25">
      <c r="B17974" s="16"/>
      <c r="C17974" s="17"/>
    </row>
    <row r="17975" spans="2:3" x14ac:dyDescent="0.25">
      <c r="B17975" s="16"/>
      <c r="C17975" s="17"/>
    </row>
    <row r="17976" spans="2:3" x14ac:dyDescent="0.25">
      <c r="B17976" s="16"/>
      <c r="C17976" s="17"/>
    </row>
    <row r="17977" spans="2:3" x14ac:dyDescent="0.25">
      <c r="B17977" s="16"/>
      <c r="C17977" s="17"/>
    </row>
    <row r="17978" spans="2:3" x14ac:dyDescent="0.25">
      <c r="B17978" s="16"/>
      <c r="C17978" s="17"/>
    </row>
    <row r="17979" spans="2:3" x14ac:dyDescent="0.25">
      <c r="B17979" s="16"/>
      <c r="C17979" s="17"/>
    </row>
    <row r="17980" spans="2:3" x14ac:dyDescent="0.25">
      <c r="B17980" s="16"/>
      <c r="C17980" s="17"/>
    </row>
    <row r="17981" spans="2:3" x14ac:dyDescent="0.25">
      <c r="B17981" s="16"/>
      <c r="C17981" s="17"/>
    </row>
    <row r="17982" spans="2:3" x14ac:dyDescent="0.25">
      <c r="B17982" s="16"/>
      <c r="C17982" s="17"/>
    </row>
    <row r="17983" spans="2:3" x14ac:dyDescent="0.25">
      <c r="B17983" s="16"/>
      <c r="C17983" s="17"/>
    </row>
    <row r="17984" spans="2:3" x14ac:dyDescent="0.25">
      <c r="B17984" s="16"/>
      <c r="C17984" s="17"/>
    </row>
    <row r="17985" spans="2:3" x14ac:dyDescent="0.25">
      <c r="B17985" s="16"/>
      <c r="C17985" s="17"/>
    </row>
    <row r="17986" spans="2:3" x14ac:dyDescent="0.25">
      <c r="B17986" s="16"/>
      <c r="C17986" s="17"/>
    </row>
    <row r="17987" spans="2:3" x14ac:dyDescent="0.25">
      <c r="B17987" s="16"/>
      <c r="C17987" s="17"/>
    </row>
    <row r="17988" spans="2:3" x14ac:dyDescent="0.25">
      <c r="B17988" s="16"/>
      <c r="C17988" s="17"/>
    </row>
    <row r="17989" spans="2:3" x14ac:dyDescent="0.25">
      <c r="B17989" s="16"/>
      <c r="C17989" s="17"/>
    </row>
    <row r="17990" spans="2:3" x14ac:dyDescent="0.25">
      <c r="B17990" s="16"/>
      <c r="C17990" s="17"/>
    </row>
    <row r="17991" spans="2:3" x14ac:dyDescent="0.25">
      <c r="B17991" s="16"/>
      <c r="C17991" s="17"/>
    </row>
    <row r="17992" spans="2:3" x14ac:dyDescent="0.25">
      <c r="B17992" s="16"/>
      <c r="C17992" s="17"/>
    </row>
    <row r="17993" spans="2:3" x14ac:dyDescent="0.25">
      <c r="B17993" s="16"/>
      <c r="C17993" s="17"/>
    </row>
    <row r="17994" spans="2:3" x14ac:dyDescent="0.25">
      <c r="B17994" s="16"/>
      <c r="C17994" s="17"/>
    </row>
    <row r="17995" spans="2:3" x14ac:dyDescent="0.25">
      <c r="B17995" s="16"/>
      <c r="C17995" s="17"/>
    </row>
    <row r="17996" spans="2:3" x14ac:dyDescent="0.25">
      <c r="B17996" s="16"/>
      <c r="C17996" s="17"/>
    </row>
    <row r="17997" spans="2:3" x14ac:dyDescent="0.25">
      <c r="B17997" s="16"/>
      <c r="C17997" s="17"/>
    </row>
    <row r="17998" spans="2:3" x14ac:dyDescent="0.25">
      <c r="B17998" s="16"/>
      <c r="C17998" s="17"/>
    </row>
    <row r="17999" spans="2:3" x14ac:dyDescent="0.25">
      <c r="B17999" s="16"/>
      <c r="C17999" s="17"/>
    </row>
    <row r="18000" spans="2:3" x14ac:dyDescent="0.25">
      <c r="B18000" s="16"/>
      <c r="C18000" s="17"/>
    </row>
    <row r="18001" spans="2:3" x14ac:dyDescent="0.25">
      <c r="B18001" s="16"/>
      <c r="C18001" s="17"/>
    </row>
    <row r="18002" spans="2:3" x14ac:dyDescent="0.25">
      <c r="B18002" s="16"/>
      <c r="C18002" s="17"/>
    </row>
    <row r="18003" spans="2:3" x14ac:dyDescent="0.25">
      <c r="B18003" s="16"/>
      <c r="C18003" s="17"/>
    </row>
    <row r="18004" spans="2:3" x14ac:dyDescent="0.25">
      <c r="B18004" s="16"/>
      <c r="C18004" s="17"/>
    </row>
    <row r="18005" spans="2:3" x14ac:dyDescent="0.25">
      <c r="B18005" s="16"/>
      <c r="C18005" s="17"/>
    </row>
    <row r="18006" spans="2:3" x14ac:dyDescent="0.25">
      <c r="B18006" s="16"/>
      <c r="C18006" s="17"/>
    </row>
    <row r="18007" spans="2:3" x14ac:dyDescent="0.25">
      <c r="B18007" s="16"/>
      <c r="C18007" s="17"/>
    </row>
    <row r="18008" spans="2:3" x14ac:dyDescent="0.25">
      <c r="B18008" s="16"/>
      <c r="C18008" s="17"/>
    </row>
    <row r="18009" spans="2:3" x14ac:dyDescent="0.25">
      <c r="B18009" s="16"/>
      <c r="C18009" s="17"/>
    </row>
    <row r="18010" spans="2:3" x14ac:dyDescent="0.25">
      <c r="B18010" s="16"/>
      <c r="C18010" s="17"/>
    </row>
    <row r="18011" spans="2:3" x14ac:dyDescent="0.25">
      <c r="B18011" s="16"/>
      <c r="C18011" s="17"/>
    </row>
    <row r="18012" spans="2:3" x14ac:dyDescent="0.25">
      <c r="B18012" s="16"/>
      <c r="C18012" s="17"/>
    </row>
    <row r="18013" spans="2:3" x14ac:dyDescent="0.25">
      <c r="B18013" s="16"/>
      <c r="C18013" s="17"/>
    </row>
    <row r="18014" spans="2:3" x14ac:dyDescent="0.25">
      <c r="B18014" s="16"/>
      <c r="C18014" s="17"/>
    </row>
    <row r="18015" spans="2:3" x14ac:dyDescent="0.25">
      <c r="B18015" s="16"/>
      <c r="C18015" s="17"/>
    </row>
    <row r="18016" spans="2:3" x14ac:dyDescent="0.25">
      <c r="B18016" s="16"/>
      <c r="C18016" s="17"/>
    </row>
    <row r="18017" spans="2:3" x14ac:dyDescent="0.25">
      <c r="B18017" s="16"/>
      <c r="C18017" s="17"/>
    </row>
    <row r="18018" spans="2:3" x14ac:dyDescent="0.25">
      <c r="B18018" s="16"/>
      <c r="C18018" s="17"/>
    </row>
    <row r="18019" spans="2:3" x14ac:dyDescent="0.25">
      <c r="B18019" s="16"/>
      <c r="C18019" s="17"/>
    </row>
    <row r="18020" spans="2:3" x14ac:dyDescent="0.25">
      <c r="B18020" s="16"/>
      <c r="C18020" s="17"/>
    </row>
    <row r="18021" spans="2:3" x14ac:dyDescent="0.25">
      <c r="B18021" s="16"/>
      <c r="C18021" s="17"/>
    </row>
    <row r="18022" spans="2:3" x14ac:dyDescent="0.25">
      <c r="B18022" s="16"/>
      <c r="C18022" s="17"/>
    </row>
    <row r="18023" spans="2:3" x14ac:dyDescent="0.25">
      <c r="B18023" s="16"/>
      <c r="C18023" s="17"/>
    </row>
    <row r="18024" spans="2:3" x14ac:dyDescent="0.25">
      <c r="B18024" s="16"/>
      <c r="C18024" s="17"/>
    </row>
    <row r="18025" spans="2:3" x14ac:dyDescent="0.25">
      <c r="B18025" s="16"/>
      <c r="C18025" s="17"/>
    </row>
    <row r="18026" spans="2:3" x14ac:dyDescent="0.25">
      <c r="B18026" s="16"/>
      <c r="C18026" s="17"/>
    </row>
    <row r="18027" spans="2:3" x14ac:dyDescent="0.25">
      <c r="B18027" s="16"/>
      <c r="C18027" s="17"/>
    </row>
    <row r="18028" spans="2:3" x14ac:dyDescent="0.25">
      <c r="B18028" s="16"/>
      <c r="C18028" s="17"/>
    </row>
    <row r="18029" spans="2:3" x14ac:dyDescent="0.25">
      <c r="B18029" s="16"/>
      <c r="C18029" s="17"/>
    </row>
    <row r="18030" spans="2:3" x14ac:dyDescent="0.25">
      <c r="B18030" s="16"/>
      <c r="C18030" s="17"/>
    </row>
    <row r="18031" spans="2:3" x14ac:dyDescent="0.25">
      <c r="B18031" s="16"/>
      <c r="C18031" s="17"/>
    </row>
    <row r="18032" spans="2:3" x14ac:dyDescent="0.25">
      <c r="B18032" s="16"/>
      <c r="C18032" s="17"/>
    </row>
    <row r="18033" spans="2:3" x14ac:dyDescent="0.25">
      <c r="B18033" s="16"/>
      <c r="C18033" s="17"/>
    </row>
    <row r="18034" spans="2:3" x14ac:dyDescent="0.25">
      <c r="B18034" s="16"/>
      <c r="C18034" s="17"/>
    </row>
    <row r="18035" spans="2:3" x14ac:dyDescent="0.25">
      <c r="B18035" s="16"/>
      <c r="C18035" s="17"/>
    </row>
    <row r="18036" spans="2:3" x14ac:dyDescent="0.25">
      <c r="B18036" s="16"/>
      <c r="C18036" s="17"/>
    </row>
    <row r="18037" spans="2:3" x14ac:dyDescent="0.25">
      <c r="B18037" s="16"/>
      <c r="C18037" s="17"/>
    </row>
    <row r="18038" spans="2:3" x14ac:dyDescent="0.25">
      <c r="B18038" s="16"/>
      <c r="C18038" s="17"/>
    </row>
    <row r="18039" spans="2:3" x14ac:dyDescent="0.25">
      <c r="B18039" s="16"/>
      <c r="C18039" s="17"/>
    </row>
    <row r="18040" spans="2:3" x14ac:dyDescent="0.25">
      <c r="B18040" s="16"/>
      <c r="C18040" s="17"/>
    </row>
    <row r="18041" spans="2:3" x14ac:dyDescent="0.25">
      <c r="B18041" s="16"/>
      <c r="C18041" s="17"/>
    </row>
    <row r="18042" spans="2:3" x14ac:dyDescent="0.25">
      <c r="B18042" s="16"/>
      <c r="C18042" s="17"/>
    </row>
    <row r="18043" spans="2:3" x14ac:dyDescent="0.25">
      <c r="B18043" s="16"/>
      <c r="C18043" s="17"/>
    </row>
    <row r="18044" spans="2:3" x14ac:dyDescent="0.25">
      <c r="B18044" s="16"/>
      <c r="C18044" s="17"/>
    </row>
    <row r="18045" spans="2:3" x14ac:dyDescent="0.25">
      <c r="B18045" s="16"/>
      <c r="C18045" s="17"/>
    </row>
    <row r="18046" spans="2:3" x14ac:dyDescent="0.25">
      <c r="B18046" s="16"/>
      <c r="C18046" s="17"/>
    </row>
    <row r="18047" spans="2:3" x14ac:dyDescent="0.25">
      <c r="B18047" s="16"/>
      <c r="C18047" s="17"/>
    </row>
    <row r="18048" spans="2:3" x14ac:dyDescent="0.25">
      <c r="B18048" s="16"/>
      <c r="C18048" s="17"/>
    </row>
    <row r="18049" spans="2:3" x14ac:dyDescent="0.25">
      <c r="B18049" s="16"/>
      <c r="C18049" s="17"/>
    </row>
    <row r="18050" spans="2:3" x14ac:dyDescent="0.25">
      <c r="B18050" s="16"/>
      <c r="C18050" s="17"/>
    </row>
    <row r="18051" spans="2:3" x14ac:dyDescent="0.25">
      <c r="B18051" s="16"/>
      <c r="C18051" s="17"/>
    </row>
    <row r="18052" spans="2:3" x14ac:dyDescent="0.25">
      <c r="B18052" s="16"/>
      <c r="C18052" s="17"/>
    </row>
    <row r="18053" spans="2:3" x14ac:dyDescent="0.25">
      <c r="B18053" s="16"/>
      <c r="C18053" s="17"/>
    </row>
    <row r="18054" spans="2:3" x14ac:dyDescent="0.25">
      <c r="B18054" s="16"/>
      <c r="C18054" s="17"/>
    </row>
    <row r="18055" spans="2:3" x14ac:dyDescent="0.25">
      <c r="B18055" s="16"/>
      <c r="C18055" s="17"/>
    </row>
    <row r="18056" spans="2:3" x14ac:dyDescent="0.25">
      <c r="B18056" s="16"/>
      <c r="C18056" s="17"/>
    </row>
    <row r="18057" spans="2:3" x14ac:dyDescent="0.25">
      <c r="B18057" s="16"/>
      <c r="C18057" s="17"/>
    </row>
    <row r="18058" spans="2:3" x14ac:dyDescent="0.25">
      <c r="B18058" s="16"/>
      <c r="C18058" s="17"/>
    </row>
    <row r="18059" spans="2:3" x14ac:dyDescent="0.25">
      <c r="B18059" s="16"/>
      <c r="C18059" s="17"/>
    </row>
    <row r="18060" spans="2:3" x14ac:dyDescent="0.25">
      <c r="B18060" s="16"/>
      <c r="C18060" s="17"/>
    </row>
    <row r="18061" spans="2:3" x14ac:dyDescent="0.25">
      <c r="B18061" s="16"/>
      <c r="C18061" s="17"/>
    </row>
    <row r="18062" spans="2:3" x14ac:dyDescent="0.25">
      <c r="B18062" s="16"/>
      <c r="C18062" s="17"/>
    </row>
    <row r="18063" spans="2:3" x14ac:dyDescent="0.25">
      <c r="B18063" s="16"/>
      <c r="C18063" s="17"/>
    </row>
    <row r="18064" spans="2:3" x14ac:dyDescent="0.25">
      <c r="B18064" s="16"/>
      <c r="C18064" s="17"/>
    </row>
    <row r="18065" spans="2:3" x14ac:dyDescent="0.25">
      <c r="B18065" s="16"/>
      <c r="C18065" s="17"/>
    </row>
    <row r="18066" spans="2:3" x14ac:dyDescent="0.25">
      <c r="B18066" s="16"/>
      <c r="C18066" s="17"/>
    </row>
    <row r="18067" spans="2:3" x14ac:dyDescent="0.25">
      <c r="B18067" s="16"/>
      <c r="C18067" s="17"/>
    </row>
    <row r="18068" spans="2:3" x14ac:dyDescent="0.25">
      <c r="B18068" s="16"/>
      <c r="C18068" s="17"/>
    </row>
    <row r="18069" spans="2:3" x14ac:dyDescent="0.25">
      <c r="B18069" s="16"/>
      <c r="C18069" s="17"/>
    </row>
    <row r="18070" spans="2:3" x14ac:dyDescent="0.25">
      <c r="B18070" s="16"/>
      <c r="C18070" s="17"/>
    </row>
    <row r="18071" spans="2:3" x14ac:dyDescent="0.25">
      <c r="B18071" s="16"/>
      <c r="C18071" s="17"/>
    </row>
    <row r="18072" spans="2:3" x14ac:dyDescent="0.25">
      <c r="B18072" s="16"/>
      <c r="C18072" s="17"/>
    </row>
    <row r="18073" spans="2:3" x14ac:dyDescent="0.25">
      <c r="B18073" s="16"/>
      <c r="C18073" s="17"/>
    </row>
    <row r="18074" spans="2:3" x14ac:dyDescent="0.25">
      <c r="B18074" s="16"/>
      <c r="C18074" s="17"/>
    </row>
    <row r="18075" spans="2:3" x14ac:dyDescent="0.25">
      <c r="B18075" s="16"/>
      <c r="C18075" s="17"/>
    </row>
    <row r="18076" spans="2:3" x14ac:dyDescent="0.25">
      <c r="B18076" s="16"/>
      <c r="C18076" s="17"/>
    </row>
    <row r="18077" spans="2:3" x14ac:dyDescent="0.25">
      <c r="B18077" s="16"/>
      <c r="C18077" s="17"/>
    </row>
    <row r="18078" spans="2:3" x14ac:dyDescent="0.25">
      <c r="B18078" s="16"/>
      <c r="C18078" s="17"/>
    </row>
    <row r="18079" spans="2:3" x14ac:dyDescent="0.25">
      <c r="B18079" s="16"/>
      <c r="C18079" s="17"/>
    </row>
    <row r="18080" spans="2:3" x14ac:dyDescent="0.25">
      <c r="B18080" s="16"/>
      <c r="C18080" s="17"/>
    </row>
    <row r="18081" spans="2:3" x14ac:dyDescent="0.25">
      <c r="B18081" s="16"/>
      <c r="C18081" s="17"/>
    </row>
    <row r="18082" spans="2:3" x14ac:dyDescent="0.25">
      <c r="B18082" s="16"/>
      <c r="C18082" s="17"/>
    </row>
    <row r="18083" spans="2:3" x14ac:dyDescent="0.25">
      <c r="B18083" s="16"/>
      <c r="C18083" s="17"/>
    </row>
    <row r="18084" spans="2:3" x14ac:dyDescent="0.25">
      <c r="B18084" s="16"/>
      <c r="C18084" s="17"/>
    </row>
    <row r="18085" spans="2:3" x14ac:dyDescent="0.25">
      <c r="B18085" s="16"/>
      <c r="C18085" s="17"/>
    </row>
    <row r="18086" spans="2:3" x14ac:dyDescent="0.25">
      <c r="B18086" s="16"/>
      <c r="C18086" s="17"/>
    </row>
    <row r="18087" spans="2:3" x14ac:dyDescent="0.25">
      <c r="B18087" s="16"/>
      <c r="C18087" s="17"/>
    </row>
    <row r="18088" spans="2:3" x14ac:dyDescent="0.25">
      <c r="B18088" s="16"/>
      <c r="C18088" s="17"/>
    </row>
    <row r="18089" spans="2:3" x14ac:dyDescent="0.25">
      <c r="B18089" s="16"/>
      <c r="C18089" s="17"/>
    </row>
    <row r="18090" spans="2:3" x14ac:dyDescent="0.25">
      <c r="B18090" s="16"/>
      <c r="C18090" s="17"/>
    </row>
    <row r="18091" spans="2:3" x14ac:dyDescent="0.25">
      <c r="B18091" s="16"/>
      <c r="C18091" s="17"/>
    </row>
    <row r="18092" spans="2:3" x14ac:dyDescent="0.25">
      <c r="B18092" s="16"/>
      <c r="C18092" s="17"/>
    </row>
    <row r="18093" spans="2:3" x14ac:dyDescent="0.25">
      <c r="B18093" s="16"/>
      <c r="C18093" s="17"/>
    </row>
    <row r="18094" spans="2:3" x14ac:dyDescent="0.25">
      <c r="B18094" s="16"/>
      <c r="C18094" s="17"/>
    </row>
    <row r="18095" spans="2:3" x14ac:dyDescent="0.25">
      <c r="B18095" s="16"/>
      <c r="C18095" s="17"/>
    </row>
    <row r="18096" spans="2:3" x14ac:dyDescent="0.25">
      <c r="B18096" s="16"/>
      <c r="C18096" s="17"/>
    </row>
    <row r="18097" spans="2:3" x14ac:dyDescent="0.25">
      <c r="B18097" s="16"/>
      <c r="C18097" s="17"/>
    </row>
    <row r="18098" spans="2:3" x14ac:dyDescent="0.25">
      <c r="B18098" s="16"/>
      <c r="C18098" s="17"/>
    </row>
    <row r="18099" spans="2:3" x14ac:dyDescent="0.25">
      <c r="B18099" s="16"/>
      <c r="C18099" s="17"/>
    </row>
    <row r="18100" spans="2:3" x14ac:dyDescent="0.25">
      <c r="B18100" s="16"/>
      <c r="C18100" s="17"/>
    </row>
    <row r="18101" spans="2:3" x14ac:dyDescent="0.25">
      <c r="B18101" s="16"/>
      <c r="C18101" s="17"/>
    </row>
    <row r="18102" spans="2:3" x14ac:dyDescent="0.25">
      <c r="B18102" s="16"/>
      <c r="C18102" s="17"/>
    </row>
    <row r="18103" spans="2:3" x14ac:dyDescent="0.25">
      <c r="B18103" s="16"/>
      <c r="C18103" s="17"/>
    </row>
    <row r="18104" spans="2:3" x14ac:dyDescent="0.25">
      <c r="B18104" s="16"/>
      <c r="C18104" s="17"/>
    </row>
    <row r="18105" spans="2:3" x14ac:dyDescent="0.25">
      <c r="B18105" s="16"/>
      <c r="C18105" s="17"/>
    </row>
    <row r="18106" spans="2:3" x14ac:dyDescent="0.25">
      <c r="B18106" s="16"/>
      <c r="C18106" s="17"/>
    </row>
    <row r="18107" spans="2:3" x14ac:dyDescent="0.25">
      <c r="B18107" s="16"/>
      <c r="C18107" s="17"/>
    </row>
    <row r="18108" spans="2:3" x14ac:dyDescent="0.25">
      <c r="B18108" s="16"/>
      <c r="C18108" s="17"/>
    </row>
    <row r="18109" spans="2:3" x14ac:dyDescent="0.25">
      <c r="B18109" s="16"/>
      <c r="C18109" s="17"/>
    </row>
    <row r="18110" spans="2:3" x14ac:dyDescent="0.25">
      <c r="B18110" s="16"/>
      <c r="C18110" s="17"/>
    </row>
    <row r="18111" spans="2:3" x14ac:dyDescent="0.25">
      <c r="B18111" s="16"/>
      <c r="C18111" s="17"/>
    </row>
    <row r="18112" spans="2:3" x14ac:dyDescent="0.25">
      <c r="B18112" s="16"/>
      <c r="C18112" s="17"/>
    </row>
    <row r="18113" spans="2:3" x14ac:dyDescent="0.25">
      <c r="B18113" s="16"/>
      <c r="C18113" s="17"/>
    </row>
    <row r="18114" spans="2:3" x14ac:dyDescent="0.25">
      <c r="B18114" s="16"/>
      <c r="C18114" s="17"/>
    </row>
    <row r="18115" spans="2:3" x14ac:dyDescent="0.25">
      <c r="B18115" s="16"/>
      <c r="C18115" s="17"/>
    </row>
    <row r="18116" spans="2:3" x14ac:dyDescent="0.25">
      <c r="B18116" s="16"/>
      <c r="C18116" s="17"/>
    </row>
    <row r="18117" spans="2:3" x14ac:dyDescent="0.25">
      <c r="B18117" s="16"/>
      <c r="C18117" s="17"/>
    </row>
    <row r="18118" spans="2:3" x14ac:dyDescent="0.25">
      <c r="B18118" s="16"/>
      <c r="C18118" s="17"/>
    </row>
    <row r="18119" spans="2:3" x14ac:dyDescent="0.25">
      <c r="B18119" s="16"/>
      <c r="C18119" s="17"/>
    </row>
    <row r="18120" spans="2:3" x14ac:dyDescent="0.25">
      <c r="B18120" s="16"/>
      <c r="C18120" s="17"/>
    </row>
    <row r="18121" spans="2:3" x14ac:dyDescent="0.25">
      <c r="B18121" s="16"/>
      <c r="C18121" s="17"/>
    </row>
    <row r="18122" spans="2:3" x14ac:dyDescent="0.25">
      <c r="B18122" s="16"/>
      <c r="C18122" s="17"/>
    </row>
    <row r="18123" spans="2:3" x14ac:dyDescent="0.25">
      <c r="B18123" s="16"/>
      <c r="C18123" s="17"/>
    </row>
    <row r="18124" spans="2:3" x14ac:dyDescent="0.25">
      <c r="B18124" s="16"/>
      <c r="C18124" s="17"/>
    </row>
    <row r="18125" spans="2:3" x14ac:dyDescent="0.25">
      <c r="B18125" s="16"/>
      <c r="C18125" s="17"/>
    </row>
    <row r="18126" spans="2:3" x14ac:dyDescent="0.25">
      <c r="B18126" s="16"/>
      <c r="C18126" s="17"/>
    </row>
    <row r="18127" spans="2:3" x14ac:dyDescent="0.25">
      <c r="B18127" s="16"/>
      <c r="C18127" s="17"/>
    </row>
    <row r="18128" spans="2:3" x14ac:dyDescent="0.25">
      <c r="B18128" s="16"/>
      <c r="C18128" s="17"/>
    </row>
    <row r="18129" spans="2:3" x14ac:dyDescent="0.25">
      <c r="B18129" s="16"/>
      <c r="C18129" s="17"/>
    </row>
    <row r="18130" spans="2:3" x14ac:dyDescent="0.25">
      <c r="B18130" s="16"/>
      <c r="C18130" s="17"/>
    </row>
    <row r="18131" spans="2:3" x14ac:dyDescent="0.25">
      <c r="B18131" s="16"/>
      <c r="C18131" s="17"/>
    </row>
    <row r="18132" spans="2:3" x14ac:dyDescent="0.25">
      <c r="B18132" s="16"/>
      <c r="C18132" s="17"/>
    </row>
    <row r="18133" spans="2:3" x14ac:dyDescent="0.25">
      <c r="B18133" s="16"/>
      <c r="C18133" s="17"/>
    </row>
    <row r="18134" spans="2:3" x14ac:dyDescent="0.25">
      <c r="B18134" s="16"/>
      <c r="C18134" s="17"/>
    </row>
    <row r="18135" spans="2:3" x14ac:dyDescent="0.25">
      <c r="B18135" s="16"/>
      <c r="C18135" s="17"/>
    </row>
    <row r="18136" spans="2:3" x14ac:dyDescent="0.25">
      <c r="B18136" s="16"/>
      <c r="C18136" s="17"/>
    </row>
    <row r="18137" spans="2:3" x14ac:dyDescent="0.25">
      <c r="B18137" s="16"/>
      <c r="C18137" s="17"/>
    </row>
    <row r="18138" spans="2:3" x14ac:dyDescent="0.25">
      <c r="B18138" s="16"/>
      <c r="C18138" s="17"/>
    </row>
    <row r="18139" spans="2:3" x14ac:dyDescent="0.25">
      <c r="B18139" s="16"/>
      <c r="C18139" s="17"/>
    </row>
    <row r="18140" spans="2:3" x14ac:dyDescent="0.25">
      <c r="B18140" s="16"/>
      <c r="C18140" s="17"/>
    </row>
    <row r="18141" spans="2:3" x14ac:dyDescent="0.25">
      <c r="B18141" s="16"/>
      <c r="C18141" s="17"/>
    </row>
    <row r="18142" spans="2:3" x14ac:dyDescent="0.25">
      <c r="B18142" s="16"/>
      <c r="C18142" s="17"/>
    </row>
    <row r="18143" spans="2:3" x14ac:dyDescent="0.25">
      <c r="B18143" s="16"/>
      <c r="C18143" s="17"/>
    </row>
    <row r="18144" spans="2:3" x14ac:dyDescent="0.25">
      <c r="B18144" s="16"/>
      <c r="C18144" s="17"/>
    </row>
    <row r="18145" spans="2:3" x14ac:dyDescent="0.25">
      <c r="B18145" s="16"/>
      <c r="C18145" s="17"/>
    </row>
    <row r="18146" spans="2:3" x14ac:dyDescent="0.25">
      <c r="B18146" s="16"/>
      <c r="C18146" s="17"/>
    </row>
    <row r="18147" spans="2:3" x14ac:dyDescent="0.25">
      <c r="B18147" s="16"/>
      <c r="C18147" s="17"/>
    </row>
    <row r="18148" spans="2:3" x14ac:dyDescent="0.25">
      <c r="B18148" s="16"/>
      <c r="C18148" s="17"/>
    </row>
    <row r="18149" spans="2:3" x14ac:dyDescent="0.25">
      <c r="B18149" s="16"/>
      <c r="C18149" s="17"/>
    </row>
    <row r="18150" spans="2:3" x14ac:dyDescent="0.25">
      <c r="B18150" s="16"/>
      <c r="C18150" s="17"/>
    </row>
    <row r="18151" spans="2:3" x14ac:dyDescent="0.25">
      <c r="B18151" s="16"/>
      <c r="C18151" s="17"/>
    </row>
    <row r="18152" spans="2:3" x14ac:dyDescent="0.25">
      <c r="B18152" s="16"/>
      <c r="C18152" s="17"/>
    </row>
    <row r="18153" spans="2:3" x14ac:dyDescent="0.25">
      <c r="B18153" s="16"/>
      <c r="C18153" s="17"/>
    </row>
    <row r="18154" spans="2:3" x14ac:dyDescent="0.25">
      <c r="B18154" s="16"/>
      <c r="C18154" s="17"/>
    </row>
    <row r="18155" spans="2:3" x14ac:dyDescent="0.25">
      <c r="B18155" s="16"/>
      <c r="C18155" s="17"/>
    </row>
    <row r="18156" spans="2:3" x14ac:dyDescent="0.25">
      <c r="B18156" s="16"/>
      <c r="C18156" s="17"/>
    </row>
    <row r="18157" spans="2:3" x14ac:dyDescent="0.25">
      <c r="B18157" s="16"/>
      <c r="C18157" s="17"/>
    </row>
    <row r="18158" spans="2:3" x14ac:dyDescent="0.25">
      <c r="B18158" s="16"/>
      <c r="C18158" s="17"/>
    </row>
    <row r="18159" spans="2:3" x14ac:dyDescent="0.25">
      <c r="B18159" s="16"/>
      <c r="C18159" s="17"/>
    </row>
    <row r="18160" spans="2:3" x14ac:dyDescent="0.25">
      <c r="B18160" s="16"/>
      <c r="C18160" s="17"/>
    </row>
    <row r="18161" spans="2:3" x14ac:dyDescent="0.25">
      <c r="B18161" s="16"/>
      <c r="C18161" s="17"/>
    </row>
    <row r="18162" spans="2:3" x14ac:dyDescent="0.25">
      <c r="B18162" s="16"/>
      <c r="C18162" s="17"/>
    </row>
    <row r="18163" spans="2:3" x14ac:dyDescent="0.25">
      <c r="B18163" s="16"/>
      <c r="C18163" s="17"/>
    </row>
    <row r="18164" spans="2:3" x14ac:dyDescent="0.25">
      <c r="B18164" s="16"/>
      <c r="C18164" s="17"/>
    </row>
    <row r="18165" spans="2:3" x14ac:dyDescent="0.25">
      <c r="B18165" s="16"/>
      <c r="C18165" s="17"/>
    </row>
    <row r="18166" spans="2:3" x14ac:dyDescent="0.25">
      <c r="B18166" s="16"/>
      <c r="C18166" s="17"/>
    </row>
    <row r="18167" spans="2:3" x14ac:dyDescent="0.25">
      <c r="B18167" s="16"/>
      <c r="C18167" s="17"/>
    </row>
    <row r="18168" spans="2:3" x14ac:dyDescent="0.25">
      <c r="B18168" s="16"/>
      <c r="C18168" s="17"/>
    </row>
    <row r="18169" spans="2:3" x14ac:dyDescent="0.25">
      <c r="B18169" s="16"/>
      <c r="C18169" s="17"/>
    </row>
    <row r="18170" spans="2:3" x14ac:dyDescent="0.25">
      <c r="B18170" s="16"/>
      <c r="C18170" s="17"/>
    </row>
    <row r="18171" spans="2:3" x14ac:dyDescent="0.25">
      <c r="B18171" s="16"/>
      <c r="C18171" s="17"/>
    </row>
    <row r="18172" spans="2:3" x14ac:dyDescent="0.25">
      <c r="B18172" s="16"/>
      <c r="C18172" s="17"/>
    </row>
    <row r="18173" spans="2:3" x14ac:dyDescent="0.25">
      <c r="B18173" s="16"/>
      <c r="C18173" s="17"/>
    </row>
    <row r="18174" spans="2:3" x14ac:dyDescent="0.25">
      <c r="B18174" s="16"/>
      <c r="C18174" s="17"/>
    </row>
    <row r="18175" spans="2:3" x14ac:dyDescent="0.25">
      <c r="B18175" s="16"/>
      <c r="C18175" s="17"/>
    </row>
    <row r="18176" spans="2:3" x14ac:dyDescent="0.25">
      <c r="B18176" s="16"/>
      <c r="C18176" s="17"/>
    </row>
    <row r="18177" spans="2:3" x14ac:dyDescent="0.25">
      <c r="B18177" s="16"/>
      <c r="C18177" s="17"/>
    </row>
    <row r="18178" spans="2:3" x14ac:dyDescent="0.25">
      <c r="B18178" s="16"/>
      <c r="C18178" s="17"/>
    </row>
    <row r="18179" spans="2:3" x14ac:dyDescent="0.25">
      <c r="B18179" s="16"/>
      <c r="C18179" s="17"/>
    </row>
    <row r="18180" spans="2:3" x14ac:dyDescent="0.25">
      <c r="B18180" s="16"/>
      <c r="C18180" s="17"/>
    </row>
    <row r="18181" spans="2:3" x14ac:dyDescent="0.25">
      <c r="B18181" s="16"/>
      <c r="C18181" s="17"/>
    </row>
    <row r="18182" spans="2:3" x14ac:dyDescent="0.25">
      <c r="B18182" s="16"/>
      <c r="C18182" s="17"/>
    </row>
    <row r="18183" spans="2:3" x14ac:dyDescent="0.25">
      <c r="B18183" s="16"/>
      <c r="C18183" s="17"/>
    </row>
    <row r="18184" spans="2:3" x14ac:dyDescent="0.25">
      <c r="B18184" s="16"/>
      <c r="C18184" s="17"/>
    </row>
    <row r="18185" spans="2:3" x14ac:dyDescent="0.25">
      <c r="B18185" s="16"/>
      <c r="C18185" s="17"/>
    </row>
    <row r="18186" spans="2:3" x14ac:dyDescent="0.25">
      <c r="B18186" s="16"/>
      <c r="C18186" s="17"/>
    </row>
    <row r="18187" spans="2:3" x14ac:dyDescent="0.25">
      <c r="B18187" s="16"/>
      <c r="C18187" s="17"/>
    </row>
    <row r="18188" spans="2:3" x14ac:dyDescent="0.25">
      <c r="B18188" s="16"/>
      <c r="C18188" s="17"/>
    </row>
    <row r="18189" spans="2:3" x14ac:dyDescent="0.25">
      <c r="B18189" s="16"/>
      <c r="C18189" s="17"/>
    </row>
    <row r="18190" spans="2:3" x14ac:dyDescent="0.25">
      <c r="B18190" s="16"/>
      <c r="C18190" s="17"/>
    </row>
    <row r="18191" spans="2:3" x14ac:dyDescent="0.25">
      <c r="B18191" s="16"/>
      <c r="C18191" s="17"/>
    </row>
    <row r="18192" spans="2:3" x14ac:dyDescent="0.25">
      <c r="B18192" s="16"/>
      <c r="C18192" s="17"/>
    </row>
    <row r="18193" spans="2:3" x14ac:dyDescent="0.25">
      <c r="B18193" s="16"/>
      <c r="C18193" s="17"/>
    </row>
    <row r="18194" spans="2:3" x14ac:dyDescent="0.25">
      <c r="B18194" s="16"/>
      <c r="C18194" s="17"/>
    </row>
    <row r="18195" spans="2:3" x14ac:dyDescent="0.25">
      <c r="B18195" s="16"/>
      <c r="C18195" s="17"/>
    </row>
    <row r="18196" spans="2:3" x14ac:dyDescent="0.25">
      <c r="B18196" s="16"/>
      <c r="C18196" s="17"/>
    </row>
    <row r="18197" spans="2:3" x14ac:dyDescent="0.25">
      <c r="B18197" s="16"/>
      <c r="C18197" s="17"/>
    </row>
    <row r="18198" spans="2:3" x14ac:dyDescent="0.25">
      <c r="B18198" s="16"/>
      <c r="C18198" s="17"/>
    </row>
    <row r="18199" spans="2:3" x14ac:dyDescent="0.25">
      <c r="B18199" s="16"/>
      <c r="C18199" s="17"/>
    </row>
    <row r="18200" spans="2:3" x14ac:dyDescent="0.25">
      <c r="B18200" s="16"/>
      <c r="C18200" s="17"/>
    </row>
    <row r="18201" spans="2:3" x14ac:dyDescent="0.25">
      <c r="B18201" s="16"/>
      <c r="C18201" s="17"/>
    </row>
    <row r="18202" spans="2:3" x14ac:dyDescent="0.25">
      <c r="B18202" s="16"/>
      <c r="C18202" s="17"/>
    </row>
    <row r="18203" spans="2:3" x14ac:dyDescent="0.25">
      <c r="B18203" s="16"/>
      <c r="C18203" s="17"/>
    </row>
    <row r="18204" spans="2:3" x14ac:dyDescent="0.25">
      <c r="B18204" s="16"/>
      <c r="C18204" s="17"/>
    </row>
    <row r="18205" spans="2:3" x14ac:dyDescent="0.25">
      <c r="B18205" s="16"/>
      <c r="C18205" s="17"/>
    </row>
    <row r="18206" spans="2:3" x14ac:dyDescent="0.25">
      <c r="B18206" s="16"/>
      <c r="C18206" s="17"/>
    </row>
    <row r="18207" spans="2:3" x14ac:dyDescent="0.25">
      <c r="B18207" s="16"/>
      <c r="C18207" s="17"/>
    </row>
    <row r="18208" spans="2:3" x14ac:dyDescent="0.25">
      <c r="B18208" s="16"/>
      <c r="C18208" s="17"/>
    </row>
    <row r="18209" spans="2:3" x14ac:dyDescent="0.25">
      <c r="B18209" s="16"/>
      <c r="C18209" s="17"/>
    </row>
    <row r="18210" spans="2:3" x14ac:dyDescent="0.25">
      <c r="B18210" s="16"/>
      <c r="C18210" s="17"/>
    </row>
    <row r="18211" spans="2:3" x14ac:dyDescent="0.25">
      <c r="B18211" s="16"/>
      <c r="C18211" s="17"/>
    </row>
    <row r="18212" spans="2:3" x14ac:dyDescent="0.25">
      <c r="B18212" s="16"/>
      <c r="C18212" s="17"/>
    </row>
    <row r="18213" spans="2:3" x14ac:dyDescent="0.25">
      <c r="B18213" s="16"/>
      <c r="C18213" s="17"/>
    </row>
    <row r="18214" spans="2:3" x14ac:dyDescent="0.25">
      <c r="B18214" s="16"/>
      <c r="C18214" s="17"/>
    </row>
    <row r="18215" spans="2:3" x14ac:dyDescent="0.25">
      <c r="B18215" s="16"/>
      <c r="C18215" s="17"/>
    </row>
    <row r="18216" spans="2:3" x14ac:dyDescent="0.25">
      <c r="B18216" s="16"/>
      <c r="C18216" s="17"/>
    </row>
    <row r="18217" spans="2:3" x14ac:dyDescent="0.25">
      <c r="B18217" s="16"/>
      <c r="C18217" s="17"/>
    </row>
    <row r="18218" spans="2:3" x14ac:dyDescent="0.25">
      <c r="B18218" s="16"/>
      <c r="C18218" s="17"/>
    </row>
    <row r="18219" spans="2:3" x14ac:dyDescent="0.25">
      <c r="B18219" s="16"/>
      <c r="C18219" s="17"/>
    </row>
    <row r="18220" spans="2:3" x14ac:dyDescent="0.25">
      <c r="B18220" s="16"/>
      <c r="C18220" s="17"/>
    </row>
    <row r="18221" spans="2:3" x14ac:dyDescent="0.25">
      <c r="B18221" s="16"/>
      <c r="C18221" s="17"/>
    </row>
    <row r="18222" spans="2:3" x14ac:dyDescent="0.25">
      <c r="B18222" s="16"/>
      <c r="C18222" s="17"/>
    </row>
    <row r="18223" spans="2:3" x14ac:dyDescent="0.25">
      <c r="B18223" s="16"/>
      <c r="C18223" s="17"/>
    </row>
    <row r="18224" spans="2:3" x14ac:dyDescent="0.25">
      <c r="B18224" s="16"/>
      <c r="C18224" s="17"/>
    </row>
    <row r="18225" spans="2:3" x14ac:dyDescent="0.25">
      <c r="B18225" s="16"/>
      <c r="C18225" s="17"/>
    </row>
    <row r="18226" spans="2:3" x14ac:dyDescent="0.25">
      <c r="B18226" s="16"/>
      <c r="C18226" s="17"/>
    </row>
    <row r="18227" spans="2:3" x14ac:dyDescent="0.25">
      <c r="B18227" s="16"/>
      <c r="C18227" s="17"/>
    </row>
    <row r="18228" spans="2:3" x14ac:dyDescent="0.25">
      <c r="B18228" s="16"/>
      <c r="C18228" s="17"/>
    </row>
    <row r="18229" spans="2:3" x14ac:dyDescent="0.25">
      <c r="B18229" s="16"/>
      <c r="C18229" s="17"/>
    </row>
    <row r="18230" spans="2:3" x14ac:dyDescent="0.25">
      <c r="B18230" s="16"/>
      <c r="C18230" s="17"/>
    </row>
    <row r="18231" spans="2:3" x14ac:dyDescent="0.25">
      <c r="B18231" s="16"/>
      <c r="C18231" s="17"/>
    </row>
    <row r="18232" spans="2:3" x14ac:dyDescent="0.25">
      <c r="B18232" s="16"/>
      <c r="C18232" s="17"/>
    </row>
    <row r="18233" spans="2:3" x14ac:dyDescent="0.25">
      <c r="B18233" s="16"/>
      <c r="C18233" s="17"/>
    </row>
    <row r="18234" spans="2:3" x14ac:dyDescent="0.25">
      <c r="B18234" s="16"/>
      <c r="C18234" s="17"/>
    </row>
    <row r="18235" spans="2:3" x14ac:dyDescent="0.25">
      <c r="B18235" s="16"/>
      <c r="C18235" s="17"/>
    </row>
    <row r="18236" spans="2:3" x14ac:dyDescent="0.25">
      <c r="B18236" s="16"/>
      <c r="C18236" s="17"/>
    </row>
    <row r="18237" spans="2:3" x14ac:dyDescent="0.25">
      <c r="B18237" s="16"/>
      <c r="C18237" s="17"/>
    </row>
    <row r="18238" spans="2:3" x14ac:dyDescent="0.25">
      <c r="B18238" s="16"/>
      <c r="C18238" s="17"/>
    </row>
    <row r="18239" spans="2:3" x14ac:dyDescent="0.25">
      <c r="B18239" s="16"/>
      <c r="C18239" s="17"/>
    </row>
    <row r="18240" spans="2:3" x14ac:dyDescent="0.25">
      <c r="B18240" s="16"/>
      <c r="C18240" s="17"/>
    </row>
    <row r="18241" spans="2:3" x14ac:dyDescent="0.25">
      <c r="B18241" s="16"/>
      <c r="C18241" s="17"/>
    </row>
    <row r="18242" spans="2:3" x14ac:dyDescent="0.25">
      <c r="B18242" s="16"/>
      <c r="C18242" s="17"/>
    </row>
    <row r="18243" spans="2:3" x14ac:dyDescent="0.25">
      <c r="B18243" s="16"/>
      <c r="C18243" s="17"/>
    </row>
    <row r="18244" spans="2:3" x14ac:dyDescent="0.25">
      <c r="B18244" s="16"/>
      <c r="C18244" s="17"/>
    </row>
    <row r="18245" spans="2:3" x14ac:dyDescent="0.25">
      <c r="B18245" s="16"/>
      <c r="C18245" s="17"/>
    </row>
    <row r="18246" spans="2:3" x14ac:dyDescent="0.25">
      <c r="B18246" s="16"/>
      <c r="C18246" s="17"/>
    </row>
    <row r="18247" spans="2:3" x14ac:dyDescent="0.25">
      <c r="B18247" s="16"/>
      <c r="C18247" s="17"/>
    </row>
    <row r="18248" spans="2:3" x14ac:dyDescent="0.25">
      <c r="B18248" s="16"/>
      <c r="C18248" s="17"/>
    </row>
    <row r="18249" spans="2:3" x14ac:dyDescent="0.25">
      <c r="B18249" s="16"/>
      <c r="C18249" s="17"/>
    </row>
    <row r="18250" spans="2:3" x14ac:dyDescent="0.25">
      <c r="B18250" s="16"/>
      <c r="C18250" s="17"/>
    </row>
    <row r="18251" spans="2:3" x14ac:dyDescent="0.25">
      <c r="B18251" s="16"/>
      <c r="C18251" s="17"/>
    </row>
    <row r="18252" spans="2:3" x14ac:dyDescent="0.25">
      <c r="B18252" s="16"/>
      <c r="C18252" s="17"/>
    </row>
    <row r="18253" spans="2:3" x14ac:dyDescent="0.25">
      <c r="B18253" s="16"/>
      <c r="C18253" s="17"/>
    </row>
    <row r="18254" spans="2:3" x14ac:dyDescent="0.25">
      <c r="B18254" s="16"/>
      <c r="C18254" s="17"/>
    </row>
    <row r="18255" spans="2:3" x14ac:dyDescent="0.25">
      <c r="B18255" s="16"/>
      <c r="C18255" s="17"/>
    </row>
    <row r="18256" spans="2:3" x14ac:dyDescent="0.25">
      <c r="B18256" s="16"/>
      <c r="C18256" s="17"/>
    </row>
    <row r="18257" spans="2:3" x14ac:dyDescent="0.25">
      <c r="B18257" s="16"/>
      <c r="C18257" s="17"/>
    </row>
    <row r="18258" spans="2:3" x14ac:dyDescent="0.25">
      <c r="B18258" s="16"/>
      <c r="C18258" s="17"/>
    </row>
    <row r="18259" spans="2:3" x14ac:dyDescent="0.25">
      <c r="B18259" s="16"/>
      <c r="C18259" s="17"/>
    </row>
    <row r="18260" spans="2:3" x14ac:dyDescent="0.25">
      <c r="B18260" s="16"/>
      <c r="C18260" s="17"/>
    </row>
    <row r="18261" spans="2:3" x14ac:dyDescent="0.25">
      <c r="B18261" s="16"/>
      <c r="C18261" s="17"/>
    </row>
    <row r="18262" spans="2:3" x14ac:dyDescent="0.25">
      <c r="B18262" s="16"/>
      <c r="C18262" s="17"/>
    </row>
    <row r="18263" spans="2:3" x14ac:dyDescent="0.25">
      <c r="B18263" s="16"/>
      <c r="C18263" s="17"/>
    </row>
    <row r="18264" spans="2:3" x14ac:dyDescent="0.25">
      <c r="B18264" s="16"/>
      <c r="C18264" s="17"/>
    </row>
    <row r="18265" spans="2:3" x14ac:dyDescent="0.25">
      <c r="B18265" s="16"/>
      <c r="C18265" s="17"/>
    </row>
    <row r="18266" spans="2:3" x14ac:dyDescent="0.25">
      <c r="B18266" s="16"/>
      <c r="C18266" s="17"/>
    </row>
    <row r="18267" spans="2:3" x14ac:dyDescent="0.25">
      <c r="B18267" s="16"/>
      <c r="C18267" s="17"/>
    </row>
    <row r="18268" spans="2:3" x14ac:dyDescent="0.25">
      <c r="B18268" s="16"/>
      <c r="C18268" s="17"/>
    </row>
    <row r="18269" spans="2:3" x14ac:dyDescent="0.25">
      <c r="B18269" s="16"/>
      <c r="C18269" s="17"/>
    </row>
    <row r="18270" spans="2:3" x14ac:dyDescent="0.25">
      <c r="B18270" s="16"/>
      <c r="C18270" s="17"/>
    </row>
    <row r="18271" spans="2:3" x14ac:dyDescent="0.25">
      <c r="B18271" s="16"/>
      <c r="C18271" s="17"/>
    </row>
    <row r="18272" spans="2:3" x14ac:dyDescent="0.25">
      <c r="B18272" s="16"/>
      <c r="C18272" s="17"/>
    </row>
    <row r="18273" spans="2:3" x14ac:dyDescent="0.25">
      <c r="B18273" s="16"/>
      <c r="C18273" s="17"/>
    </row>
    <row r="18274" spans="2:3" x14ac:dyDescent="0.25">
      <c r="B18274" s="16"/>
      <c r="C18274" s="17"/>
    </row>
    <row r="18275" spans="2:3" x14ac:dyDescent="0.25">
      <c r="B18275" s="16"/>
      <c r="C18275" s="17"/>
    </row>
    <row r="18276" spans="2:3" x14ac:dyDescent="0.25">
      <c r="B18276" s="16"/>
      <c r="C18276" s="17"/>
    </row>
    <row r="18277" spans="2:3" x14ac:dyDescent="0.25">
      <c r="B18277" s="16"/>
      <c r="C18277" s="17"/>
    </row>
    <row r="18278" spans="2:3" x14ac:dyDescent="0.25">
      <c r="B18278" s="16"/>
      <c r="C18278" s="17"/>
    </row>
    <row r="18279" spans="2:3" x14ac:dyDescent="0.25">
      <c r="B18279" s="16"/>
      <c r="C18279" s="17"/>
    </row>
    <row r="18280" spans="2:3" x14ac:dyDescent="0.25">
      <c r="B18280" s="16"/>
      <c r="C18280" s="17"/>
    </row>
    <row r="18281" spans="2:3" x14ac:dyDescent="0.25">
      <c r="B18281" s="16"/>
      <c r="C18281" s="17"/>
    </row>
    <row r="18282" spans="2:3" x14ac:dyDescent="0.25">
      <c r="B18282" s="16"/>
      <c r="C18282" s="17"/>
    </row>
    <row r="18283" spans="2:3" x14ac:dyDescent="0.25">
      <c r="B18283" s="16"/>
      <c r="C18283" s="17"/>
    </row>
    <row r="18284" spans="2:3" x14ac:dyDescent="0.25">
      <c r="B18284" s="16"/>
      <c r="C18284" s="17"/>
    </row>
    <row r="18285" spans="2:3" x14ac:dyDescent="0.25">
      <c r="B18285" s="16"/>
      <c r="C18285" s="17"/>
    </row>
    <row r="18286" spans="2:3" x14ac:dyDescent="0.25">
      <c r="B18286" s="16"/>
      <c r="C18286" s="17"/>
    </row>
    <row r="18287" spans="2:3" x14ac:dyDescent="0.25">
      <c r="B18287" s="16"/>
      <c r="C18287" s="17"/>
    </row>
    <row r="18288" spans="2:3" x14ac:dyDescent="0.25">
      <c r="B18288" s="16"/>
      <c r="C18288" s="17"/>
    </row>
    <row r="18289" spans="2:3" x14ac:dyDescent="0.25">
      <c r="B18289" s="16"/>
      <c r="C18289" s="17"/>
    </row>
    <row r="18290" spans="2:3" x14ac:dyDescent="0.25">
      <c r="B18290" s="16"/>
      <c r="C18290" s="17"/>
    </row>
    <row r="18291" spans="2:3" x14ac:dyDescent="0.25">
      <c r="B18291" s="16"/>
      <c r="C18291" s="17"/>
    </row>
    <row r="18292" spans="2:3" x14ac:dyDescent="0.25">
      <c r="B18292" s="16"/>
      <c r="C18292" s="17"/>
    </row>
    <row r="18293" spans="2:3" x14ac:dyDescent="0.25">
      <c r="B18293" s="16"/>
      <c r="C18293" s="17"/>
    </row>
    <row r="18294" spans="2:3" x14ac:dyDescent="0.25">
      <c r="B18294" s="16"/>
      <c r="C18294" s="17"/>
    </row>
    <row r="18295" spans="2:3" x14ac:dyDescent="0.25">
      <c r="B18295" s="16"/>
      <c r="C18295" s="17"/>
    </row>
    <row r="18296" spans="2:3" x14ac:dyDescent="0.25">
      <c r="B18296" s="16"/>
      <c r="C18296" s="17"/>
    </row>
    <row r="18297" spans="2:3" x14ac:dyDescent="0.25">
      <c r="B18297" s="16"/>
      <c r="C18297" s="17"/>
    </row>
    <row r="18298" spans="2:3" x14ac:dyDescent="0.25">
      <c r="B18298" s="16"/>
      <c r="C18298" s="17"/>
    </row>
    <row r="18299" spans="2:3" x14ac:dyDescent="0.25">
      <c r="B18299" s="16"/>
      <c r="C18299" s="17"/>
    </row>
    <row r="18300" spans="2:3" x14ac:dyDescent="0.25">
      <c r="B18300" s="16"/>
      <c r="C18300" s="17"/>
    </row>
    <row r="18301" spans="2:3" x14ac:dyDescent="0.25">
      <c r="B18301" s="16"/>
      <c r="C18301" s="17"/>
    </row>
    <row r="18302" spans="2:3" x14ac:dyDescent="0.25">
      <c r="B18302" s="16"/>
      <c r="C18302" s="17"/>
    </row>
    <row r="18303" spans="2:3" x14ac:dyDescent="0.25">
      <c r="B18303" s="16"/>
      <c r="C18303" s="17"/>
    </row>
    <row r="18304" spans="2:3" x14ac:dyDescent="0.25">
      <c r="B18304" s="16"/>
      <c r="C18304" s="17"/>
    </row>
    <row r="18305" spans="2:3" x14ac:dyDescent="0.25">
      <c r="B18305" s="16"/>
      <c r="C18305" s="17"/>
    </row>
    <row r="18306" spans="2:3" x14ac:dyDescent="0.25">
      <c r="B18306" s="16"/>
      <c r="C18306" s="17"/>
    </row>
    <row r="18307" spans="2:3" x14ac:dyDescent="0.25">
      <c r="B18307" s="16"/>
      <c r="C18307" s="17"/>
    </row>
    <row r="18308" spans="2:3" x14ac:dyDescent="0.25">
      <c r="B18308" s="16"/>
      <c r="C18308" s="17"/>
    </row>
    <row r="18309" spans="2:3" x14ac:dyDescent="0.25">
      <c r="B18309" s="16"/>
      <c r="C18309" s="17"/>
    </row>
    <row r="18310" spans="2:3" x14ac:dyDescent="0.25">
      <c r="B18310" s="16"/>
      <c r="C18310" s="17"/>
    </row>
    <row r="18311" spans="2:3" x14ac:dyDescent="0.25">
      <c r="B18311" s="16"/>
      <c r="C18311" s="17"/>
    </row>
    <row r="18312" spans="2:3" x14ac:dyDescent="0.25">
      <c r="B18312" s="16"/>
      <c r="C18312" s="17"/>
    </row>
    <row r="18313" spans="2:3" x14ac:dyDescent="0.25">
      <c r="B18313" s="16"/>
      <c r="C18313" s="17"/>
    </row>
    <row r="18314" spans="2:3" x14ac:dyDescent="0.25">
      <c r="B18314" s="16"/>
      <c r="C18314" s="17"/>
    </row>
    <row r="18315" spans="2:3" x14ac:dyDescent="0.25">
      <c r="B18315" s="16"/>
      <c r="C18315" s="17"/>
    </row>
    <row r="18316" spans="2:3" x14ac:dyDescent="0.25">
      <c r="B18316" s="16"/>
      <c r="C18316" s="17"/>
    </row>
    <row r="18317" spans="2:3" x14ac:dyDescent="0.25">
      <c r="B18317" s="16"/>
      <c r="C18317" s="17"/>
    </row>
    <row r="18318" spans="2:3" x14ac:dyDescent="0.25">
      <c r="B18318" s="16"/>
      <c r="C18318" s="17"/>
    </row>
    <row r="18319" spans="2:3" x14ac:dyDescent="0.25">
      <c r="B18319" s="16"/>
      <c r="C18319" s="17"/>
    </row>
    <row r="18320" spans="2:3" x14ac:dyDescent="0.25">
      <c r="B18320" s="16"/>
      <c r="C18320" s="17"/>
    </row>
    <row r="18321" spans="2:3" x14ac:dyDescent="0.25">
      <c r="B18321" s="16"/>
      <c r="C18321" s="17"/>
    </row>
    <row r="18322" spans="2:3" x14ac:dyDescent="0.25">
      <c r="B18322" s="16"/>
      <c r="C18322" s="17"/>
    </row>
    <row r="18323" spans="2:3" x14ac:dyDescent="0.25">
      <c r="B18323" s="16"/>
      <c r="C18323" s="17"/>
    </row>
    <row r="18324" spans="2:3" x14ac:dyDescent="0.25">
      <c r="B18324" s="16"/>
      <c r="C18324" s="17"/>
    </row>
    <row r="18325" spans="2:3" x14ac:dyDescent="0.25">
      <c r="B18325" s="16"/>
      <c r="C18325" s="17"/>
    </row>
    <row r="18326" spans="2:3" x14ac:dyDescent="0.25">
      <c r="B18326" s="16"/>
      <c r="C18326" s="17"/>
    </row>
    <row r="18327" spans="2:3" x14ac:dyDescent="0.25">
      <c r="B18327" s="16"/>
      <c r="C18327" s="17"/>
    </row>
    <row r="18328" spans="2:3" x14ac:dyDescent="0.25">
      <c r="B18328" s="16"/>
      <c r="C18328" s="17"/>
    </row>
    <row r="18329" spans="2:3" x14ac:dyDescent="0.25">
      <c r="B18329" s="16"/>
      <c r="C18329" s="17"/>
    </row>
    <row r="18330" spans="2:3" x14ac:dyDescent="0.25">
      <c r="B18330" s="16"/>
      <c r="C18330" s="17"/>
    </row>
    <row r="18331" spans="2:3" x14ac:dyDescent="0.25">
      <c r="B18331" s="16"/>
      <c r="C18331" s="17"/>
    </row>
    <row r="18332" spans="2:3" x14ac:dyDescent="0.25">
      <c r="B18332" s="16"/>
      <c r="C18332" s="17"/>
    </row>
    <row r="18333" spans="2:3" x14ac:dyDescent="0.25">
      <c r="B18333" s="16"/>
      <c r="C18333" s="17"/>
    </row>
    <row r="18334" spans="2:3" x14ac:dyDescent="0.25">
      <c r="B18334" s="16"/>
      <c r="C18334" s="17"/>
    </row>
    <row r="18335" spans="2:3" x14ac:dyDescent="0.25">
      <c r="B18335" s="16"/>
      <c r="C18335" s="17"/>
    </row>
    <row r="18336" spans="2:3" x14ac:dyDescent="0.25">
      <c r="B18336" s="16"/>
      <c r="C18336" s="17"/>
    </row>
    <row r="18337" spans="2:3" x14ac:dyDescent="0.25">
      <c r="B18337" s="16"/>
      <c r="C18337" s="17"/>
    </row>
    <row r="18338" spans="2:3" x14ac:dyDescent="0.25">
      <c r="B18338" s="16"/>
      <c r="C18338" s="17"/>
    </row>
    <row r="18339" spans="2:3" x14ac:dyDescent="0.25">
      <c r="B18339" s="16"/>
      <c r="C18339" s="17"/>
    </row>
    <row r="18340" spans="2:3" x14ac:dyDescent="0.25">
      <c r="B18340" s="16"/>
      <c r="C18340" s="17"/>
    </row>
    <row r="18341" spans="2:3" x14ac:dyDescent="0.25">
      <c r="B18341" s="16"/>
      <c r="C18341" s="17"/>
    </row>
    <row r="18342" spans="2:3" x14ac:dyDescent="0.25">
      <c r="B18342" s="16"/>
      <c r="C18342" s="17"/>
    </row>
    <row r="18343" spans="2:3" x14ac:dyDescent="0.25">
      <c r="B18343" s="16"/>
      <c r="C18343" s="17"/>
    </row>
    <row r="18344" spans="2:3" x14ac:dyDescent="0.25">
      <c r="B18344" s="16"/>
      <c r="C18344" s="17"/>
    </row>
    <row r="18345" spans="2:3" x14ac:dyDescent="0.25">
      <c r="B18345" s="16"/>
      <c r="C18345" s="17"/>
    </row>
    <row r="18346" spans="2:3" x14ac:dyDescent="0.25">
      <c r="B18346" s="16"/>
      <c r="C18346" s="17"/>
    </row>
    <row r="18347" spans="2:3" x14ac:dyDescent="0.25">
      <c r="B18347" s="16"/>
      <c r="C18347" s="17"/>
    </row>
    <row r="18348" spans="2:3" x14ac:dyDescent="0.25">
      <c r="B18348" s="16"/>
      <c r="C18348" s="17"/>
    </row>
    <row r="18349" spans="2:3" x14ac:dyDescent="0.25">
      <c r="B18349" s="16"/>
      <c r="C18349" s="17"/>
    </row>
    <row r="18350" spans="2:3" x14ac:dyDescent="0.25">
      <c r="B18350" s="16"/>
      <c r="C18350" s="17"/>
    </row>
    <row r="18351" spans="2:3" x14ac:dyDescent="0.25">
      <c r="B18351" s="16"/>
      <c r="C18351" s="17"/>
    </row>
    <row r="18352" spans="2:3" x14ac:dyDescent="0.25">
      <c r="B18352" s="16"/>
      <c r="C18352" s="17"/>
    </row>
    <row r="18353" spans="2:3" x14ac:dyDescent="0.25">
      <c r="B18353" s="16"/>
      <c r="C18353" s="17"/>
    </row>
    <row r="18354" spans="2:3" x14ac:dyDescent="0.25">
      <c r="B18354" s="16"/>
      <c r="C18354" s="17"/>
    </row>
    <row r="18355" spans="2:3" x14ac:dyDescent="0.25">
      <c r="B18355" s="16"/>
      <c r="C18355" s="17"/>
    </row>
    <row r="18356" spans="2:3" x14ac:dyDescent="0.25">
      <c r="B18356" s="16"/>
      <c r="C18356" s="17"/>
    </row>
    <row r="18357" spans="2:3" x14ac:dyDescent="0.25">
      <c r="B18357" s="16"/>
      <c r="C18357" s="17"/>
    </row>
    <row r="18358" spans="2:3" x14ac:dyDescent="0.25">
      <c r="B18358" s="16"/>
      <c r="C18358" s="17"/>
    </row>
    <row r="18359" spans="2:3" x14ac:dyDescent="0.25">
      <c r="B18359" s="16"/>
      <c r="C18359" s="17"/>
    </row>
    <row r="18360" spans="2:3" x14ac:dyDescent="0.25">
      <c r="B18360" s="16"/>
      <c r="C18360" s="17"/>
    </row>
    <row r="18361" spans="2:3" x14ac:dyDescent="0.25">
      <c r="B18361" s="16"/>
      <c r="C18361" s="17"/>
    </row>
    <row r="18362" spans="2:3" x14ac:dyDescent="0.25">
      <c r="B18362" s="16"/>
      <c r="C18362" s="17"/>
    </row>
    <row r="18363" spans="2:3" x14ac:dyDescent="0.25">
      <c r="B18363" s="16"/>
      <c r="C18363" s="17"/>
    </row>
    <row r="18364" spans="2:3" x14ac:dyDescent="0.25">
      <c r="B18364" s="16"/>
      <c r="C18364" s="17"/>
    </row>
    <row r="18365" spans="2:3" x14ac:dyDescent="0.25">
      <c r="B18365" s="16"/>
      <c r="C18365" s="17"/>
    </row>
    <row r="18366" spans="2:3" x14ac:dyDescent="0.25">
      <c r="B18366" s="16"/>
      <c r="C18366" s="17"/>
    </row>
    <row r="18367" spans="2:3" x14ac:dyDescent="0.25">
      <c r="B18367" s="16"/>
      <c r="C18367" s="17"/>
    </row>
    <row r="18368" spans="2:3" x14ac:dyDescent="0.25">
      <c r="B18368" s="16"/>
      <c r="C18368" s="17"/>
    </row>
    <row r="18369" spans="2:3" x14ac:dyDescent="0.25">
      <c r="B18369" s="16"/>
      <c r="C18369" s="17"/>
    </row>
    <row r="18370" spans="2:3" x14ac:dyDescent="0.25">
      <c r="B18370" s="16"/>
      <c r="C18370" s="17"/>
    </row>
    <row r="18371" spans="2:3" x14ac:dyDescent="0.25">
      <c r="B18371" s="16"/>
      <c r="C18371" s="17"/>
    </row>
    <row r="18372" spans="2:3" x14ac:dyDescent="0.25">
      <c r="B18372" s="16"/>
      <c r="C18372" s="17"/>
    </row>
    <row r="18373" spans="2:3" x14ac:dyDescent="0.25">
      <c r="B18373" s="16"/>
      <c r="C18373" s="17"/>
    </row>
    <row r="18374" spans="2:3" x14ac:dyDescent="0.25">
      <c r="B18374" s="16"/>
      <c r="C18374" s="17"/>
    </row>
    <row r="18375" spans="2:3" x14ac:dyDescent="0.25">
      <c r="B18375" s="16"/>
      <c r="C18375" s="17"/>
    </row>
    <row r="18376" spans="2:3" x14ac:dyDescent="0.25">
      <c r="B18376" s="16"/>
      <c r="C18376" s="17"/>
    </row>
    <row r="18377" spans="2:3" x14ac:dyDescent="0.25">
      <c r="B18377" s="16"/>
      <c r="C18377" s="17"/>
    </row>
    <row r="18378" spans="2:3" x14ac:dyDescent="0.25">
      <c r="B18378" s="16"/>
      <c r="C18378" s="17"/>
    </row>
    <row r="18379" spans="2:3" x14ac:dyDescent="0.25">
      <c r="B18379" s="16"/>
      <c r="C18379" s="17"/>
    </row>
    <row r="18380" spans="2:3" x14ac:dyDescent="0.25">
      <c r="B18380" s="16"/>
      <c r="C18380" s="17"/>
    </row>
    <row r="18381" spans="2:3" x14ac:dyDescent="0.25">
      <c r="B18381" s="16"/>
      <c r="C18381" s="17"/>
    </row>
    <row r="18382" spans="2:3" x14ac:dyDescent="0.25">
      <c r="B18382" s="16"/>
      <c r="C18382" s="17"/>
    </row>
    <row r="18383" spans="2:3" x14ac:dyDescent="0.25">
      <c r="B18383" s="16"/>
      <c r="C18383" s="17"/>
    </row>
    <row r="18384" spans="2:3" x14ac:dyDescent="0.25">
      <c r="B18384" s="16"/>
      <c r="C18384" s="17"/>
    </row>
    <row r="18385" spans="2:3" x14ac:dyDescent="0.25">
      <c r="B18385" s="16"/>
      <c r="C18385" s="17"/>
    </row>
    <row r="18386" spans="2:3" x14ac:dyDescent="0.25">
      <c r="B18386" s="16"/>
      <c r="C18386" s="17"/>
    </row>
    <row r="18387" spans="2:3" x14ac:dyDescent="0.25">
      <c r="B18387" s="16"/>
      <c r="C18387" s="17"/>
    </row>
    <row r="18388" spans="2:3" x14ac:dyDescent="0.25">
      <c r="B18388" s="16"/>
      <c r="C18388" s="17"/>
    </row>
    <row r="18389" spans="2:3" x14ac:dyDescent="0.25">
      <c r="B18389" s="16"/>
      <c r="C18389" s="17"/>
    </row>
    <row r="18390" spans="2:3" x14ac:dyDescent="0.25">
      <c r="B18390" s="16"/>
      <c r="C18390" s="17"/>
    </row>
    <row r="18391" spans="2:3" x14ac:dyDescent="0.25">
      <c r="B18391" s="16"/>
      <c r="C18391" s="17"/>
    </row>
    <row r="18392" spans="2:3" x14ac:dyDescent="0.25">
      <c r="B18392" s="16"/>
      <c r="C18392" s="17"/>
    </row>
    <row r="18393" spans="2:3" x14ac:dyDescent="0.25">
      <c r="B18393" s="16"/>
      <c r="C18393" s="17"/>
    </row>
    <row r="18394" spans="2:3" x14ac:dyDescent="0.25">
      <c r="B18394" s="16"/>
      <c r="C18394" s="17"/>
    </row>
    <row r="18395" spans="2:3" x14ac:dyDescent="0.25">
      <c r="B18395" s="16"/>
      <c r="C18395" s="17"/>
    </row>
    <row r="18396" spans="2:3" x14ac:dyDescent="0.25">
      <c r="B18396" s="16"/>
      <c r="C18396" s="17"/>
    </row>
    <row r="18397" spans="2:3" x14ac:dyDescent="0.25">
      <c r="B18397" s="16"/>
      <c r="C18397" s="17"/>
    </row>
    <row r="18398" spans="2:3" x14ac:dyDescent="0.25">
      <c r="B18398" s="16"/>
      <c r="C18398" s="17"/>
    </row>
    <row r="18399" spans="2:3" x14ac:dyDescent="0.25">
      <c r="B18399" s="16"/>
      <c r="C18399" s="17"/>
    </row>
    <row r="18400" spans="2:3" x14ac:dyDescent="0.25">
      <c r="B18400" s="16"/>
      <c r="C18400" s="17"/>
    </row>
    <row r="18401" spans="2:3" x14ac:dyDescent="0.25">
      <c r="B18401" s="16"/>
      <c r="C18401" s="17"/>
    </row>
    <row r="18402" spans="2:3" x14ac:dyDescent="0.25">
      <c r="B18402" s="16"/>
      <c r="C18402" s="17"/>
    </row>
    <row r="18403" spans="2:3" x14ac:dyDescent="0.25">
      <c r="B18403" s="16"/>
      <c r="C18403" s="17"/>
    </row>
    <row r="18404" spans="2:3" x14ac:dyDescent="0.25">
      <c r="B18404" s="16"/>
      <c r="C18404" s="17"/>
    </row>
    <row r="18405" spans="2:3" x14ac:dyDescent="0.25">
      <c r="B18405" s="16"/>
      <c r="C18405" s="17"/>
    </row>
    <row r="18406" spans="2:3" x14ac:dyDescent="0.25">
      <c r="B18406" s="16"/>
      <c r="C18406" s="17"/>
    </row>
    <row r="18407" spans="2:3" x14ac:dyDescent="0.25">
      <c r="B18407" s="16"/>
      <c r="C18407" s="17"/>
    </row>
    <row r="18408" spans="2:3" x14ac:dyDescent="0.25">
      <c r="B18408" s="16"/>
      <c r="C18408" s="17"/>
    </row>
    <row r="18409" spans="2:3" x14ac:dyDescent="0.25">
      <c r="B18409" s="16"/>
      <c r="C18409" s="17"/>
    </row>
    <row r="18410" spans="2:3" x14ac:dyDescent="0.25">
      <c r="B18410" s="16"/>
      <c r="C18410" s="17"/>
    </row>
    <row r="18411" spans="2:3" x14ac:dyDescent="0.25">
      <c r="B18411" s="16"/>
      <c r="C18411" s="17"/>
    </row>
    <row r="18412" spans="2:3" x14ac:dyDescent="0.25">
      <c r="B18412" s="16"/>
      <c r="C18412" s="17"/>
    </row>
    <row r="18413" spans="2:3" x14ac:dyDescent="0.25">
      <c r="B18413" s="16"/>
      <c r="C18413" s="17"/>
    </row>
    <row r="18414" spans="2:3" x14ac:dyDescent="0.25">
      <c r="B18414" s="16"/>
      <c r="C18414" s="17"/>
    </row>
    <row r="18415" spans="2:3" x14ac:dyDescent="0.25">
      <c r="B18415" s="16"/>
      <c r="C18415" s="17"/>
    </row>
    <row r="18416" spans="2:3" x14ac:dyDescent="0.25">
      <c r="B18416" s="16"/>
      <c r="C18416" s="17"/>
    </row>
    <row r="18417" spans="2:3" x14ac:dyDescent="0.25">
      <c r="B18417" s="16"/>
      <c r="C18417" s="17"/>
    </row>
    <row r="18418" spans="2:3" x14ac:dyDescent="0.25">
      <c r="B18418" s="16"/>
      <c r="C18418" s="17"/>
    </row>
    <row r="18419" spans="2:3" x14ac:dyDescent="0.25">
      <c r="B18419" s="16"/>
      <c r="C18419" s="17"/>
    </row>
    <row r="18420" spans="2:3" x14ac:dyDescent="0.25">
      <c r="B18420" s="16"/>
      <c r="C18420" s="17"/>
    </row>
    <row r="18421" spans="2:3" x14ac:dyDescent="0.25">
      <c r="B18421" s="16"/>
      <c r="C18421" s="17"/>
    </row>
    <row r="18422" spans="2:3" x14ac:dyDescent="0.25">
      <c r="B18422" s="16"/>
      <c r="C18422" s="17"/>
    </row>
    <row r="18423" spans="2:3" x14ac:dyDescent="0.25">
      <c r="B18423" s="16"/>
      <c r="C18423" s="17"/>
    </row>
    <row r="18424" spans="2:3" x14ac:dyDescent="0.25">
      <c r="B18424" s="16"/>
      <c r="C18424" s="17"/>
    </row>
    <row r="18425" spans="2:3" x14ac:dyDescent="0.25">
      <c r="B18425" s="16"/>
      <c r="C18425" s="17"/>
    </row>
    <row r="18426" spans="2:3" x14ac:dyDescent="0.25">
      <c r="B18426" s="16"/>
      <c r="C18426" s="17"/>
    </row>
    <row r="18427" spans="2:3" x14ac:dyDescent="0.25">
      <c r="B18427" s="16"/>
      <c r="C18427" s="17"/>
    </row>
    <row r="18428" spans="2:3" x14ac:dyDescent="0.25">
      <c r="B18428" s="16"/>
      <c r="C18428" s="17"/>
    </row>
    <row r="18429" spans="2:3" x14ac:dyDescent="0.25">
      <c r="B18429" s="16"/>
      <c r="C18429" s="17"/>
    </row>
    <row r="18430" spans="2:3" x14ac:dyDescent="0.25">
      <c r="B18430" s="16"/>
      <c r="C18430" s="17"/>
    </row>
    <row r="18431" spans="2:3" x14ac:dyDescent="0.25">
      <c r="B18431" s="16"/>
      <c r="C18431" s="17"/>
    </row>
    <row r="18432" spans="2:3" x14ac:dyDescent="0.25">
      <c r="B18432" s="16"/>
      <c r="C18432" s="17"/>
    </row>
    <row r="18433" spans="2:3" x14ac:dyDescent="0.25">
      <c r="B18433" s="16"/>
      <c r="C18433" s="17"/>
    </row>
    <row r="18434" spans="2:3" x14ac:dyDescent="0.25">
      <c r="B18434" s="16"/>
      <c r="C18434" s="17"/>
    </row>
    <row r="18435" spans="2:3" x14ac:dyDescent="0.25">
      <c r="B18435" s="16"/>
      <c r="C18435" s="17"/>
    </row>
    <row r="18436" spans="2:3" x14ac:dyDescent="0.25">
      <c r="B18436" s="16"/>
      <c r="C18436" s="17"/>
    </row>
    <row r="18437" spans="2:3" x14ac:dyDescent="0.25">
      <c r="B18437" s="16"/>
      <c r="C18437" s="17"/>
    </row>
    <row r="18438" spans="2:3" x14ac:dyDescent="0.25">
      <c r="B18438" s="16"/>
      <c r="C18438" s="17"/>
    </row>
    <row r="18439" spans="2:3" x14ac:dyDescent="0.25">
      <c r="B18439" s="16"/>
      <c r="C18439" s="17"/>
    </row>
    <row r="18440" spans="2:3" x14ac:dyDescent="0.25">
      <c r="B18440" s="16"/>
      <c r="C18440" s="17"/>
    </row>
    <row r="18441" spans="2:3" x14ac:dyDescent="0.25">
      <c r="B18441" s="16"/>
      <c r="C18441" s="17"/>
    </row>
    <row r="18442" spans="2:3" x14ac:dyDescent="0.25">
      <c r="B18442" s="16"/>
      <c r="C18442" s="17"/>
    </row>
    <row r="18443" spans="2:3" x14ac:dyDescent="0.25">
      <c r="B18443" s="16"/>
      <c r="C18443" s="17"/>
    </row>
    <row r="18444" spans="2:3" x14ac:dyDescent="0.25">
      <c r="B18444" s="16"/>
      <c r="C18444" s="17"/>
    </row>
    <row r="18445" spans="2:3" x14ac:dyDescent="0.25">
      <c r="B18445" s="16"/>
      <c r="C18445" s="17"/>
    </row>
    <row r="18446" spans="2:3" x14ac:dyDescent="0.25">
      <c r="B18446" s="16"/>
      <c r="C18446" s="17"/>
    </row>
    <row r="18447" spans="2:3" x14ac:dyDescent="0.25">
      <c r="B18447" s="16"/>
      <c r="C18447" s="17"/>
    </row>
    <row r="18448" spans="2:3" x14ac:dyDescent="0.25">
      <c r="B18448" s="16"/>
      <c r="C18448" s="17"/>
    </row>
    <row r="18449" spans="2:3" x14ac:dyDescent="0.25">
      <c r="B18449" s="16"/>
      <c r="C18449" s="17"/>
    </row>
    <row r="18450" spans="2:3" x14ac:dyDescent="0.25">
      <c r="B18450" s="16"/>
      <c r="C18450" s="17"/>
    </row>
    <row r="18451" spans="2:3" x14ac:dyDescent="0.25">
      <c r="B18451" s="16"/>
      <c r="C18451" s="17"/>
    </row>
    <row r="18452" spans="2:3" x14ac:dyDescent="0.25">
      <c r="B18452" s="16"/>
      <c r="C18452" s="17"/>
    </row>
    <row r="18453" spans="2:3" x14ac:dyDescent="0.25">
      <c r="B18453" s="16"/>
      <c r="C18453" s="17"/>
    </row>
    <row r="18454" spans="2:3" x14ac:dyDescent="0.25">
      <c r="B18454" s="16"/>
      <c r="C18454" s="17"/>
    </row>
    <row r="18455" spans="2:3" x14ac:dyDescent="0.25">
      <c r="B18455" s="16"/>
      <c r="C18455" s="17"/>
    </row>
    <row r="18456" spans="2:3" x14ac:dyDescent="0.25">
      <c r="B18456" s="16"/>
      <c r="C18456" s="17"/>
    </row>
    <row r="18457" spans="2:3" x14ac:dyDescent="0.25">
      <c r="B18457" s="16"/>
      <c r="C18457" s="17"/>
    </row>
    <row r="18458" spans="2:3" x14ac:dyDescent="0.25">
      <c r="B18458" s="16"/>
      <c r="C18458" s="17"/>
    </row>
    <row r="18459" spans="2:3" x14ac:dyDescent="0.25">
      <c r="B18459" s="16"/>
      <c r="C18459" s="17"/>
    </row>
    <row r="18460" spans="2:3" x14ac:dyDescent="0.25">
      <c r="B18460" s="16"/>
      <c r="C18460" s="17"/>
    </row>
    <row r="18461" spans="2:3" x14ac:dyDescent="0.25">
      <c r="B18461" s="16"/>
      <c r="C18461" s="17"/>
    </row>
    <row r="18462" spans="2:3" x14ac:dyDescent="0.25">
      <c r="B18462" s="16"/>
      <c r="C18462" s="17"/>
    </row>
    <row r="18463" spans="2:3" x14ac:dyDescent="0.25">
      <c r="B18463" s="16"/>
      <c r="C18463" s="17"/>
    </row>
    <row r="18464" spans="2:3" x14ac:dyDescent="0.25">
      <c r="B18464" s="16"/>
      <c r="C18464" s="17"/>
    </row>
    <row r="18465" spans="2:3" x14ac:dyDescent="0.25">
      <c r="B18465" s="16"/>
      <c r="C18465" s="17"/>
    </row>
    <row r="18466" spans="2:3" x14ac:dyDescent="0.25">
      <c r="B18466" s="16"/>
      <c r="C18466" s="17"/>
    </row>
    <row r="18467" spans="2:3" x14ac:dyDescent="0.25">
      <c r="B18467" s="16"/>
      <c r="C18467" s="17"/>
    </row>
    <row r="18468" spans="2:3" x14ac:dyDescent="0.25">
      <c r="B18468" s="16"/>
      <c r="C18468" s="17"/>
    </row>
    <row r="18469" spans="2:3" x14ac:dyDescent="0.25">
      <c r="B18469" s="16"/>
      <c r="C18469" s="17"/>
    </row>
    <row r="18470" spans="2:3" x14ac:dyDescent="0.25">
      <c r="B18470" s="16"/>
      <c r="C18470" s="17"/>
    </row>
    <row r="18471" spans="2:3" x14ac:dyDescent="0.25">
      <c r="B18471" s="16"/>
      <c r="C18471" s="17"/>
    </row>
    <row r="18472" spans="2:3" x14ac:dyDescent="0.25">
      <c r="B18472" s="16"/>
      <c r="C18472" s="17"/>
    </row>
    <row r="18473" spans="2:3" x14ac:dyDescent="0.25">
      <c r="B18473" s="16"/>
      <c r="C18473" s="17"/>
    </row>
    <row r="18474" spans="2:3" x14ac:dyDescent="0.25">
      <c r="B18474" s="16"/>
      <c r="C18474" s="17"/>
    </row>
    <row r="18475" spans="2:3" x14ac:dyDescent="0.25">
      <c r="B18475" s="16"/>
      <c r="C18475" s="17"/>
    </row>
    <row r="18476" spans="2:3" x14ac:dyDescent="0.25">
      <c r="B18476" s="16"/>
      <c r="C18476" s="17"/>
    </row>
    <row r="18477" spans="2:3" x14ac:dyDescent="0.25">
      <c r="B18477" s="16"/>
      <c r="C18477" s="17"/>
    </row>
    <row r="18478" spans="2:3" x14ac:dyDescent="0.25">
      <c r="B18478" s="16"/>
      <c r="C18478" s="17"/>
    </row>
    <row r="18479" spans="2:3" x14ac:dyDescent="0.25">
      <c r="B18479" s="16"/>
      <c r="C18479" s="17"/>
    </row>
    <row r="18480" spans="2:3" x14ac:dyDescent="0.25">
      <c r="B18480" s="16"/>
      <c r="C18480" s="17"/>
    </row>
    <row r="18481" spans="2:3" x14ac:dyDescent="0.25">
      <c r="B18481" s="16"/>
      <c r="C18481" s="17"/>
    </row>
    <row r="18482" spans="2:3" x14ac:dyDescent="0.25">
      <c r="B18482" s="16"/>
      <c r="C18482" s="17"/>
    </row>
    <row r="18483" spans="2:3" x14ac:dyDescent="0.25">
      <c r="B18483" s="16"/>
      <c r="C18483" s="17"/>
    </row>
    <row r="18484" spans="2:3" x14ac:dyDescent="0.25">
      <c r="B18484" s="16"/>
      <c r="C18484" s="17"/>
    </row>
    <row r="18485" spans="2:3" x14ac:dyDescent="0.25">
      <c r="B18485" s="16"/>
      <c r="C18485" s="17"/>
    </row>
    <row r="18486" spans="2:3" x14ac:dyDescent="0.25">
      <c r="B18486" s="16"/>
      <c r="C18486" s="17"/>
    </row>
    <row r="18487" spans="2:3" x14ac:dyDescent="0.25">
      <c r="B18487" s="16"/>
      <c r="C18487" s="17"/>
    </row>
    <row r="18488" spans="2:3" x14ac:dyDescent="0.25">
      <c r="B18488" s="16"/>
      <c r="C18488" s="17"/>
    </row>
    <row r="18489" spans="2:3" x14ac:dyDescent="0.25">
      <c r="B18489" s="16"/>
      <c r="C18489" s="17"/>
    </row>
    <row r="18490" spans="2:3" x14ac:dyDescent="0.25">
      <c r="B18490" s="16"/>
      <c r="C18490" s="17"/>
    </row>
    <row r="18491" spans="2:3" x14ac:dyDescent="0.25">
      <c r="B18491" s="16"/>
      <c r="C18491" s="17"/>
    </row>
    <row r="18492" spans="2:3" x14ac:dyDescent="0.25">
      <c r="B18492" s="16"/>
      <c r="C18492" s="17"/>
    </row>
    <row r="18493" spans="2:3" x14ac:dyDescent="0.25">
      <c r="B18493" s="16"/>
      <c r="C18493" s="17"/>
    </row>
    <row r="18494" spans="2:3" x14ac:dyDescent="0.25">
      <c r="B18494" s="16"/>
      <c r="C18494" s="17"/>
    </row>
    <row r="18495" spans="2:3" x14ac:dyDescent="0.25">
      <c r="B18495" s="16"/>
      <c r="C18495" s="17"/>
    </row>
    <row r="18496" spans="2:3" x14ac:dyDescent="0.25">
      <c r="B18496" s="16"/>
      <c r="C18496" s="17"/>
    </row>
    <row r="18497" spans="2:3" x14ac:dyDescent="0.25">
      <c r="B18497" s="16"/>
      <c r="C18497" s="17"/>
    </row>
    <row r="18498" spans="2:3" x14ac:dyDescent="0.25">
      <c r="B18498" s="16"/>
      <c r="C18498" s="17"/>
    </row>
    <row r="18499" spans="2:3" x14ac:dyDescent="0.25">
      <c r="B18499" s="16"/>
      <c r="C18499" s="17"/>
    </row>
    <row r="18500" spans="2:3" x14ac:dyDescent="0.25">
      <c r="B18500" s="16"/>
      <c r="C18500" s="17"/>
    </row>
    <row r="18501" spans="2:3" x14ac:dyDescent="0.25">
      <c r="B18501" s="16"/>
      <c r="C18501" s="17"/>
    </row>
    <row r="18502" spans="2:3" x14ac:dyDescent="0.25">
      <c r="B18502" s="16"/>
      <c r="C18502" s="17"/>
    </row>
    <row r="18503" spans="2:3" x14ac:dyDescent="0.25">
      <c r="B18503" s="16"/>
      <c r="C18503" s="17"/>
    </row>
    <row r="18504" spans="2:3" x14ac:dyDescent="0.25">
      <c r="B18504" s="16"/>
      <c r="C18504" s="17"/>
    </row>
    <row r="18505" spans="2:3" x14ac:dyDescent="0.25">
      <c r="B18505" s="16"/>
      <c r="C18505" s="17"/>
    </row>
    <row r="18506" spans="2:3" x14ac:dyDescent="0.25">
      <c r="B18506" s="16"/>
      <c r="C18506" s="17"/>
    </row>
    <row r="18507" spans="2:3" x14ac:dyDescent="0.25">
      <c r="B18507" s="16"/>
      <c r="C18507" s="17"/>
    </row>
    <row r="18508" spans="2:3" x14ac:dyDescent="0.25">
      <c r="B18508" s="16"/>
      <c r="C18508" s="17"/>
    </row>
    <row r="18509" spans="2:3" x14ac:dyDescent="0.25">
      <c r="B18509" s="16"/>
      <c r="C18509" s="17"/>
    </row>
    <row r="18510" spans="2:3" x14ac:dyDescent="0.25">
      <c r="B18510" s="16"/>
      <c r="C18510" s="17"/>
    </row>
    <row r="18511" spans="2:3" x14ac:dyDescent="0.25">
      <c r="B18511" s="16"/>
      <c r="C18511" s="17"/>
    </row>
    <row r="18512" spans="2:3" x14ac:dyDescent="0.25">
      <c r="B18512" s="16"/>
      <c r="C18512" s="17"/>
    </row>
    <row r="18513" spans="2:3" x14ac:dyDescent="0.25">
      <c r="B18513" s="16"/>
      <c r="C18513" s="17"/>
    </row>
    <row r="18514" spans="2:3" x14ac:dyDescent="0.25">
      <c r="B18514" s="16"/>
      <c r="C18514" s="17"/>
    </row>
    <row r="18515" spans="2:3" x14ac:dyDescent="0.25">
      <c r="B18515" s="16"/>
      <c r="C18515" s="17"/>
    </row>
    <row r="18516" spans="2:3" x14ac:dyDescent="0.25">
      <c r="B18516" s="16"/>
      <c r="C18516" s="17"/>
    </row>
    <row r="18517" spans="2:3" x14ac:dyDescent="0.25">
      <c r="B18517" s="16"/>
      <c r="C18517" s="17"/>
    </row>
    <row r="18518" spans="2:3" x14ac:dyDescent="0.25">
      <c r="B18518" s="16"/>
      <c r="C18518" s="17"/>
    </row>
    <row r="18519" spans="2:3" x14ac:dyDescent="0.25">
      <c r="B18519" s="16"/>
      <c r="C18519" s="17"/>
    </row>
    <row r="18520" spans="2:3" x14ac:dyDescent="0.25">
      <c r="B18520" s="16"/>
      <c r="C18520" s="17"/>
    </row>
    <row r="18521" spans="2:3" x14ac:dyDescent="0.25">
      <c r="B18521" s="16"/>
      <c r="C18521" s="17"/>
    </row>
    <row r="18522" spans="2:3" x14ac:dyDescent="0.25">
      <c r="B18522" s="16"/>
      <c r="C18522" s="17"/>
    </row>
    <row r="18523" spans="2:3" x14ac:dyDescent="0.25">
      <c r="B18523" s="16"/>
      <c r="C18523" s="17"/>
    </row>
    <row r="18524" spans="2:3" x14ac:dyDescent="0.25">
      <c r="B18524" s="16"/>
      <c r="C18524" s="17"/>
    </row>
    <row r="18525" spans="2:3" x14ac:dyDescent="0.25">
      <c r="B18525" s="16"/>
      <c r="C18525" s="17"/>
    </row>
    <row r="18526" spans="2:3" x14ac:dyDescent="0.25">
      <c r="B18526" s="16"/>
      <c r="C18526" s="17"/>
    </row>
    <row r="18527" spans="2:3" x14ac:dyDescent="0.25">
      <c r="B18527" s="16"/>
      <c r="C18527" s="17"/>
    </row>
    <row r="18528" spans="2:3" x14ac:dyDescent="0.25">
      <c r="B18528" s="16"/>
      <c r="C18528" s="17"/>
    </row>
    <row r="18529" spans="2:3" x14ac:dyDescent="0.25">
      <c r="B18529" s="16"/>
      <c r="C18529" s="17"/>
    </row>
    <row r="18530" spans="2:3" x14ac:dyDescent="0.25">
      <c r="B18530" s="16"/>
      <c r="C18530" s="17"/>
    </row>
    <row r="18531" spans="2:3" x14ac:dyDescent="0.25">
      <c r="B18531" s="16"/>
      <c r="C18531" s="17"/>
    </row>
    <row r="18532" spans="2:3" x14ac:dyDescent="0.25">
      <c r="B18532" s="16"/>
      <c r="C18532" s="17"/>
    </row>
    <row r="18533" spans="2:3" x14ac:dyDescent="0.25">
      <c r="B18533" s="16"/>
      <c r="C18533" s="17"/>
    </row>
    <row r="18534" spans="2:3" x14ac:dyDescent="0.25">
      <c r="B18534" s="16"/>
      <c r="C18534" s="17"/>
    </row>
    <row r="18535" spans="2:3" x14ac:dyDescent="0.25">
      <c r="B18535" s="16"/>
      <c r="C18535" s="17"/>
    </row>
    <row r="18536" spans="2:3" x14ac:dyDescent="0.25">
      <c r="B18536" s="16"/>
      <c r="C18536" s="17"/>
    </row>
    <row r="18537" spans="2:3" x14ac:dyDescent="0.25">
      <c r="B18537" s="16"/>
      <c r="C18537" s="17"/>
    </row>
    <row r="18538" spans="2:3" x14ac:dyDescent="0.25">
      <c r="B18538" s="16"/>
      <c r="C18538" s="17"/>
    </row>
    <row r="18539" spans="2:3" x14ac:dyDescent="0.25">
      <c r="B18539" s="16"/>
      <c r="C18539" s="17"/>
    </row>
    <row r="18540" spans="2:3" x14ac:dyDescent="0.25">
      <c r="B18540" s="16"/>
      <c r="C18540" s="17"/>
    </row>
    <row r="18541" spans="2:3" x14ac:dyDescent="0.25">
      <c r="B18541" s="16"/>
      <c r="C18541" s="17"/>
    </row>
    <row r="18542" spans="2:3" x14ac:dyDescent="0.25">
      <c r="B18542" s="16"/>
      <c r="C18542" s="17"/>
    </row>
    <row r="18543" spans="2:3" x14ac:dyDescent="0.25">
      <c r="B18543" s="16"/>
      <c r="C18543" s="17"/>
    </row>
    <row r="18544" spans="2:3" x14ac:dyDescent="0.25">
      <c r="B18544" s="16"/>
      <c r="C18544" s="17"/>
    </row>
    <row r="18545" spans="2:3" x14ac:dyDescent="0.25">
      <c r="B18545" s="16"/>
      <c r="C18545" s="17"/>
    </row>
    <row r="18546" spans="2:3" x14ac:dyDescent="0.25">
      <c r="B18546" s="16"/>
      <c r="C18546" s="17"/>
    </row>
    <row r="18547" spans="2:3" x14ac:dyDescent="0.25">
      <c r="B18547" s="16"/>
      <c r="C18547" s="17"/>
    </row>
    <row r="18548" spans="2:3" x14ac:dyDescent="0.25">
      <c r="B18548" s="16"/>
      <c r="C18548" s="17"/>
    </row>
    <row r="18549" spans="2:3" x14ac:dyDescent="0.25">
      <c r="B18549" s="16"/>
      <c r="C18549" s="17"/>
    </row>
    <row r="18550" spans="2:3" x14ac:dyDescent="0.25">
      <c r="B18550" s="16"/>
      <c r="C18550" s="17"/>
    </row>
    <row r="18551" spans="2:3" x14ac:dyDescent="0.25">
      <c r="B18551" s="16"/>
      <c r="C18551" s="17"/>
    </row>
    <row r="18552" spans="2:3" x14ac:dyDescent="0.25">
      <c r="B18552" s="16"/>
      <c r="C18552" s="17"/>
    </row>
    <row r="18553" spans="2:3" x14ac:dyDescent="0.25">
      <c r="B18553" s="16"/>
      <c r="C18553" s="17"/>
    </row>
    <row r="18554" spans="2:3" x14ac:dyDescent="0.25">
      <c r="B18554" s="16"/>
      <c r="C18554" s="17"/>
    </row>
    <row r="18555" spans="2:3" x14ac:dyDescent="0.25">
      <c r="B18555" s="16"/>
      <c r="C18555" s="17"/>
    </row>
    <row r="18556" spans="2:3" x14ac:dyDescent="0.25">
      <c r="B18556" s="16"/>
      <c r="C18556" s="17"/>
    </row>
    <row r="18557" spans="2:3" x14ac:dyDescent="0.25">
      <c r="B18557" s="16"/>
      <c r="C18557" s="17"/>
    </row>
    <row r="18558" spans="2:3" x14ac:dyDescent="0.25">
      <c r="B18558" s="16"/>
      <c r="C18558" s="17"/>
    </row>
    <row r="18559" spans="2:3" x14ac:dyDescent="0.25">
      <c r="B18559" s="16"/>
      <c r="C18559" s="17"/>
    </row>
    <row r="18560" spans="2:3" x14ac:dyDescent="0.25">
      <c r="B18560" s="16"/>
      <c r="C18560" s="17"/>
    </row>
    <row r="18561" spans="2:3" x14ac:dyDescent="0.25">
      <c r="B18561" s="16"/>
      <c r="C18561" s="17"/>
    </row>
    <row r="18562" spans="2:3" x14ac:dyDescent="0.25">
      <c r="B18562" s="16"/>
      <c r="C18562" s="17"/>
    </row>
    <row r="18563" spans="2:3" x14ac:dyDescent="0.25">
      <c r="B18563" s="16"/>
      <c r="C18563" s="17"/>
    </row>
    <row r="18564" spans="2:3" x14ac:dyDescent="0.25">
      <c r="B18564" s="16"/>
      <c r="C18564" s="17"/>
    </row>
    <row r="18565" spans="2:3" x14ac:dyDescent="0.25">
      <c r="B18565" s="16"/>
      <c r="C18565" s="17"/>
    </row>
    <row r="18566" spans="2:3" x14ac:dyDescent="0.25">
      <c r="B18566" s="16"/>
      <c r="C18566" s="17"/>
    </row>
    <row r="18567" spans="2:3" x14ac:dyDescent="0.25">
      <c r="B18567" s="16"/>
      <c r="C18567" s="17"/>
    </row>
    <row r="18568" spans="2:3" x14ac:dyDescent="0.25">
      <c r="B18568" s="16"/>
      <c r="C18568" s="17"/>
    </row>
    <row r="18569" spans="2:3" x14ac:dyDescent="0.25">
      <c r="B18569" s="16"/>
      <c r="C18569" s="17"/>
    </row>
    <row r="18570" spans="2:3" x14ac:dyDescent="0.25">
      <c r="B18570" s="16"/>
      <c r="C18570" s="17"/>
    </row>
    <row r="18571" spans="2:3" x14ac:dyDescent="0.25">
      <c r="B18571" s="16"/>
      <c r="C18571" s="17"/>
    </row>
    <row r="18572" spans="2:3" x14ac:dyDescent="0.25">
      <c r="B18572" s="16"/>
      <c r="C18572" s="17"/>
    </row>
    <row r="18573" spans="2:3" x14ac:dyDescent="0.25">
      <c r="B18573" s="16"/>
      <c r="C18573" s="17"/>
    </row>
    <row r="18574" spans="2:3" x14ac:dyDescent="0.25">
      <c r="B18574" s="16"/>
      <c r="C18574" s="17"/>
    </row>
    <row r="18575" spans="2:3" x14ac:dyDescent="0.25">
      <c r="B18575" s="16"/>
      <c r="C18575" s="17"/>
    </row>
    <row r="18576" spans="2:3" x14ac:dyDescent="0.25">
      <c r="B18576" s="16"/>
      <c r="C18576" s="17"/>
    </row>
    <row r="18577" spans="2:3" x14ac:dyDescent="0.25">
      <c r="B18577" s="16"/>
      <c r="C18577" s="17"/>
    </row>
    <row r="18578" spans="2:3" x14ac:dyDescent="0.25">
      <c r="B18578" s="16"/>
      <c r="C18578" s="17"/>
    </row>
    <row r="18579" spans="2:3" x14ac:dyDescent="0.25">
      <c r="B18579" s="16"/>
      <c r="C18579" s="17"/>
    </row>
    <row r="18580" spans="2:3" x14ac:dyDescent="0.25">
      <c r="B18580" s="16"/>
      <c r="C18580" s="17"/>
    </row>
    <row r="18581" spans="2:3" x14ac:dyDescent="0.25">
      <c r="B18581" s="16"/>
      <c r="C18581" s="17"/>
    </row>
    <row r="18582" spans="2:3" x14ac:dyDescent="0.25">
      <c r="B18582" s="16"/>
      <c r="C18582" s="17"/>
    </row>
    <row r="18583" spans="2:3" x14ac:dyDescent="0.25">
      <c r="B18583" s="16"/>
      <c r="C18583" s="17"/>
    </row>
    <row r="18584" spans="2:3" x14ac:dyDescent="0.25">
      <c r="B18584" s="16"/>
      <c r="C18584" s="17"/>
    </row>
    <row r="18585" spans="2:3" x14ac:dyDescent="0.25">
      <c r="B18585" s="16"/>
      <c r="C18585" s="17"/>
    </row>
    <row r="18586" spans="2:3" x14ac:dyDescent="0.25">
      <c r="B18586" s="16"/>
      <c r="C18586" s="17"/>
    </row>
    <row r="18587" spans="2:3" x14ac:dyDescent="0.25">
      <c r="B18587" s="16"/>
      <c r="C18587" s="17"/>
    </row>
    <row r="18588" spans="2:3" x14ac:dyDescent="0.25">
      <c r="B18588" s="16"/>
      <c r="C18588" s="17"/>
    </row>
    <row r="18589" spans="2:3" x14ac:dyDescent="0.25">
      <c r="B18589" s="16"/>
      <c r="C18589" s="17"/>
    </row>
    <row r="18590" spans="2:3" x14ac:dyDescent="0.25">
      <c r="B18590" s="16"/>
      <c r="C18590" s="17"/>
    </row>
    <row r="18591" spans="2:3" x14ac:dyDescent="0.25">
      <c r="B18591" s="16"/>
      <c r="C18591" s="17"/>
    </row>
    <row r="18592" spans="2:3" x14ac:dyDescent="0.25">
      <c r="B18592" s="16"/>
      <c r="C18592" s="17"/>
    </row>
    <row r="18593" spans="2:3" x14ac:dyDescent="0.25">
      <c r="B18593" s="16"/>
      <c r="C18593" s="17"/>
    </row>
    <row r="18594" spans="2:3" x14ac:dyDescent="0.25">
      <c r="B18594" s="16"/>
      <c r="C18594" s="17"/>
    </row>
    <row r="18595" spans="2:3" x14ac:dyDescent="0.25">
      <c r="B18595" s="16"/>
      <c r="C18595" s="17"/>
    </row>
    <row r="18596" spans="2:3" x14ac:dyDescent="0.25">
      <c r="B18596" s="16"/>
      <c r="C18596" s="17"/>
    </row>
    <row r="18597" spans="2:3" x14ac:dyDescent="0.25">
      <c r="B18597" s="16"/>
      <c r="C18597" s="17"/>
    </row>
    <row r="18598" spans="2:3" x14ac:dyDescent="0.25">
      <c r="B18598" s="16"/>
      <c r="C18598" s="17"/>
    </row>
    <row r="18599" spans="2:3" x14ac:dyDescent="0.25">
      <c r="B18599" s="16"/>
      <c r="C18599" s="17"/>
    </row>
    <row r="18600" spans="2:3" x14ac:dyDescent="0.25">
      <c r="B18600" s="16"/>
      <c r="C18600" s="17"/>
    </row>
    <row r="18601" spans="2:3" x14ac:dyDescent="0.25">
      <c r="B18601" s="16"/>
      <c r="C18601" s="17"/>
    </row>
    <row r="18602" spans="2:3" x14ac:dyDescent="0.25">
      <c r="B18602" s="16"/>
      <c r="C18602" s="17"/>
    </row>
    <row r="18603" spans="2:3" x14ac:dyDescent="0.25">
      <c r="B18603" s="16"/>
      <c r="C18603" s="17"/>
    </row>
    <row r="18604" spans="2:3" x14ac:dyDescent="0.25">
      <c r="B18604" s="16"/>
      <c r="C18604" s="17"/>
    </row>
    <row r="18605" spans="2:3" x14ac:dyDescent="0.25">
      <c r="B18605" s="16"/>
      <c r="C18605" s="17"/>
    </row>
    <row r="18606" spans="2:3" x14ac:dyDescent="0.25">
      <c r="B18606" s="16"/>
      <c r="C18606" s="17"/>
    </row>
    <row r="18607" spans="2:3" x14ac:dyDescent="0.25">
      <c r="B18607" s="16"/>
      <c r="C18607" s="17"/>
    </row>
    <row r="18608" spans="2:3" x14ac:dyDescent="0.25">
      <c r="B18608" s="16"/>
      <c r="C18608" s="17"/>
    </row>
    <row r="18609" spans="2:3" x14ac:dyDescent="0.25">
      <c r="B18609" s="16"/>
      <c r="C18609" s="17"/>
    </row>
    <row r="18610" spans="2:3" x14ac:dyDescent="0.25">
      <c r="B18610" s="16"/>
      <c r="C18610" s="17"/>
    </row>
    <row r="18611" spans="2:3" x14ac:dyDescent="0.25">
      <c r="B18611" s="16"/>
      <c r="C18611" s="17"/>
    </row>
    <row r="18612" spans="2:3" x14ac:dyDescent="0.25">
      <c r="B18612" s="16"/>
      <c r="C18612" s="17"/>
    </row>
    <row r="18613" spans="2:3" x14ac:dyDescent="0.25">
      <c r="B18613" s="16"/>
      <c r="C18613" s="17"/>
    </row>
    <row r="18614" spans="2:3" x14ac:dyDescent="0.25">
      <c r="B18614" s="16"/>
      <c r="C18614" s="17"/>
    </row>
    <row r="18615" spans="2:3" x14ac:dyDescent="0.25">
      <c r="B18615" s="16"/>
      <c r="C18615" s="17"/>
    </row>
    <row r="18616" spans="2:3" x14ac:dyDescent="0.25">
      <c r="B18616" s="16"/>
      <c r="C18616" s="17"/>
    </row>
    <row r="18617" spans="2:3" x14ac:dyDescent="0.25">
      <c r="B18617" s="16"/>
      <c r="C18617" s="17"/>
    </row>
    <row r="18618" spans="2:3" x14ac:dyDescent="0.25">
      <c r="B18618" s="16"/>
      <c r="C18618" s="17"/>
    </row>
    <row r="18619" spans="2:3" x14ac:dyDescent="0.25">
      <c r="B18619" s="16"/>
      <c r="C18619" s="17"/>
    </row>
    <row r="18620" spans="2:3" x14ac:dyDescent="0.25">
      <c r="B18620" s="16"/>
      <c r="C18620" s="17"/>
    </row>
    <row r="18621" spans="2:3" x14ac:dyDescent="0.25">
      <c r="B18621" s="16"/>
      <c r="C18621" s="17"/>
    </row>
    <row r="18622" spans="2:3" x14ac:dyDescent="0.25">
      <c r="B18622" s="16"/>
      <c r="C18622" s="17"/>
    </row>
    <row r="18623" spans="2:3" x14ac:dyDescent="0.25">
      <c r="B18623" s="16"/>
      <c r="C18623" s="17"/>
    </row>
    <row r="18624" spans="2:3" x14ac:dyDescent="0.25">
      <c r="B18624" s="16"/>
      <c r="C18624" s="17"/>
    </row>
    <row r="18625" spans="2:3" x14ac:dyDescent="0.25">
      <c r="B18625" s="16"/>
      <c r="C18625" s="17"/>
    </row>
    <row r="18626" spans="2:3" x14ac:dyDescent="0.25">
      <c r="B18626" s="16"/>
      <c r="C18626" s="17"/>
    </row>
    <row r="18627" spans="2:3" x14ac:dyDescent="0.25">
      <c r="B18627" s="16"/>
      <c r="C18627" s="17"/>
    </row>
    <row r="18628" spans="2:3" x14ac:dyDescent="0.25">
      <c r="B18628" s="16"/>
      <c r="C18628" s="17"/>
    </row>
    <row r="18629" spans="2:3" x14ac:dyDescent="0.25">
      <c r="B18629" s="16"/>
      <c r="C18629" s="17"/>
    </row>
    <row r="18630" spans="2:3" x14ac:dyDescent="0.25">
      <c r="B18630" s="16"/>
      <c r="C18630" s="17"/>
    </row>
    <row r="18631" spans="2:3" x14ac:dyDescent="0.25">
      <c r="B18631" s="16"/>
      <c r="C18631" s="17"/>
    </row>
    <row r="18632" spans="2:3" x14ac:dyDescent="0.25">
      <c r="B18632" s="16"/>
      <c r="C18632" s="17"/>
    </row>
    <row r="18633" spans="2:3" x14ac:dyDescent="0.25">
      <c r="B18633" s="16"/>
      <c r="C18633" s="17"/>
    </row>
    <row r="18634" spans="2:3" x14ac:dyDescent="0.25">
      <c r="B18634" s="16"/>
      <c r="C18634" s="17"/>
    </row>
    <row r="18635" spans="2:3" x14ac:dyDescent="0.25">
      <c r="B18635" s="16"/>
      <c r="C18635" s="17"/>
    </row>
    <row r="18636" spans="2:3" x14ac:dyDescent="0.25">
      <c r="B18636" s="16"/>
      <c r="C18636" s="17"/>
    </row>
    <row r="18637" spans="2:3" x14ac:dyDescent="0.25">
      <c r="B18637" s="16"/>
      <c r="C18637" s="17"/>
    </row>
    <row r="18638" spans="2:3" x14ac:dyDescent="0.25">
      <c r="B18638" s="16"/>
      <c r="C18638" s="17"/>
    </row>
    <row r="18639" spans="2:3" x14ac:dyDescent="0.25">
      <c r="B18639" s="16"/>
      <c r="C18639" s="17"/>
    </row>
    <row r="18640" spans="2:3" x14ac:dyDescent="0.25">
      <c r="B18640" s="16"/>
      <c r="C18640" s="17"/>
    </row>
    <row r="18641" spans="2:3" x14ac:dyDescent="0.25">
      <c r="B18641" s="16"/>
      <c r="C18641" s="17"/>
    </row>
    <row r="18642" spans="2:3" x14ac:dyDescent="0.25">
      <c r="B18642" s="16"/>
      <c r="C18642" s="17"/>
    </row>
    <row r="18643" spans="2:3" x14ac:dyDescent="0.25">
      <c r="B18643" s="16"/>
      <c r="C18643" s="17"/>
    </row>
    <row r="18644" spans="2:3" x14ac:dyDescent="0.25">
      <c r="B18644" s="16"/>
      <c r="C18644" s="17"/>
    </row>
    <row r="18645" spans="2:3" x14ac:dyDescent="0.25">
      <c r="B18645" s="16"/>
      <c r="C18645" s="17"/>
    </row>
    <row r="18646" spans="2:3" x14ac:dyDescent="0.25">
      <c r="B18646" s="16"/>
      <c r="C18646" s="17"/>
    </row>
    <row r="18647" spans="2:3" x14ac:dyDescent="0.25">
      <c r="B18647" s="16"/>
      <c r="C18647" s="17"/>
    </row>
    <row r="18648" spans="2:3" x14ac:dyDescent="0.25">
      <c r="B18648" s="16"/>
      <c r="C18648" s="17"/>
    </row>
    <row r="18649" spans="2:3" x14ac:dyDescent="0.25">
      <c r="B18649" s="16"/>
      <c r="C18649" s="17"/>
    </row>
    <row r="18650" spans="2:3" x14ac:dyDescent="0.25">
      <c r="B18650" s="16"/>
      <c r="C18650" s="17"/>
    </row>
    <row r="18651" spans="2:3" x14ac:dyDescent="0.25">
      <c r="B18651" s="16"/>
      <c r="C18651" s="17"/>
    </row>
    <row r="18652" spans="2:3" x14ac:dyDescent="0.25">
      <c r="B18652" s="16"/>
      <c r="C18652" s="17"/>
    </row>
    <row r="18653" spans="2:3" x14ac:dyDescent="0.25">
      <c r="B18653" s="16"/>
      <c r="C18653" s="17"/>
    </row>
    <row r="18654" spans="2:3" x14ac:dyDescent="0.25">
      <c r="B18654" s="16"/>
      <c r="C18654" s="17"/>
    </row>
    <row r="18655" spans="2:3" x14ac:dyDescent="0.25">
      <c r="B18655" s="16"/>
      <c r="C18655" s="17"/>
    </row>
    <row r="18656" spans="2:3" x14ac:dyDescent="0.25">
      <c r="B18656" s="16"/>
      <c r="C18656" s="17"/>
    </row>
    <row r="18657" spans="2:3" x14ac:dyDescent="0.25">
      <c r="B18657" s="16"/>
      <c r="C18657" s="17"/>
    </row>
    <row r="18658" spans="2:3" x14ac:dyDescent="0.25">
      <c r="B18658" s="16"/>
      <c r="C18658" s="17"/>
    </row>
    <row r="18659" spans="2:3" x14ac:dyDescent="0.25">
      <c r="B18659" s="16"/>
      <c r="C18659" s="17"/>
    </row>
    <row r="18660" spans="2:3" x14ac:dyDescent="0.25">
      <c r="B18660" s="16"/>
      <c r="C18660" s="17"/>
    </row>
    <row r="18661" spans="2:3" x14ac:dyDescent="0.25">
      <c r="B18661" s="16"/>
      <c r="C18661" s="17"/>
    </row>
    <row r="18662" spans="2:3" x14ac:dyDescent="0.25">
      <c r="B18662" s="16"/>
      <c r="C18662" s="17"/>
    </row>
    <row r="18663" spans="2:3" x14ac:dyDescent="0.25">
      <c r="B18663" s="16"/>
      <c r="C18663" s="17"/>
    </row>
    <row r="18664" spans="2:3" x14ac:dyDescent="0.25">
      <c r="B18664" s="16"/>
      <c r="C18664" s="17"/>
    </row>
    <row r="18665" spans="2:3" x14ac:dyDescent="0.25">
      <c r="B18665" s="16"/>
      <c r="C18665" s="17"/>
    </row>
    <row r="18666" spans="2:3" x14ac:dyDescent="0.25">
      <c r="B18666" s="16"/>
      <c r="C18666" s="17"/>
    </row>
    <row r="18667" spans="2:3" x14ac:dyDescent="0.25">
      <c r="B18667" s="16"/>
      <c r="C18667" s="17"/>
    </row>
    <row r="18668" spans="2:3" x14ac:dyDescent="0.25">
      <c r="B18668" s="16"/>
      <c r="C18668" s="17"/>
    </row>
    <row r="18669" spans="2:3" x14ac:dyDescent="0.25">
      <c r="B18669" s="16"/>
      <c r="C18669" s="17"/>
    </row>
    <row r="18670" spans="2:3" x14ac:dyDescent="0.25">
      <c r="B18670" s="16"/>
      <c r="C18670" s="17"/>
    </row>
    <row r="18671" spans="2:3" x14ac:dyDescent="0.25">
      <c r="B18671" s="16"/>
      <c r="C18671" s="17"/>
    </row>
    <row r="18672" spans="2:3" x14ac:dyDescent="0.25">
      <c r="B18672" s="16"/>
      <c r="C18672" s="17"/>
    </row>
    <row r="18673" spans="2:3" x14ac:dyDescent="0.25">
      <c r="B18673" s="16"/>
      <c r="C18673" s="17"/>
    </row>
    <row r="18674" spans="2:3" x14ac:dyDescent="0.25">
      <c r="B18674" s="16"/>
      <c r="C18674" s="17"/>
    </row>
    <row r="18675" spans="2:3" x14ac:dyDescent="0.25">
      <c r="B18675" s="16"/>
      <c r="C18675" s="17"/>
    </row>
    <row r="18676" spans="2:3" x14ac:dyDescent="0.25">
      <c r="B18676" s="16"/>
      <c r="C18676" s="17"/>
    </row>
    <row r="18677" spans="2:3" x14ac:dyDescent="0.25">
      <c r="B18677" s="16"/>
      <c r="C18677" s="17"/>
    </row>
    <row r="18678" spans="2:3" x14ac:dyDescent="0.25">
      <c r="B18678" s="16"/>
      <c r="C18678" s="17"/>
    </row>
    <row r="18679" spans="2:3" x14ac:dyDescent="0.25">
      <c r="B18679" s="16"/>
      <c r="C18679" s="17"/>
    </row>
    <row r="18680" spans="2:3" x14ac:dyDescent="0.25">
      <c r="B18680" s="16"/>
      <c r="C18680" s="17"/>
    </row>
    <row r="18681" spans="2:3" x14ac:dyDescent="0.25">
      <c r="B18681" s="16"/>
      <c r="C18681" s="17"/>
    </row>
    <row r="18682" spans="2:3" x14ac:dyDescent="0.25">
      <c r="B18682" s="16"/>
      <c r="C18682" s="17"/>
    </row>
    <row r="18683" spans="2:3" x14ac:dyDescent="0.25">
      <c r="B18683" s="16"/>
      <c r="C18683" s="17"/>
    </row>
    <row r="18684" spans="2:3" x14ac:dyDescent="0.25">
      <c r="B18684" s="16"/>
      <c r="C18684" s="17"/>
    </row>
    <row r="18685" spans="2:3" x14ac:dyDescent="0.25">
      <c r="B18685" s="16"/>
      <c r="C18685" s="17"/>
    </row>
    <row r="18686" spans="2:3" x14ac:dyDescent="0.25">
      <c r="B18686" s="16"/>
      <c r="C18686" s="17"/>
    </row>
    <row r="18687" spans="2:3" x14ac:dyDescent="0.25">
      <c r="B18687" s="16"/>
      <c r="C18687" s="17"/>
    </row>
    <row r="18688" spans="2:3" x14ac:dyDescent="0.25">
      <c r="B18688" s="16"/>
      <c r="C18688" s="17"/>
    </row>
    <row r="18689" spans="2:3" x14ac:dyDescent="0.25">
      <c r="B18689" s="16"/>
      <c r="C18689" s="17"/>
    </row>
    <row r="18690" spans="2:3" x14ac:dyDescent="0.25">
      <c r="B18690" s="16"/>
      <c r="C18690" s="17"/>
    </row>
    <row r="18691" spans="2:3" x14ac:dyDescent="0.25">
      <c r="B18691" s="16"/>
      <c r="C18691" s="17"/>
    </row>
    <row r="18692" spans="2:3" x14ac:dyDescent="0.25">
      <c r="B18692" s="16"/>
      <c r="C18692" s="17"/>
    </row>
    <row r="18693" spans="2:3" x14ac:dyDescent="0.25">
      <c r="B18693" s="16"/>
      <c r="C18693" s="17"/>
    </row>
    <row r="18694" spans="2:3" x14ac:dyDescent="0.25">
      <c r="B18694" s="16"/>
      <c r="C18694" s="17"/>
    </row>
    <row r="18695" spans="2:3" x14ac:dyDescent="0.25">
      <c r="B18695" s="16"/>
      <c r="C18695" s="17"/>
    </row>
    <row r="18696" spans="2:3" x14ac:dyDescent="0.25">
      <c r="B18696" s="16"/>
      <c r="C18696" s="17"/>
    </row>
    <row r="18697" spans="2:3" x14ac:dyDescent="0.25">
      <c r="B18697" s="16"/>
      <c r="C18697" s="17"/>
    </row>
    <row r="18698" spans="2:3" x14ac:dyDescent="0.25">
      <c r="B18698" s="16"/>
      <c r="C18698" s="17"/>
    </row>
    <row r="18699" spans="2:3" x14ac:dyDescent="0.25">
      <c r="B18699" s="16"/>
      <c r="C18699" s="17"/>
    </row>
    <row r="18700" spans="2:3" x14ac:dyDescent="0.25">
      <c r="B18700" s="16"/>
      <c r="C18700" s="17"/>
    </row>
    <row r="18701" spans="2:3" x14ac:dyDescent="0.25">
      <c r="B18701" s="16"/>
      <c r="C18701" s="17"/>
    </row>
    <row r="18702" spans="2:3" x14ac:dyDescent="0.25">
      <c r="B18702" s="16"/>
      <c r="C18702" s="17"/>
    </row>
    <row r="18703" spans="2:3" x14ac:dyDescent="0.25">
      <c r="B18703" s="16"/>
      <c r="C18703" s="17"/>
    </row>
    <row r="18704" spans="2:3" x14ac:dyDescent="0.25">
      <c r="B18704" s="16"/>
      <c r="C18704" s="17"/>
    </row>
    <row r="18705" spans="2:3" x14ac:dyDescent="0.25">
      <c r="B18705" s="16"/>
      <c r="C18705" s="17"/>
    </row>
    <row r="18706" spans="2:3" x14ac:dyDescent="0.25">
      <c r="B18706" s="16"/>
      <c r="C18706" s="17"/>
    </row>
    <row r="18707" spans="2:3" x14ac:dyDescent="0.25">
      <c r="B18707" s="16"/>
      <c r="C18707" s="17"/>
    </row>
    <row r="18708" spans="2:3" x14ac:dyDescent="0.25">
      <c r="B18708" s="16"/>
      <c r="C18708" s="17"/>
    </row>
    <row r="18709" spans="2:3" x14ac:dyDescent="0.25">
      <c r="B18709" s="16"/>
      <c r="C18709" s="17"/>
    </row>
    <row r="18710" spans="2:3" x14ac:dyDescent="0.25">
      <c r="B18710" s="16"/>
      <c r="C18710" s="17"/>
    </row>
    <row r="18711" spans="2:3" x14ac:dyDescent="0.25">
      <c r="B18711" s="16"/>
      <c r="C18711" s="17"/>
    </row>
    <row r="18712" spans="2:3" x14ac:dyDescent="0.25">
      <c r="B18712" s="16"/>
      <c r="C18712" s="17"/>
    </row>
    <row r="18713" spans="2:3" x14ac:dyDescent="0.25">
      <c r="B18713" s="16"/>
      <c r="C18713" s="17"/>
    </row>
    <row r="18714" spans="2:3" x14ac:dyDescent="0.25">
      <c r="B18714" s="16"/>
      <c r="C18714" s="17"/>
    </row>
    <row r="18715" spans="2:3" x14ac:dyDescent="0.25">
      <c r="B18715" s="16"/>
      <c r="C18715" s="17"/>
    </row>
    <row r="18716" spans="2:3" x14ac:dyDescent="0.25">
      <c r="B18716" s="16"/>
      <c r="C18716" s="17"/>
    </row>
    <row r="18717" spans="2:3" x14ac:dyDescent="0.25">
      <c r="B18717" s="16"/>
      <c r="C18717" s="17"/>
    </row>
    <row r="18718" spans="2:3" x14ac:dyDescent="0.25">
      <c r="B18718" s="16"/>
      <c r="C18718" s="17"/>
    </row>
    <row r="18719" spans="2:3" x14ac:dyDescent="0.25">
      <c r="B18719" s="16"/>
      <c r="C18719" s="17"/>
    </row>
    <row r="18720" spans="2:3" x14ac:dyDescent="0.25">
      <c r="B18720" s="16"/>
      <c r="C18720" s="17"/>
    </row>
    <row r="18721" spans="2:3" x14ac:dyDescent="0.25">
      <c r="B18721" s="16"/>
      <c r="C18721" s="17"/>
    </row>
    <row r="18722" spans="2:3" x14ac:dyDescent="0.25">
      <c r="B18722" s="16"/>
      <c r="C18722" s="17"/>
    </row>
    <row r="18723" spans="2:3" x14ac:dyDescent="0.25">
      <c r="B18723" s="16"/>
      <c r="C18723" s="17"/>
    </row>
    <row r="18724" spans="2:3" x14ac:dyDescent="0.25">
      <c r="B18724" s="16"/>
      <c r="C18724" s="17"/>
    </row>
    <row r="18725" spans="2:3" x14ac:dyDescent="0.25">
      <c r="B18725" s="16"/>
      <c r="C18725" s="17"/>
    </row>
    <row r="18726" spans="2:3" x14ac:dyDescent="0.25">
      <c r="B18726" s="16"/>
      <c r="C18726" s="17"/>
    </row>
    <row r="18727" spans="2:3" x14ac:dyDescent="0.25">
      <c r="B18727" s="16"/>
      <c r="C18727" s="17"/>
    </row>
    <row r="18728" spans="2:3" x14ac:dyDescent="0.25">
      <c r="B18728" s="16"/>
      <c r="C18728" s="17"/>
    </row>
    <row r="18729" spans="2:3" x14ac:dyDescent="0.25">
      <c r="B18729" s="16"/>
      <c r="C18729" s="17"/>
    </row>
    <row r="18730" spans="2:3" x14ac:dyDescent="0.25">
      <c r="B18730" s="16"/>
      <c r="C18730" s="17"/>
    </row>
    <row r="18731" spans="2:3" x14ac:dyDescent="0.25">
      <c r="B18731" s="16"/>
      <c r="C18731" s="17"/>
    </row>
    <row r="18732" spans="2:3" x14ac:dyDescent="0.25">
      <c r="B18732" s="16"/>
      <c r="C18732" s="17"/>
    </row>
    <row r="18733" spans="2:3" x14ac:dyDescent="0.25">
      <c r="B18733" s="16"/>
      <c r="C18733" s="17"/>
    </row>
    <row r="18734" spans="2:3" x14ac:dyDescent="0.25">
      <c r="B18734" s="16"/>
      <c r="C18734" s="17"/>
    </row>
    <row r="18735" spans="2:3" x14ac:dyDescent="0.25">
      <c r="B18735" s="16"/>
      <c r="C18735" s="17"/>
    </row>
    <row r="18736" spans="2:3" x14ac:dyDescent="0.25">
      <c r="B18736" s="16"/>
      <c r="C18736" s="17"/>
    </row>
    <row r="18737" spans="2:3" x14ac:dyDescent="0.25">
      <c r="B18737" s="16"/>
      <c r="C18737" s="17"/>
    </row>
    <row r="18738" spans="2:3" x14ac:dyDescent="0.25">
      <c r="B18738" s="16"/>
      <c r="C18738" s="17"/>
    </row>
    <row r="18739" spans="2:3" x14ac:dyDescent="0.25">
      <c r="B18739" s="16"/>
      <c r="C18739" s="17"/>
    </row>
    <row r="18740" spans="2:3" x14ac:dyDescent="0.25">
      <c r="B18740" s="16"/>
      <c r="C18740" s="17"/>
    </row>
    <row r="18741" spans="2:3" x14ac:dyDescent="0.25">
      <c r="B18741" s="16"/>
      <c r="C18741" s="17"/>
    </row>
    <row r="18742" spans="2:3" x14ac:dyDescent="0.25">
      <c r="B18742" s="16"/>
      <c r="C18742" s="17"/>
    </row>
    <row r="18743" spans="2:3" x14ac:dyDescent="0.25">
      <c r="B18743" s="16"/>
      <c r="C18743" s="17"/>
    </row>
    <row r="18744" spans="2:3" x14ac:dyDescent="0.25">
      <c r="B18744" s="16"/>
      <c r="C18744" s="17"/>
    </row>
    <row r="18745" spans="2:3" x14ac:dyDescent="0.25">
      <c r="B18745" s="16"/>
      <c r="C18745" s="17"/>
    </row>
    <row r="18746" spans="2:3" x14ac:dyDescent="0.25">
      <c r="B18746" s="16"/>
      <c r="C18746" s="17"/>
    </row>
    <row r="18747" spans="2:3" x14ac:dyDescent="0.25">
      <c r="B18747" s="16"/>
      <c r="C18747" s="17"/>
    </row>
    <row r="18748" spans="2:3" x14ac:dyDescent="0.25">
      <c r="B18748" s="16"/>
      <c r="C18748" s="17"/>
    </row>
    <row r="18749" spans="2:3" x14ac:dyDescent="0.25">
      <c r="B18749" s="16"/>
      <c r="C18749" s="17"/>
    </row>
    <row r="18750" spans="2:3" x14ac:dyDescent="0.25">
      <c r="B18750" s="16"/>
      <c r="C18750" s="17"/>
    </row>
    <row r="18751" spans="2:3" x14ac:dyDescent="0.25">
      <c r="B18751" s="16"/>
      <c r="C18751" s="17"/>
    </row>
    <row r="18752" spans="2:3" x14ac:dyDescent="0.25">
      <c r="B18752" s="16"/>
      <c r="C18752" s="17"/>
    </row>
    <row r="18753" spans="2:3" x14ac:dyDescent="0.25">
      <c r="B18753" s="16"/>
      <c r="C18753" s="17"/>
    </row>
    <row r="18754" spans="2:3" x14ac:dyDescent="0.25">
      <c r="B18754" s="16"/>
      <c r="C18754" s="17"/>
    </row>
    <row r="18755" spans="2:3" x14ac:dyDescent="0.25">
      <c r="B18755" s="16"/>
      <c r="C18755" s="17"/>
    </row>
    <row r="18756" spans="2:3" x14ac:dyDescent="0.25">
      <c r="B18756" s="16"/>
      <c r="C18756" s="17"/>
    </row>
    <row r="18757" spans="2:3" x14ac:dyDescent="0.25">
      <c r="B18757" s="16"/>
      <c r="C18757" s="17"/>
    </row>
    <row r="18758" spans="2:3" x14ac:dyDescent="0.25">
      <c r="B18758" s="16"/>
      <c r="C18758" s="17"/>
    </row>
    <row r="18759" spans="2:3" x14ac:dyDescent="0.25">
      <c r="B18759" s="16"/>
      <c r="C18759" s="17"/>
    </row>
    <row r="18760" spans="2:3" x14ac:dyDescent="0.25">
      <c r="B18760" s="16"/>
      <c r="C18760" s="17"/>
    </row>
    <row r="18761" spans="2:3" x14ac:dyDescent="0.25">
      <c r="B18761" s="16"/>
      <c r="C18761" s="17"/>
    </row>
    <row r="18762" spans="2:3" x14ac:dyDescent="0.25">
      <c r="B18762" s="16"/>
      <c r="C18762" s="17"/>
    </row>
    <row r="18763" spans="2:3" x14ac:dyDescent="0.25">
      <c r="B18763" s="16"/>
      <c r="C18763" s="17"/>
    </row>
    <row r="18764" spans="2:3" x14ac:dyDescent="0.25">
      <c r="B18764" s="16"/>
      <c r="C18764" s="17"/>
    </row>
    <row r="18765" spans="2:3" x14ac:dyDescent="0.25">
      <c r="B18765" s="16"/>
      <c r="C18765" s="17"/>
    </row>
    <row r="18766" spans="2:3" x14ac:dyDescent="0.25">
      <c r="B18766" s="16"/>
      <c r="C18766" s="17"/>
    </row>
    <row r="18767" spans="2:3" x14ac:dyDescent="0.25">
      <c r="B18767" s="16"/>
      <c r="C18767" s="17"/>
    </row>
    <row r="18768" spans="2:3" x14ac:dyDescent="0.25">
      <c r="B18768" s="16"/>
      <c r="C18768" s="17"/>
    </row>
    <row r="18769" spans="2:3" x14ac:dyDescent="0.25">
      <c r="B18769" s="16"/>
      <c r="C18769" s="17"/>
    </row>
    <row r="18770" spans="2:3" x14ac:dyDescent="0.25">
      <c r="B18770" s="16"/>
      <c r="C18770" s="17"/>
    </row>
    <row r="18771" spans="2:3" x14ac:dyDescent="0.25">
      <c r="B18771" s="16"/>
      <c r="C18771" s="17"/>
    </row>
    <row r="18772" spans="2:3" x14ac:dyDescent="0.25">
      <c r="B18772" s="16"/>
      <c r="C18772" s="17"/>
    </row>
    <row r="18773" spans="2:3" x14ac:dyDescent="0.25">
      <c r="B18773" s="16"/>
      <c r="C18773" s="17"/>
    </row>
    <row r="18774" spans="2:3" x14ac:dyDescent="0.25">
      <c r="B18774" s="16"/>
      <c r="C18774" s="17"/>
    </row>
    <row r="18775" spans="2:3" x14ac:dyDescent="0.25">
      <c r="B18775" s="16"/>
      <c r="C18775" s="17"/>
    </row>
    <row r="18776" spans="2:3" x14ac:dyDescent="0.25">
      <c r="B18776" s="16"/>
      <c r="C18776" s="17"/>
    </row>
    <row r="18777" spans="2:3" x14ac:dyDescent="0.25">
      <c r="B18777" s="16"/>
      <c r="C18777" s="17"/>
    </row>
    <row r="18778" spans="2:3" x14ac:dyDescent="0.25">
      <c r="B18778" s="16"/>
      <c r="C18778" s="17"/>
    </row>
    <row r="18779" spans="2:3" x14ac:dyDescent="0.25">
      <c r="B18779" s="16"/>
      <c r="C18779" s="17"/>
    </row>
    <row r="18780" spans="2:3" x14ac:dyDescent="0.25">
      <c r="B18780" s="16"/>
      <c r="C18780" s="17"/>
    </row>
    <row r="18781" spans="2:3" x14ac:dyDescent="0.25">
      <c r="B18781" s="16"/>
      <c r="C18781" s="17"/>
    </row>
    <row r="18782" spans="2:3" x14ac:dyDescent="0.25">
      <c r="B18782" s="16"/>
      <c r="C18782" s="17"/>
    </row>
    <row r="18783" spans="2:3" x14ac:dyDescent="0.25">
      <c r="B18783" s="16"/>
      <c r="C18783" s="17"/>
    </row>
    <row r="18784" spans="2:3" x14ac:dyDescent="0.25">
      <c r="B18784" s="16"/>
      <c r="C18784" s="17"/>
    </row>
    <row r="18785" spans="2:3" x14ac:dyDescent="0.25">
      <c r="B18785" s="16"/>
      <c r="C18785" s="17"/>
    </row>
    <row r="18786" spans="2:3" x14ac:dyDescent="0.25">
      <c r="B18786" s="16"/>
      <c r="C18786" s="17"/>
    </row>
    <row r="18787" spans="2:3" x14ac:dyDescent="0.25">
      <c r="B18787" s="16"/>
      <c r="C18787" s="17"/>
    </row>
    <row r="18788" spans="2:3" x14ac:dyDescent="0.25">
      <c r="B18788" s="16"/>
      <c r="C18788" s="17"/>
    </row>
    <row r="18789" spans="2:3" x14ac:dyDescent="0.25">
      <c r="B18789" s="16"/>
      <c r="C18789" s="17"/>
    </row>
    <row r="18790" spans="2:3" x14ac:dyDescent="0.25">
      <c r="B18790" s="16"/>
      <c r="C18790" s="17"/>
    </row>
    <row r="18791" spans="2:3" x14ac:dyDescent="0.25">
      <c r="B18791" s="16"/>
      <c r="C18791" s="17"/>
    </row>
    <row r="18792" spans="2:3" x14ac:dyDescent="0.25">
      <c r="B18792" s="16"/>
      <c r="C18792" s="17"/>
    </row>
    <row r="18793" spans="2:3" x14ac:dyDescent="0.25">
      <c r="B18793" s="16"/>
      <c r="C18793" s="17"/>
    </row>
    <row r="18794" spans="2:3" x14ac:dyDescent="0.25">
      <c r="B18794" s="16"/>
      <c r="C18794" s="17"/>
    </row>
    <row r="18795" spans="2:3" x14ac:dyDescent="0.25">
      <c r="B18795" s="16"/>
      <c r="C18795" s="17"/>
    </row>
    <row r="18796" spans="2:3" x14ac:dyDescent="0.25">
      <c r="B18796" s="16"/>
      <c r="C18796" s="17"/>
    </row>
    <row r="18797" spans="2:3" x14ac:dyDescent="0.25">
      <c r="B18797" s="16"/>
      <c r="C18797" s="17"/>
    </row>
    <row r="18798" spans="2:3" x14ac:dyDescent="0.25">
      <c r="B18798" s="16"/>
      <c r="C18798" s="17"/>
    </row>
    <row r="18799" spans="2:3" x14ac:dyDescent="0.25">
      <c r="B18799" s="16"/>
      <c r="C18799" s="17"/>
    </row>
    <row r="18800" spans="2:3" x14ac:dyDescent="0.25">
      <c r="B18800" s="16"/>
      <c r="C18800" s="17"/>
    </row>
    <row r="18801" spans="2:3" x14ac:dyDescent="0.25">
      <c r="B18801" s="16"/>
      <c r="C18801" s="17"/>
    </row>
    <row r="18802" spans="2:3" x14ac:dyDescent="0.25">
      <c r="B18802" s="16"/>
      <c r="C18802" s="17"/>
    </row>
    <row r="18803" spans="2:3" x14ac:dyDescent="0.25">
      <c r="B18803" s="16"/>
      <c r="C18803" s="17"/>
    </row>
    <row r="18804" spans="2:3" x14ac:dyDescent="0.25">
      <c r="B18804" s="16"/>
      <c r="C18804" s="17"/>
    </row>
    <row r="18805" spans="2:3" x14ac:dyDescent="0.25">
      <c r="B18805" s="16"/>
      <c r="C18805" s="17"/>
    </row>
    <row r="18806" spans="2:3" x14ac:dyDescent="0.25">
      <c r="B18806" s="16"/>
      <c r="C18806" s="17"/>
    </row>
    <row r="18807" spans="2:3" x14ac:dyDescent="0.25">
      <c r="B18807" s="16"/>
      <c r="C18807" s="17"/>
    </row>
    <row r="18808" spans="2:3" x14ac:dyDescent="0.25">
      <c r="B18808" s="16"/>
      <c r="C18808" s="17"/>
    </row>
    <row r="18809" spans="2:3" x14ac:dyDescent="0.25">
      <c r="B18809" s="16"/>
      <c r="C18809" s="17"/>
    </row>
    <row r="18810" spans="2:3" x14ac:dyDescent="0.25">
      <c r="B18810" s="16"/>
      <c r="C18810" s="17"/>
    </row>
    <row r="18811" spans="2:3" x14ac:dyDescent="0.25">
      <c r="B18811" s="16"/>
      <c r="C18811" s="17"/>
    </row>
    <row r="18812" spans="2:3" x14ac:dyDescent="0.25">
      <c r="B18812" s="16"/>
      <c r="C18812" s="17"/>
    </row>
    <row r="18813" spans="2:3" x14ac:dyDescent="0.25">
      <c r="B18813" s="16"/>
      <c r="C18813" s="17"/>
    </row>
    <row r="18814" spans="2:3" x14ac:dyDescent="0.25">
      <c r="B18814" s="16"/>
      <c r="C18814" s="17"/>
    </row>
    <row r="18815" spans="2:3" x14ac:dyDescent="0.25">
      <c r="B18815" s="16"/>
      <c r="C18815" s="17"/>
    </row>
    <row r="18816" spans="2:3" x14ac:dyDescent="0.25">
      <c r="B18816" s="16"/>
      <c r="C18816" s="17"/>
    </row>
    <row r="18817" spans="2:3" x14ac:dyDescent="0.25">
      <c r="B18817" s="16"/>
      <c r="C18817" s="17"/>
    </row>
    <row r="18818" spans="2:3" x14ac:dyDescent="0.25">
      <c r="B18818" s="16"/>
      <c r="C18818" s="17"/>
    </row>
    <row r="18819" spans="2:3" x14ac:dyDescent="0.25">
      <c r="B18819" s="16"/>
      <c r="C18819" s="17"/>
    </row>
    <row r="18820" spans="2:3" x14ac:dyDescent="0.25">
      <c r="B18820" s="16"/>
      <c r="C18820" s="17"/>
    </row>
    <row r="18821" spans="2:3" x14ac:dyDescent="0.25">
      <c r="B18821" s="16"/>
      <c r="C18821" s="17"/>
    </row>
    <row r="18822" spans="2:3" x14ac:dyDescent="0.25">
      <c r="B18822" s="16"/>
      <c r="C18822" s="17"/>
    </row>
    <row r="18823" spans="2:3" x14ac:dyDescent="0.25">
      <c r="B18823" s="16"/>
      <c r="C18823" s="17"/>
    </row>
    <row r="18824" spans="2:3" x14ac:dyDescent="0.25">
      <c r="B18824" s="16"/>
      <c r="C18824" s="17"/>
    </row>
    <row r="18825" spans="2:3" x14ac:dyDescent="0.25">
      <c r="B18825" s="16"/>
      <c r="C18825" s="17"/>
    </row>
    <row r="18826" spans="2:3" x14ac:dyDescent="0.25">
      <c r="B18826" s="16"/>
      <c r="C18826" s="17"/>
    </row>
    <row r="18827" spans="2:3" x14ac:dyDescent="0.25">
      <c r="B18827" s="16"/>
      <c r="C18827" s="17"/>
    </row>
    <row r="18828" spans="2:3" x14ac:dyDescent="0.25">
      <c r="B18828" s="16"/>
      <c r="C18828" s="17"/>
    </row>
    <row r="18829" spans="2:3" x14ac:dyDescent="0.25">
      <c r="B18829" s="16"/>
      <c r="C18829" s="17"/>
    </row>
    <row r="18830" spans="2:3" x14ac:dyDescent="0.25">
      <c r="B18830" s="16"/>
      <c r="C18830" s="17"/>
    </row>
    <row r="18831" spans="2:3" x14ac:dyDescent="0.25">
      <c r="B18831" s="16"/>
      <c r="C18831" s="17"/>
    </row>
    <row r="18832" spans="2:3" x14ac:dyDescent="0.25">
      <c r="B18832" s="16"/>
      <c r="C18832" s="17"/>
    </row>
    <row r="18833" spans="2:3" x14ac:dyDescent="0.25">
      <c r="B18833" s="16"/>
      <c r="C18833" s="17"/>
    </row>
    <row r="18834" spans="2:3" x14ac:dyDescent="0.25">
      <c r="B18834" s="16"/>
      <c r="C18834" s="17"/>
    </row>
    <row r="18835" spans="2:3" x14ac:dyDescent="0.25">
      <c r="B18835" s="16"/>
      <c r="C18835" s="17"/>
    </row>
    <row r="18836" spans="2:3" x14ac:dyDescent="0.25">
      <c r="B18836" s="16"/>
      <c r="C18836" s="17"/>
    </row>
    <row r="18837" spans="2:3" x14ac:dyDescent="0.25">
      <c r="B18837" s="16"/>
      <c r="C18837" s="17"/>
    </row>
    <row r="18838" spans="2:3" x14ac:dyDescent="0.25">
      <c r="B18838" s="16"/>
      <c r="C18838" s="17"/>
    </row>
    <row r="18839" spans="2:3" x14ac:dyDescent="0.25">
      <c r="B18839" s="16"/>
      <c r="C18839" s="17"/>
    </row>
    <row r="18840" spans="2:3" x14ac:dyDescent="0.25">
      <c r="B18840" s="16"/>
      <c r="C18840" s="17"/>
    </row>
    <row r="18841" spans="2:3" x14ac:dyDescent="0.25">
      <c r="B18841" s="16"/>
      <c r="C18841" s="17"/>
    </row>
    <row r="18842" spans="2:3" x14ac:dyDescent="0.25">
      <c r="B18842" s="16"/>
      <c r="C18842" s="17"/>
    </row>
    <row r="18843" spans="2:3" x14ac:dyDescent="0.25">
      <c r="B18843" s="16"/>
      <c r="C18843" s="17"/>
    </row>
    <row r="18844" spans="2:3" x14ac:dyDescent="0.25">
      <c r="B18844" s="16"/>
      <c r="C18844" s="17"/>
    </row>
    <row r="18845" spans="2:3" x14ac:dyDescent="0.25">
      <c r="B18845" s="16"/>
      <c r="C18845" s="17"/>
    </row>
    <row r="18846" spans="2:3" x14ac:dyDescent="0.25">
      <c r="B18846" s="16"/>
      <c r="C18846" s="17"/>
    </row>
    <row r="18847" spans="2:3" x14ac:dyDescent="0.25">
      <c r="B18847" s="16"/>
      <c r="C18847" s="17"/>
    </row>
    <row r="18848" spans="2:3" x14ac:dyDescent="0.25">
      <c r="B18848" s="16"/>
      <c r="C18848" s="17"/>
    </row>
    <row r="18849" spans="2:3" x14ac:dyDescent="0.25">
      <c r="B18849" s="16"/>
      <c r="C18849" s="17"/>
    </row>
    <row r="18850" spans="2:3" x14ac:dyDescent="0.25">
      <c r="B18850" s="16"/>
      <c r="C18850" s="17"/>
    </row>
    <row r="18851" spans="2:3" x14ac:dyDescent="0.25">
      <c r="B18851" s="16"/>
      <c r="C18851" s="17"/>
    </row>
    <row r="18852" spans="2:3" x14ac:dyDescent="0.25">
      <c r="B18852" s="16"/>
      <c r="C18852" s="17"/>
    </row>
    <row r="18853" spans="2:3" x14ac:dyDescent="0.25">
      <c r="B18853" s="16"/>
      <c r="C18853" s="17"/>
    </row>
    <row r="18854" spans="2:3" x14ac:dyDescent="0.25">
      <c r="B18854" s="16"/>
      <c r="C18854" s="17"/>
    </row>
    <row r="18855" spans="2:3" x14ac:dyDescent="0.25">
      <c r="B18855" s="16"/>
      <c r="C18855" s="17"/>
    </row>
    <row r="18856" spans="2:3" x14ac:dyDescent="0.25">
      <c r="B18856" s="16"/>
      <c r="C18856" s="17"/>
    </row>
    <row r="18857" spans="2:3" x14ac:dyDescent="0.25">
      <c r="B18857" s="16"/>
      <c r="C18857" s="17"/>
    </row>
    <row r="18858" spans="2:3" x14ac:dyDescent="0.25">
      <c r="B18858" s="16"/>
      <c r="C18858" s="17"/>
    </row>
    <row r="18859" spans="2:3" x14ac:dyDescent="0.25">
      <c r="B18859" s="16"/>
      <c r="C18859" s="17"/>
    </row>
    <row r="18860" spans="2:3" x14ac:dyDescent="0.25">
      <c r="B18860" s="16"/>
      <c r="C18860" s="17"/>
    </row>
    <row r="18861" spans="2:3" x14ac:dyDescent="0.25">
      <c r="B18861" s="16"/>
      <c r="C18861" s="17"/>
    </row>
    <row r="18862" spans="2:3" x14ac:dyDescent="0.25">
      <c r="B18862" s="16"/>
      <c r="C18862" s="17"/>
    </row>
    <row r="18863" spans="2:3" x14ac:dyDescent="0.25">
      <c r="B18863" s="16"/>
      <c r="C18863" s="17"/>
    </row>
    <row r="18864" spans="2:3" x14ac:dyDescent="0.25">
      <c r="B18864" s="16"/>
      <c r="C18864" s="17"/>
    </row>
    <row r="18865" spans="2:3" x14ac:dyDescent="0.25">
      <c r="B18865" s="16"/>
      <c r="C18865" s="17"/>
    </row>
    <row r="18866" spans="2:3" x14ac:dyDescent="0.25">
      <c r="B18866" s="16"/>
      <c r="C18866" s="17"/>
    </row>
    <row r="18867" spans="2:3" x14ac:dyDescent="0.25">
      <c r="B18867" s="16"/>
      <c r="C18867" s="17"/>
    </row>
    <row r="18868" spans="2:3" x14ac:dyDescent="0.25">
      <c r="B18868" s="16"/>
      <c r="C18868" s="17"/>
    </row>
    <row r="18869" spans="2:3" x14ac:dyDescent="0.25">
      <c r="B18869" s="16"/>
      <c r="C18869" s="17"/>
    </row>
    <row r="18870" spans="2:3" x14ac:dyDescent="0.25">
      <c r="B18870" s="16"/>
      <c r="C18870" s="17"/>
    </row>
    <row r="18871" spans="2:3" x14ac:dyDescent="0.25">
      <c r="B18871" s="16"/>
      <c r="C18871" s="17"/>
    </row>
    <row r="18872" spans="2:3" x14ac:dyDescent="0.25">
      <c r="B18872" s="16"/>
      <c r="C18872" s="17"/>
    </row>
    <row r="18873" spans="2:3" x14ac:dyDescent="0.25">
      <c r="B18873" s="16"/>
      <c r="C18873" s="17"/>
    </row>
    <row r="18874" spans="2:3" x14ac:dyDescent="0.25">
      <c r="B18874" s="16"/>
      <c r="C18874" s="17"/>
    </row>
    <row r="18875" spans="2:3" x14ac:dyDescent="0.25">
      <c r="B18875" s="16"/>
      <c r="C18875" s="17"/>
    </row>
    <row r="18876" spans="2:3" x14ac:dyDescent="0.25">
      <c r="B18876" s="16"/>
      <c r="C18876" s="17"/>
    </row>
    <row r="18877" spans="2:3" x14ac:dyDescent="0.25">
      <c r="B18877" s="16"/>
      <c r="C18877" s="17"/>
    </row>
    <row r="18878" spans="2:3" x14ac:dyDescent="0.25">
      <c r="B18878" s="16"/>
      <c r="C18878" s="17"/>
    </row>
    <row r="18879" spans="2:3" x14ac:dyDescent="0.25">
      <c r="B18879" s="16"/>
      <c r="C18879" s="17"/>
    </row>
    <row r="18880" spans="2:3" x14ac:dyDescent="0.25">
      <c r="B18880" s="16"/>
      <c r="C18880" s="17"/>
    </row>
    <row r="18881" spans="2:3" x14ac:dyDescent="0.25">
      <c r="B18881" s="16"/>
      <c r="C18881" s="17"/>
    </row>
    <row r="18882" spans="2:3" x14ac:dyDescent="0.25">
      <c r="B18882" s="16"/>
      <c r="C18882" s="17"/>
    </row>
    <row r="18883" spans="2:3" x14ac:dyDescent="0.25">
      <c r="B18883" s="16"/>
      <c r="C18883" s="17"/>
    </row>
    <row r="18884" spans="2:3" x14ac:dyDescent="0.25">
      <c r="B18884" s="16"/>
      <c r="C18884" s="17"/>
    </row>
    <row r="18885" spans="2:3" x14ac:dyDescent="0.25">
      <c r="B18885" s="16"/>
      <c r="C18885" s="17"/>
    </row>
    <row r="18886" spans="2:3" x14ac:dyDescent="0.25">
      <c r="B18886" s="16"/>
      <c r="C18886" s="17"/>
    </row>
    <row r="18887" spans="2:3" x14ac:dyDescent="0.25">
      <c r="B18887" s="16"/>
      <c r="C18887" s="17"/>
    </row>
    <row r="18888" spans="2:3" x14ac:dyDescent="0.25">
      <c r="B18888" s="16"/>
      <c r="C18888" s="17"/>
    </row>
    <row r="18889" spans="2:3" x14ac:dyDescent="0.25">
      <c r="B18889" s="16"/>
      <c r="C18889" s="17"/>
    </row>
    <row r="18890" spans="2:3" x14ac:dyDescent="0.25">
      <c r="B18890" s="16"/>
      <c r="C18890" s="17"/>
    </row>
    <row r="18891" spans="2:3" x14ac:dyDescent="0.25">
      <c r="B18891" s="16"/>
      <c r="C18891" s="17"/>
    </row>
    <row r="18892" spans="2:3" x14ac:dyDescent="0.25">
      <c r="B18892" s="16"/>
      <c r="C18892" s="17"/>
    </row>
    <row r="18893" spans="2:3" x14ac:dyDescent="0.25">
      <c r="B18893" s="16"/>
      <c r="C18893" s="17"/>
    </row>
    <row r="18894" spans="2:3" x14ac:dyDescent="0.25">
      <c r="B18894" s="16"/>
      <c r="C18894" s="17"/>
    </row>
    <row r="18895" spans="2:3" x14ac:dyDescent="0.25">
      <c r="B18895" s="16"/>
      <c r="C18895" s="17"/>
    </row>
    <row r="18896" spans="2:3" x14ac:dyDescent="0.25">
      <c r="B18896" s="16"/>
      <c r="C18896" s="17"/>
    </row>
    <row r="18897" spans="2:3" x14ac:dyDescent="0.25">
      <c r="B18897" s="16"/>
      <c r="C18897" s="17"/>
    </row>
    <row r="18898" spans="2:3" x14ac:dyDescent="0.25">
      <c r="B18898" s="16"/>
      <c r="C18898" s="17"/>
    </row>
    <row r="18899" spans="2:3" x14ac:dyDescent="0.25">
      <c r="B18899" s="16"/>
      <c r="C18899" s="17"/>
    </row>
    <row r="18900" spans="2:3" x14ac:dyDescent="0.25">
      <c r="B18900" s="16"/>
      <c r="C18900" s="17"/>
    </row>
    <row r="18901" spans="2:3" x14ac:dyDescent="0.25">
      <c r="B18901" s="16"/>
      <c r="C18901" s="17"/>
    </row>
    <row r="18902" spans="2:3" x14ac:dyDescent="0.25">
      <c r="B18902" s="16"/>
      <c r="C18902" s="17"/>
    </row>
    <row r="18903" spans="2:3" x14ac:dyDescent="0.25">
      <c r="B18903" s="16"/>
      <c r="C18903" s="17"/>
    </row>
    <row r="18904" spans="2:3" x14ac:dyDescent="0.25">
      <c r="B18904" s="16"/>
      <c r="C18904" s="17"/>
    </row>
    <row r="18905" spans="2:3" x14ac:dyDescent="0.25">
      <c r="B18905" s="16"/>
      <c r="C18905" s="17"/>
    </row>
    <row r="18906" spans="2:3" x14ac:dyDescent="0.25">
      <c r="B18906" s="16"/>
      <c r="C18906" s="17"/>
    </row>
    <row r="18907" spans="2:3" x14ac:dyDescent="0.25">
      <c r="B18907" s="16"/>
      <c r="C18907" s="17"/>
    </row>
    <row r="18908" spans="2:3" x14ac:dyDescent="0.25">
      <c r="B18908" s="16"/>
      <c r="C18908" s="17"/>
    </row>
    <row r="18909" spans="2:3" x14ac:dyDescent="0.25">
      <c r="B18909" s="16"/>
      <c r="C18909" s="17"/>
    </row>
    <row r="18910" spans="2:3" x14ac:dyDescent="0.25">
      <c r="B18910" s="16"/>
      <c r="C18910" s="17"/>
    </row>
    <row r="18911" spans="2:3" x14ac:dyDescent="0.25">
      <c r="B18911" s="16"/>
      <c r="C18911" s="17"/>
    </row>
    <row r="18912" spans="2:3" x14ac:dyDescent="0.25">
      <c r="B18912" s="16"/>
      <c r="C18912" s="17"/>
    </row>
    <row r="18913" spans="2:3" x14ac:dyDescent="0.25">
      <c r="B18913" s="16"/>
      <c r="C18913" s="17"/>
    </row>
    <row r="18914" spans="2:3" x14ac:dyDescent="0.25">
      <c r="B18914" s="16"/>
      <c r="C18914" s="17"/>
    </row>
    <row r="18915" spans="2:3" x14ac:dyDescent="0.25">
      <c r="B18915" s="16"/>
      <c r="C18915" s="17"/>
    </row>
    <row r="18916" spans="2:3" x14ac:dyDescent="0.25">
      <c r="B18916" s="16"/>
      <c r="C18916" s="17"/>
    </row>
    <row r="18917" spans="2:3" x14ac:dyDescent="0.25">
      <c r="B18917" s="16"/>
      <c r="C18917" s="17"/>
    </row>
    <row r="18918" spans="2:3" x14ac:dyDescent="0.25">
      <c r="B18918" s="16"/>
      <c r="C18918" s="17"/>
    </row>
    <row r="18919" spans="2:3" x14ac:dyDescent="0.25">
      <c r="B18919" s="16"/>
      <c r="C18919" s="17"/>
    </row>
    <row r="18920" spans="2:3" x14ac:dyDescent="0.25">
      <c r="B18920" s="16"/>
      <c r="C18920" s="17"/>
    </row>
    <row r="18921" spans="2:3" x14ac:dyDescent="0.25">
      <c r="B18921" s="16"/>
      <c r="C18921" s="17"/>
    </row>
    <row r="18922" spans="2:3" x14ac:dyDescent="0.25">
      <c r="B18922" s="16"/>
      <c r="C18922" s="17"/>
    </row>
    <row r="18923" spans="2:3" x14ac:dyDescent="0.25">
      <c r="B18923" s="16"/>
      <c r="C18923" s="17"/>
    </row>
    <row r="18924" spans="2:3" x14ac:dyDescent="0.25">
      <c r="B18924" s="16"/>
      <c r="C18924" s="17"/>
    </row>
    <row r="18925" spans="2:3" x14ac:dyDescent="0.25">
      <c r="B18925" s="16"/>
      <c r="C18925" s="17"/>
    </row>
    <row r="18926" spans="2:3" x14ac:dyDescent="0.25">
      <c r="B18926" s="16"/>
      <c r="C18926" s="17"/>
    </row>
    <row r="18927" spans="2:3" x14ac:dyDescent="0.25">
      <c r="B18927" s="16"/>
      <c r="C18927" s="17"/>
    </row>
    <row r="18928" spans="2:3" x14ac:dyDescent="0.25">
      <c r="B18928" s="16"/>
      <c r="C18928" s="17"/>
    </row>
    <row r="18929" spans="2:3" x14ac:dyDescent="0.25">
      <c r="B18929" s="16"/>
      <c r="C18929" s="17"/>
    </row>
    <row r="18930" spans="2:3" x14ac:dyDescent="0.25">
      <c r="B18930" s="16"/>
      <c r="C18930" s="17"/>
    </row>
    <row r="18931" spans="2:3" x14ac:dyDescent="0.25">
      <c r="B18931" s="16"/>
      <c r="C18931" s="17"/>
    </row>
    <row r="18932" spans="2:3" x14ac:dyDescent="0.25">
      <c r="B18932" s="16"/>
      <c r="C18932" s="17"/>
    </row>
    <row r="18933" spans="2:3" x14ac:dyDescent="0.25">
      <c r="B18933" s="16"/>
      <c r="C18933" s="17"/>
    </row>
    <row r="18934" spans="2:3" x14ac:dyDescent="0.25">
      <c r="B18934" s="16"/>
      <c r="C18934" s="17"/>
    </row>
    <row r="18935" spans="2:3" x14ac:dyDescent="0.25">
      <c r="B18935" s="16"/>
      <c r="C18935" s="17"/>
    </row>
    <row r="18936" spans="2:3" x14ac:dyDescent="0.25">
      <c r="B18936" s="16"/>
      <c r="C18936" s="17"/>
    </row>
    <row r="18937" spans="2:3" x14ac:dyDescent="0.25">
      <c r="B18937" s="16"/>
      <c r="C18937" s="17"/>
    </row>
    <row r="18938" spans="2:3" x14ac:dyDescent="0.25">
      <c r="B18938" s="16"/>
      <c r="C18938" s="17"/>
    </row>
    <row r="18939" spans="2:3" x14ac:dyDescent="0.25">
      <c r="B18939" s="16"/>
      <c r="C18939" s="17"/>
    </row>
    <row r="18940" spans="2:3" x14ac:dyDescent="0.25">
      <c r="B18940" s="16"/>
      <c r="C18940" s="17"/>
    </row>
    <row r="18941" spans="2:3" x14ac:dyDescent="0.25">
      <c r="B18941" s="16"/>
      <c r="C18941" s="17"/>
    </row>
    <row r="18942" spans="2:3" x14ac:dyDescent="0.25">
      <c r="B18942" s="16"/>
      <c r="C18942" s="17"/>
    </row>
    <row r="18943" spans="2:3" x14ac:dyDescent="0.25">
      <c r="B18943" s="16"/>
      <c r="C18943" s="17"/>
    </row>
    <row r="18944" spans="2:3" x14ac:dyDescent="0.25">
      <c r="B18944" s="16"/>
      <c r="C18944" s="17"/>
    </row>
    <row r="18945" spans="2:3" x14ac:dyDescent="0.25">
      <c r="B18945" s="16"/>
      <c r="C18945" s="17"/>
    </row>
    <row r="18946" spans="2:3" x14ac:dyDescent="0.25">
      <c r="B18946" s="16"/>
      <c r="C18946" s="17"/>
    </row>
    <row r="18947" spans="2:3" x14ac:dyDescent="0.25">
      <c r="B18947" s="16"/>
      <c r="C18947" s="17"/>
    </row>
    <row r="18948" spans="2:3" x14ac:dyDescent="0.25">
      <c r="B18948" s="16"/>
      <c r="C18948" s="17"/>
    </row>
    <row r="18949" spans="2:3" x14ac:dyDescent="0.25">
      <c r="B18949" s="16"/>
      <c r="C18949" s="17"/>
    </row>
    <row r="18950" spans="2:3" x14ac:dyDescent="0.25">
      <c r="B18950" s="16"/>
      <c r="C18950" s="17"/>
    </row>
    <row r="18951" spans="2:3" x14ac:dyDescent="0.25">
      <c r="B18951" s="16"/>
      <c r="C18951" s="17"/>
    </row>
    <row r="18952" spans="2:3" x14ac:dyDescent="0.25">
      <c r="B18952" s="16"/>
      <c r="C18952" s="17"/>
    </row>
    <row r="18953" spans="2:3" x14ac:dyDescent="0.25">
      <c r="B18953" s="16"/>
      <c r="C18953" s="17"/>
    </row>
    <row r="18954" spans="2:3" x14ac:dyDescent="0.25">
      <c r="B18954" s="16"/>
      <c r="C18954" s="17"/>
    </row>
    <row r="18955" spans="2:3" x14ac:dyDescent="0.25">
      <c r="B18955" s="16"/>
      <c r="C18955" s="17"/>
    </row>
    <row r="18956" spans="2:3" x14ac:dyDescent="0.25">
      <c r="B18956" s="16"/>
      <c r="C18956" s="17"/>
    </row>
    <row r="18957" spans="2:3" x14ac:dyDescent="0.25">
      <c r="B18957" s="16"/>
      <c r="C18957" s="17"/>
    </row>
    <row r="18958" spans="2:3" x14ac:dyDescent="0.25">
      <c r="B18958" s="16"/>
      <c r="C18958" s="17"/>
    </row>
    <row r="18959" spans="2:3" x14ac:dyDescent="0.25">
      <c r="B18959" s="16"/>
      <c r="C18959" s="17"/>
    </row>
    <row r="18960" spans="2:3" x14ac:dyDescent="0.25">
      <c r="B18960" s="16"/>
      <c r="C18960" s="17"/>
    </row>
    <row r="18961" spans="2:3" x14ac:dyDescent="0.25">
      <c r="B18961" s="16"/>
      <c r="C18961" s="17"/>
    </row>
    <row r="18962" spans="2:3" x14ac:dyDescent="0.25">
      <c r="B18962" s="16"/>
      <c r="C18962" s="17"/>
    </row>
    <row r="18963" spans="2:3" x14ac:dyDescent="0.25">
      <c r="B18963" s="16"/>
      <c r="C18963" s="17"/>
    </row>
    <row r="18964" spans="2:3" x14ac:dyDescent="0.25">
      <c r="B18964" s="16"/>
      <c r="C18964" s="17"/>
    </row>
    <row r="18965" spans="2:3" x14ac:dyDescent="0.25">
      <c r="B18965" s="16"/>
      <c r="C18965" s="17"/>
    </row>
    <row r="18966" spans="2:3" x14ac:dyDescent="0.25">
      <c r="B18966" s="16"/>
      <c r="C18966" s="17"/>
    </row>
    <row r="18967" spans="2:3" x14ac:dyDescent="0.25">
      <c r="B18967" s="16"/>
      <c r="C18967" s="17"/>
    </row>
    <row r="18968" spans="2:3" x14ac:dyDescent="0.25">
      <c r="B18968" s="16"/>
      <c r="C18968" s="17"/>
    </row>
    <row r="18969" spans="2:3" x14ac:dyDescent="0.25">
      <c r="B18969" s="16"/>
      <c r="C18969" s="17"/>
    </row>
    <row r="18970" spans="2:3" x14ac:dyDescent="0.25">
      <c r="B18970" s="16"/>
      <c r="C18970" s="17"/>
    </row>
    <row r="18971" spans="2:3" x14ac:dyDescent="0.25">
      <c r="B18971" s="16"/>
      <c r="C18971" s="17"/>
    </row>
    <row r="18972" spans="2:3" x14ac:dyDescent="0.25">
      <c r="B18972" s="16"/>
      <c r="C18972" s="17"/>
    </row>
    <row r="18973" spans="2:3" x14ac:dyDescent="0.25">
      <c r="B18973" s="16"/>
      <c r="C18973" s="17"/>
    </row>
    <row r="18974" spans="2:3" x14ac:dyDescent="0.25">
      <c r="B18974" s="16"/>
      <c r="C18974" s="17"/>
    </row>
    <row r="18975" spans="2:3" x14ac:dyDescent="0.25">
      <c r="B18975" s="16"/>
      <c r="C18975" s="17"/>
    </row>
    <row r="18976" spans="2:3" x14ac:dyDescent="0.25">
      <c r="B18976" s="16"/>
      <c r="C18976" s="17"/>
    </row>
    <row r="18977" spans="2:3" x14ac:dyDescent="0.25">
      <c r="B18977" s="16"/>
      <c r="C18977" s="17"/>
    </row>
    <row r="18978" spans="2:3" x14ac:dyDescent="0.25">
      <c r="B18978" s="16"/>
      <c r="C18978" s="17"/>
    </row>
    <row r="18979" spans="2:3" x14ac:dyDescent="0.25">
      <c r="B18979" s="16"/>
      <c r="C18979" s="17"/>
    </row>
    <row r="18980" spans="2:3" x14ac:dyDescent="0.25">
      <c r="B18980" s="16"/>
      <c r="C18980" s="17"/>
    </row>
    <row r="18981" spans="2:3" x14ac:dyDescent="0.25">
      <c r="B18981" s="16"/>
      <c r="C18981" s="17"/>
    </row>
    <row r="18982" spans="2:3" x14ac:dyDescent="0.25">
      <c r="B18982" s="16"/>
      <c r="C18982" s="17"/>
    </row>
    <row r="18983" spans="2:3" x14ac:dyDescent="0.25">
      <c r="B18983" s="16"/>
      <c r="C18983" s="17"/>
    </row>
    <row r="18984" spans="2:3" x14ac:dyDescent="0.25">
      <c r="B18984" s="16"/>
      <c r="C18984" s="17"/>
    </row>
    <row r="18985" spans="2:3" x14ac:dyDescent="0.25">
      <c r="B18985" s="16"/>
      <c r="C18985" s="17"/>
    </row>
    <row r="18986" spans="2:3" x14ac:dyDescent="0.25">
      <c r="B18986" s="16"/>
      <c r="C18986" s="17"/>
    </row>
    <row r="18987" spans="2:3" x14ac:dyDescent="0.25">
      <c r="B18987" s="16"/>
      <c r="C18987" s="17"/>
    </row>
    <row r="18988" spans="2:3" x14ac:dyDescent="0.25">
      <c r="B18988" s="16"/>
      <c r="C18988" s="17"/>
    </row>
    <row r="18989" spans="2:3" x14ac:dyDescent="0.25">
      <c r="B18989" s="16"/>
      <c r="C18989" s="17"/>
    </row>
    <row r="18990" spans="2:3" x14ac:dyDescent="0.25">
      <c r="B18990" s="16"/>
      <c r="C18990" s="17"/>
    </row>
    <row r="18991" spans="2:3" x14ac:dyDescent="0.25">
      <c r="B18991" s="16"/>
      <c r="C18991" s="17"/>
    </row>
    <row r="18992" spans="2:3" x14ac:dyDescent="0.25">
      <c r="B18992" s="16"/>
      <c r="C18992" s="17"/>
    </row>
    <row r="18993" spans="2:3" x14ac:dyDescent="0.25">
      <c r="B18993" s="16"/>
      <c r="C18993" s="17"/>
    </row>
    <row r="18994" spans="2:3" x14ac:dyDescent="0.25">
      <c r="B18994" s="16"/>
      <c r="C18994" s="17"/>
    </row>
    <row r="18995" spans="2:3" x14ac:dyDescent="0.25">
      <c r="B18995" s="16"/>
      <c r="C18995" s="17"/>
    </row>
    <row r="18996" spans="2:3" x14ac:dyDescent="0.25">
      <c r="B18996" s="16"/>
      <c r="C18996" s="17"/>
    </row>
    <row r="18997" spans="2:3" x14ac:dyDescent="0.25">
      <c r="B18997" s="16"/>
      <c r="C18997" s="17"/>
    </row>
    <row r="18998" spans="2:3" x14ac:dyDescent="0.25">
      <c r="B18998" s="16"/>
      <c r="C18998" s="17"/>
    </row>
    <row r="18999" spans="2:3" x14ac:dyDescent="0.25">
      <c r="B18999" s="16"/>
      <c r="C18999" s="17"/>
    </row>
    <row r="19000" spans="2:3" x14ac:dyDescent="0.25">
      <c r="B19000" s="16"/>
      <c r="C19000" s="17"/>
    </row>
    <row r="19001" spans="2:3" x14ac:dyDescent="0.25">
      <c r="B19001" s="16"/>
      <c r="C19001" s="17"/>
    </row>
    <row r="19002" spans="2:3" x14ac:dyDescent="0.25">
      <c r="B19002" s="16"/>
      <c r="C19002" s="17"/>
    </row>
    <row r="19003" spans="2:3" x14ac:dyDescent="0.25">
      <c r="B19003" s="16"/>
      <c r="C19003" s="17"/>
    </row>
    <row r="19004" spans="2:3" x14ac:dyDescent="0.25">
      <c r="B19004" s="16"/>
      <c r="C19004" s="17"/>
    </row>
    <row r="19005" spans="2:3" x14ac:dyDescent="0.25">
      <c r="B19005" s="16"/>
      <c r="C19005" s="17"/>
    </row>
    <row r="19006" spans="2:3" x14ac:dyDescent="0.25">
      <c r="B19006" s="16"/>
      <c r="C19006" s="17"/>
    </row>
    <row r="19007" spans="2:3" x14ac:dyDescent="0.25">
      <c r="B19007" s="16"/>
      <c r="C19007" s="17"/>
    </row>
    <row r="19008" spans="2:3" x14ac:dyDescent="0.25">
      <c r="B19008" s="16"/>
      <c r="C19008" s="17"/>
    </row>
    <row r="19009" spans="2:3" x14ac:dyDescent="0.25">
      <c r="B19009" s="16"/>
      <c r="C19009" s="17"/>
    </row>
    <row r="19010" spans="2:3" x14ac:dyDescent="0.25">
      <c r="B19010" s="16"/>
      <c r="C19010" s="17"/>
    </row>
    <row r="19011" spans="2:3" x14ac:dyDescent="0.25">
      <c r="B19011" s="16"/>
      <c r="C19011" s="17"/>
    </row>
    <row r="19012" spans="2:3" x14ac:dyDescent="0.25">
      <c r="B19012" s="16"/>
      <c r="C19012" s="17"/>
    </row>
    <row r="19013" spans="2:3" x14ac:dyDescent="0.25">
      <c r="B19013" s="16"/>
      <c r="C19013" s="17"/>
    </row>
    <row r="19014" spans="2:3" x14ac:dyDescent="0.25">
      <c r="B19014" s="16"/>
      <c r="C19014" s="17"/>
    </row>
    <row r="19015" spans="2:3" x14ac:dyDescent="0.25">
      <c r="B19015" s="16"/>
      <c r="C19015" s="17"/>
    </row>
    <row r="19016" spans="2:3" x14ac:dyDescent="0.25">
      <c r="B19016" s="16"/>
      <c r="C19016" s="17"/>
    </row>
    <row r="19017" spans="2:3" x14ac:dyDescent="0.25">
      <c r="B19017" s="16"/>
      <c r="C19017" s="17"/>
    </row>
    <row r="19018" spans="2:3" x14ac:dyDescent="0.25">
      <c r="B19018" s="16"/>
      <c r="C19018" s="17"/>
    </row>
    <row r="19019" spans="2:3" x14ac:dyDescent="0.25">
      <c r="B19019" s="16"/>
      <c r="C19019" s="17"/>
    </row>
    <row r="19020" spans="2:3" x14ac:dyDescent="0.25">
      <c r="B19020" s="16"/>
      <c r="C19020" s="17"/>
    </row>
    <row r="19021" spans="2:3" x14ac:dyDescent="0.25">
      <c r="B19021" s="16"/>
      <c r="C19021" s="17"/>
    </row>
    <row r="19022" spans="2:3" x14ac:dyDescent="0.25">
      <c r="B19022" s="16"/>
      <c r="C19022" s="17"/>
    </row>
    <row r="19023" spans="2:3" x14ac:dyDescent="0.25">
      <c r="B19023" s="16"/>
      <c r="C19023" s="17"/>
    </row>
    <row r="19024" spans="2:3" x14ac:dyDescent="0.25">
      <c r="B19024" s="16"/>
      <c r="C19024" s="17"/>
    </row>
    <row r="19025" spans="2:3" x14ac:dyDescent="0.25">
      <c r="B19025" s="16"/>
      <c r="C19025" s="17"/>
    </row>
    <row r="19026" spans="2:3" x14ac:dyDescent="0.25">
      <c r="B19026" s="16"/>
      <c r="C19026" s="17"/>
    </row>
    <row r="19027" spans="2:3" x14ac:dyDescent="0.25">
      <c r="B19027" s="16"/>
      <c r="C19027" s="17"/>
    </row>
    <row r="19028" spans="2:3" x14ac:dyDescent="0.25">
      <c r="B19028" s="16"/>
      <c r="C19028" s="17"/>
    </row>
    <row r="19029" spans="2:3" x14ac:dyDescent="0.25">
      <c r="B19029" s="16"/>
      <c r="C19029" s="17"/>
    </row>
    <row r="19030" spans="2:3" x14ac:dyDescent="0.25">
      <c r="B19030" s="16"/>
      <c r="C19030" s="17"/>
    </row>
    <row r="19031" spans="2:3" x14ac:dyDescent="0.25">
      <c r="B19031" s="16"/>
      <c r="C19031" s="17"/>
    </row>
    <row r="19032" spans="2:3" x14ac:dyDescent="0.25">
      <c r="B19032" s="16"/>
      <c r="C19032" s="17"/>
    </row>
    <row r="19033" spans="2:3" x14ac:dyDescent="0.25">
      <c r="B19033" s="16"/>
      <c r="C19033" s="17"/>
    </row>
    <row r="19034" spans="2:3" x14ac:dyDescent="0.25">
      <c r="B19034" s="16"/>
      <c r="C19034" s="17"/>
    </row>
    <row r="19035" spans="2:3" x14ac:dyDescent="0.25">
      <c r="B19035" s="16"/>
      <c r="C19035" s="17"/>
    </row>
    <row r="19036" spans="2:3" x14ac:dyDescent="0.25">
      <c r="B19036" s="16"/>
      <c r="C19036" s="17"/>
    </row>
    <row r="19037" spans="2:3" x14ac:dyDescent="0.25">
      <c r="B19037" s="16"/>
      <c r="C19037" s="17"/>
    </row>
    <row r="19038" spans="2:3" x14ac:dyDescent="0.25">
      <c r="B19038" s="16"/>
      <c r="C19038" s="17"/>
    </row>
    <row r="19039" spans="2:3" x14ac:dyDescent="0.25">
      <c r="B19039" s="16"/>
      <c r="C19039" s="17"/>
    </row>
    <row r="19040" spans="2:3" x14ac:dyDescent="0.25">
      <c r="B19040" s="16"/>
      <c r="C19040" s="17"/>
    </row>
    <row r="19041" spans="2:3" x14ac:dyDescent="0.25">
      <c r="B19041" s="16"/>
      <c r="C19041" s="17"/>
    </row>
    <row r="19042" spans="2:3" x14ac:dyDescent="0.25">
      <c r="B19042" s="16"/>
      <c r="C19042" s="17"/>
    </row>
    <row r="19043" spans="2:3" x14ac:dyDescent="0.25">
      <c r="B19043" s="16"/>
      <c r="C19043" s="17"/>
    </row>
    <row r="19044" spans="2:3" x14ac:dyDescent="0.25">
      <c r="B19044" s="16"/>
      <c r="C19044" s="17"/>
    </row>
    <row r="19045" spans="2:3" x14ac:dyDescent="0.25">
      <c r="B19045" s="16"/>
      <c r="C19045" s="17"/>
    </row>
    <row r="19046" spans="2:3" x14ac:dyDescent="0.25">
      <c r="B19046" s="16"/>
      <c r="C19046" s="17"/>
    </row>
    <row r="19047" spans="2:3" x14ac:dyDescent="0.25">
      <c r="B19047" s="16"/>
      <c r="C19047" s="17"/>
    </row>
    <row r="19048" spans="2:3" x14ac:dyDescent="0.25">
      <c r="B19048" s="16"/>
      <c r="C19048" s="17"/>
    </row>
    <row r="19049" spans="2:3" x14ac:dyDescent="0.25">
      <c r="B19049" s="16"/>
      <c r="C19049" s="17"/>
    </row>
    <row r="19050" spans="2:3" x14ac:dyDescent="0.25">
      <c r="B19050" s="16"/>
      <c r="C19050" s="17"/>
    </row>
    <row r="19051" spans="2:3" x14ac:dyDescent="0.25">
      <c r="B19051" s="16"/>
      <c r="C19051" s="17"/>
    </row>
    <row r="19052" spans="2:3" x14ac:dyDescent="0.25">
      <c r="B19052" s="16"/>
      <c r="C19052" s="17"/>
    </row>
    <row r="19053" spans="2:3" x14ac:dyDescent="0.25">
      <c r="B19053" s="16"/>
      <c r="C19053" s="17"/>
    </row>
    <row r="19054" spans="2:3" x14ac:dyDescent="0.25">
      <c r="B19054" s="16"/>
      <c r="C19054" s="17"/>
    </row>
    <row r="19055" spans="2:3" x14ac:dyDescent="0.25">
      <c r="B19055" s="16"/>
      <c r="C19055" s="17"/>
    </row>
    <row r="19056" spans="2:3" x14ac:dyDescent="0.25">
      <c r="B19056" s="16"/>
      <c r="C19056" s="17"/>
    </row>
    <row r="19057" spans="2:3" x14ac:dyDescent="0.25">
      <c r="B19057" s="16"/>
      <c r="C19057" s="17"/>
    </row>
    <row r="19058" spans="2:3" x14ac:dyDescent="0.25">
      <c r="B19058" s="16"/>
      <c r="C19058" s="17"/>
    </row>
    <row r="19059" spans="2:3" x14ac:dyDescent="0.25">
      <c r="B19059" s="16"/>
      <c r="C19059" s="17"/>
    </row>
    <row r="19060" spans="2:3" x14ac:dyDescent="0.25">
      <c r="B19060" s="16"/>
      <c r="C19060" s="17"/>
    </row>
    <row r="19061" spans="2:3" x14ac:dyDescent="0.25">
      <c r="B19061" s="16"/>
      <c r="C19061" s="17"/>
    </row>
    <row r="19062" spans="2:3" x14ac:dyDescent="0.25">
      <c r="B19062" s="16"/>
      <c r="C19062" s="17"/>
    </row>
    <row r="19063" spans="2:3" x14ac:dyDescent="0.25">
      <c r="B19063" s="16"/>
      <c r="C19063" s="17"/>
    </row>
    <row r="19064" spans="2:3" x14ac:dyDescent="0.25">
      <c r="B19064" s="16"/>
      <c r="C19064" s="17"/>
    </row>
    <row r="19065" spans="2:3" x14ac:dyDescent="0.25">
      <c r="B19065" s="16"/>
      <c r="C19065" s="17"/>
    </row>
    <row r="19066" spans="2:3" x14ac:dyDescent="0.25">
      <c r="B19066" s="16"/>
      <c r="C19066" s="17"/>
    </row>
    <row r="19067" spans="2:3" x14ac:dyDescent="0.25">
      <c r="B19067" s="16"/>
      <c r="C19067" s="17"/>
    </row>
    <row r="19068" spans="2:3" x14ac:dyDescent="0.25">
      <c r="B19068" s="16"/>
      <c r="C19068" s="17"/>
    </row>
    <row r="19069" spans="2:3" x14ac:dyDescent="0.25">
      <c r="B19069" s="16"/>
      <c r="C19069" s="17"/>
    </row>
    <row r="19070" spans="2:3" x14ac:dyDescent="0.25">
      <c r="B19070" s="16"/>
      <c r="C19070" s="17"/>
    </row>
    <row r="19071" spans="2:3" x14ac:dyDescent="0.25">
      <c r="B19071" s="16"/>
      <c r="C19071" s="17"/>
    </row>
    <row r="19072" spans="2:3" x14ac:dyDescent="0.25">
      <c r="B19072" s="16"/>
      <c r="C19072" s="17"/>
    </row>
    <row r="19073" spans="2:3" x14ac:dyDescent="0.25">
      <c r="B19073" s="16"/>
      <c r="C19073" s="17"/>
    </row>
    <row r="19074" spans="2:3" x14ac:dyDescent="0.25">
      <c r="B19074" s="16"/>
      <c r="C19074" s="17"/>
    </row>
    <row r="19075" spans="2:3" x14ac:dyDescent="0.25">
      <c r="B19075" s="16"/>
      <c r="C19075" s="17"/>
    </row>
    <row r="19076" spans="2:3" x14ac:dyDescent="0.25">
      <c r="B19076" s="16"/>
      <c r="C19076" s="17"/>
    </row>
    <row r="19077" spans="2:3" x14ac:dyDescent="0.25">
      <c r="B19077" s="16"/>
      <c r="C19077" s="17"/>
    </row>
    <row r="19078" spans="2:3" x14ac:dyDescent="0.25">
      <c r="B19078" s="16"/>
      <c r="C19078" s="17"/>
    </row>
    <row r="19079" spans="2:3" x14ac:dyDescent="0.25">
      <c r="B19079" s="16"/>
      <c r="C19079" s="17"/>
    </row>
    <row r="19080" spans="2:3" x14ac:dyDescent="0.25">
      <c r="B19080" s="16"/>
      <c r="C19080" s="17"/>
    </row>
    <row r="19081" spans="2:3" x14ac:dyDescent="0.25">
      <c r="B19081" s="16"/>
      <c r="C19081" s="17"/>
    </row>
    <row r="19082" spans="2:3" x14ac:dyDescent="0.25">
      <c r="B19082" s="16"/>
      <c r="C19082" s="17"/>
    </row>
    <row r="19083" spans="2:3" x14ac:dyDescent="0.25">
      <c r="B19083" s="16"/>
      <c r="C19083" s="17"/>
    </row>
    <row r="19084" spans="2:3" x14ac:dyDescent="0.25">
      <c r="B19084" s="16"/>
      <c r="C19084" s="17"/>
    </row>
    <row r="19085" spans="2:3" x14ac:dyDescent="0.25">
      <c r="B19085" s="16"/>
      <c r="C19085" s="17"/>
    </row>
    <row r="19086" spans="2:3" x14ac:dyDescent="0.25">
      <c r="B19086" s="16"/>
      <c r="C19086" s="17"/>
    </row>
    <row r="19087" spans="2:3" x14ac:dyDescent="0.25">
      <c r="B19087" s="16"/>
      <c r="C19087" s="17"/>
    </row>
    <row r="19088" spans="2:3" x14ac:dyDescent="0.25">
      <c r="B19088" s="16"/>
      <c r="C19088" s="17"/>
    </row>
    <row r="19089" spans="2:3" x14ac:dyDescent="0.25">
      <c r="B19089" s="16"/>
      <c r="C19089" s="17"/>
    </row>
    <row r="19090" spans="2:3" x14ac:dyDescent="0.25">
      <c r="B19090" s="16"/>
      <c r="C19090" s="17"/>
    </row>
    <row r="19091" spans="2:3" x14ac:dyDescent="0.25">
      <c r="B19091" s="16"/>
      <c r="C19091" s="17"/>
    </row>
    <row r="19092" spans="2:3" x14ac:dyDescent="0.25">
      <c r="B19092" s="16"/>
      <c r="C19092" s="17"/>
    </row>
    <row r="19093" spans="2:3" x14ac:dyDescent="0.25">
      <c r="B19093" s="16"/>
      <c r="C19093" s="17"/>
    </row>
    <row r="19094" spans="2:3" x14ac:dyDescent="0.25">
      <c r="B19094" s="16"/>
      <c r="C19094" s="17"/>
    </row>
    <row r="19095" spans="2:3" x14ac:dyDescent="0.25">
      <c r="B19095" s="16"/>
      <c r="C19095" s="17"/>
    </row>
    <row r="19096" spans="2:3" x14ac:dyDescent="0.25">
      <c r="B19096" s="16"/>
      <c r="C19096" s="17"/>
    </row>
    <row r="19097" spans="2:3" x14ac:dyDescent="0.25">
      <c r="B19097" s="16"/>
      <c r="C19097" s="17"/>
    </row>
    <row r="19098" spans="2:3" x14ac:dyDescent="0.25">
      <c r="B19098" s="16"/>
      <c r="C19098" s="17"/>
    </row>
    <row r="19099" spans="2:3" x14ac:dyDescent="0.25">
      <c r="B19099" s="16"/>
      <c r="C19099" s="17"/>
    </row>
    <row r="19100" spans="2:3" x14ac:dyDescent="0.25">
      <c r="B19100" s="16"/>
      <c r="C19100" s="17"/>
    </row>
    <row r="19101" spans="2:3" x14ac:dyDescent="0.25">
      <c r="B19101" s="16"/>
      <c r="C19101" s="17"/>
    </row>
    <row r="19102" spans="2:3" x14ac:dyDescent="0.25">
      <c r="B19102" s="16"/>
      <c r="C19102" s="17"/>
    </row>
    <row r="19103" spans="2:3" x14ac:dyDescent="0.25">
      <c r="B19103" s="16"/>
      <c r="C19103" s="17"/>
    </row>
    <row r="19104" spans="2:3" x14ac:dyDescent="0.25">
      <c r="B19104" s="16"/>
      <c r="C19104" s="17"/>
    </row>
    <row r="19105" spans="2:3" x14ac:dyDescent="0.25">
      <c r="B19105" s="16"/>
      <c r="C19105" s="17"/>
    </row>
    <row r="19106" spans="2:3" x14ac:dyDescent="0.25">
      <c r="B19106" s="16"/>
      <c r="C19106" s="17"/>
    </row>
    <row r="19107" spans="2:3" x14ac:dyDescent="0.25">
      <c r="B19107" s="16"/>
      <c r="C19107" s="17"/>
    </row>
    <row r="19108" spans="2:3" x14ac:dyDescent="0.25">
      <c r="B19108" s="16"/>
      <c r="C19108" s="17"/>
    </row>
    <row r="19109" spans="2:3" x14ac:dyDescent="0.25">
      <c r="B19109" s="16"/>
      <c r="C19109" s="17"/>
    </row>
    <row r="19110" spans="2:3" x14ac:dyDescent="0.25">
      <c r="B19110" s="16"/>
      <c r="C19110" s="17"/>
    </row>
    <row r="19111" spans="2:3" x14ac:dyDescent="0.25">
      <c r="B19111" s="16"/>
      <c r="C19111" s="17"/>
    </row>
    <row r="19112" spans="2:3" x14ac:dyDescent="0.25">
      <c r="B19112" s="16"/>
      <c r="C19112" s="17"/>
    </row>
    <row r="19113" spans="2:3" x14ac:dyDescent="0.25">
      <c r="B19113" s="16"/>
      <c r="C19113" s="17"/>
    </row>
    <row r="19114" spans="2:3" x14ac:dyDescent="0.25">
      <c r="B19114" s="16"/>
      <c r="C19114" s="17"/>
    </row>
    <row r="19115" spans="2:3" x14ac:dyDescent="0.25">
      <c r="B19115" s="16"/>
      <c r="C19115" s="17"/>
    </row>
    <row r="19116" spans="2:3" x14ac:dyDescent="0.25">
      <c r="B19116" s="16"/>
      <c r="C19116" s="17"/>
    </row>
    <row r="19117" spans="2:3" x14ac:dyDescent="0.25">
      <c r="B19117" s="16"/>
      <c r="C19117" s="17"/>
    </row>
    <row r="19118" spans="2:3" x14ac:dyDescent="0.25">
      <c r="B19118" s="16"/>
      <c r="C19118" s="17"/>
    </row>
    <row r="19119" spans="2:3" x14ac:dyDescent="0.25">
      <c r="B19119" s="16"/>
      <c r="C19119" s="17"/>
    </row>
    <row r="19120" spans="2:3" x14ac:dyDescent="0.25">
      <c r="B19120" s="16"/>
      <c r="C19120" s="17"/>
    </row>
    <row r="19121" spans="2:3" x14ac:dyDescent="0.25">
      <c r="B19121" s="16"/>
      <c r="C19121" s="17"/>
    </row>
    <row r="19122" spans="2:3" x14ac:dyDescent="0.25">
      <c r="B19122" s="16"/>
      <c r="C19122" s="17"/>
    </row>
    <row r="19123" spans="2:3" x14ac:dyDescent="0.25">
      <c r="B19123" s="16"/>
      <c r="C19123" s="17"/>
    </row>
    <row r="19124" spans="2:3" x14ac:dyDescent="0.25">
      <c r="B19124" s="16"/>
      <c r="C19124" s="17"/>
    </row>
    <row r="19125" spans="2:3" x14ac:dyDescent="0.25">
      <c r="B19125" s="16"/>
      <c r="C19125" s="17"/>
    </row>
    <row r="19126" spans="2:3" x14ac:dyDescent="0.25">
      <c r="B19126" s="16"/>
      <c r="C19126" s="17"/>
    </row>
    <row r="19127" spans="2:3" x14ac:dyDescent="0.25">
      <c r="B19127" s="16"/>
      <c r="C19127" s="17"/>
    </row>
    <row r="19128" spans="2:3" x14ac:dyDescent="0.25">
      <c r="B19128" s="16"/>
      <c r="C19128" s="17"/>
    </row>
    <row r="19129" spans="2:3" x14ac:dyDescent="0.25">
      <c r="B19129" s="16"/>
      <c r="C19129" s="17"/>
    </row>
    <row r="19130" spans="2:3" x14ac:dyDescent="0.25">
      <c r="B19130" s="16"/>
      <c r="C19130" s="17"/>
    </row>
    <row r="19131" spans="2:3" x14ac:dyDescent="0.25">
      <c r="B19131" s="16"/>
      <c r="C19131" s="17"/>
    </row>
    <row r="19132" spans="2:3" x14ac:dyDescent="0.25">
      <c r="B19132" s="16"/>
      <c r="C19132" s="17"/>
    </row>
    <row r="19133" spans="2:3" x14ac:dyDescent="0.25">
      <c r="B19133" s="16"/>
      <c r="C19133" s="17"/>
    </row>
    <row r="19134" spans="2:3" x14ac:dyDescent="0.25">
      <c r="B19134" s="16"/>
      <c r="C19134" s="17"/>
    </row>
    <row r="19135" spans="2:3" x14ac:dyDescent="0.25">
      <c r="B19135" s="16"/>
      <c r="C19135" s="17"/>
    </row>
    <row r="19136" spans="2:3" x14ac:dyDescent="0.25">
      <c r="B19136" s="16"/>
      <c r="C19136" s="17"/>
    </row>
    <row r="19137" spans="2:3" x14ac:dyDescent="0.25">
      <c r="B19137" s="16"/>
      <c r="C19137" s="17"/>
    </row>
    <row r="19138" spans="2:3" x14ac:dyDescent="0.25">
      <c r="B19138" s="16"/>
      <c r="C19138" s="17"/>
    </row>
    <row r="19139" spans="2:3" x14ac:dyDescent="0.25">
      <c r="B19139" s="16"/>
      <c r="C19139" s="17"/>
    </row>
    <row r="19140" spans="2:3" x14ac:dyDescent="0.25">
      <c r="B19140" s="16"/>
      <c r="C19140" s="17"/>
    </row>
    <row r="19141" spans="2:3" x14ac:dyDescent="0.25">
      <c r="B19141" s="16"/>
      <c r="C19141" s="17"/>
    </row>
    <row r="19142" spans="2:3" x14ac:dyDescent="0.25">
      <c r="B19142" s="16"/>
      <c r="C19142" s="17"/>
    </row>
    <row r="19143" spans="2:3" x14ac:dyDescent="0.25">
      <c r="B19143" s="16"/>
      <c r="C19143" s="17"/>
    </row>
    <row r="19144" spans="2:3" x14ac:dyDescent="0.25">
      <c r="B19144" s="16"/>
      <c r="C19144" s="17"/>
    </row>
    <row r="19145" spans="2:3" x14ac:dyDescent="0.25">
      <c r="B19145" s="16"/>
      <c r="C19145" s="17"/>
    </row>
    <row r="19146" spans="2:3" x14ac:dyDescent="0.25">
      <c r="B19146" s="16"/>
      <c r="C19146" s="17"/>
    </row>
    <row r="19147" spans="2:3" x14ac:dyDescent="0.25">
      <c r="B19147" s="16"/>
      <c r="C19147" s="17"/>
    </row>
    <row r="19148" spans="2:3" x14ac:dyDescent="0.25">
      <c r="B19148" s="16"/>
      <c r="C19148" s="17"/>
    </row>
    <row r="19149" spans="2:3" x14ac:dyDescent="0.25">
      <c r="B19149" s="16"/>
      <c r="C19149" s="17"/>
    </row>
    <row r="19150" spans="2:3" x14ac:dyDescent="0.25">
      <c r="B19150" s="16"/>
      <c r="C19150" s="17"/>
    </row>
    <row r="19151" spans="2:3" x14ac:dyDescent="0.25">
      <c r="B19151" s="16"/>
      <c r="C19151" s="17"/>
    </row>
    <row r="19152" spans="2:3" x14ac:dyDescent="0.25">
      <c r="B19152" s="16"/>
      <c r="C19152" s="17"/>
    </row>
    <row r="19153" spans="2:3" x14ac:dyDescent="0.25">
      <c r="B19153" s="16"/>
      <c r="C19153" s="17"/>
    </row>
    <row r="19154" spans="2:3" x14ac:dyDescent="0.25">
      <c r="B19154" s="16"/>
      <c r="C19154" s="17"/>
    </row>
    <row r="19155" spans="2:3" x14ac:dyDescent="0.25">
      <c r="B19155" s="16"/>
      <c r="C19155" s="17"/>
    </row>
    <row r="19156" spans="2:3" x14ac:dyDescent="0.25">
      <c r="B19156" s="16"/>
      <c r="C19156" s="17"/>
    </row>
    <row r="19157" spans="2:3" x14ac:dyDescent="0.25">
      <c r="B19157" s="16"/>
      <c r="C19157" s="17"/>
    </row>
    <row r="19158" spans="2:3" x14ac:dyDescent="0.25">
      <c r="B19158" s="16"/>
      <c r="C19158" s="17"/>
    </row>
    <row r="19159" spans="2:3" x14ac:dyDescent="0.25">
      <c r="B19159" s="16"/>
      <c r="C19159" s="17"/>
    </row>
    <row r="19160" spans="2:3" x14ac:dyDescent="0.25">
      <c r="B19160" s="16"/>
      <c r="C19160" s="17"/>
    </row>
    <row r="19161" spans="2:3" x14ac:dyDescent="0.25">
      <c r="B19161" s="16"/>
      <c r="C19161" s="17"/>
    </row>
    <row r="19162" spans="2:3" x14ac:dyDescent="0.25">
      <c r="B19162" s="16"/>
      <c r="C19162" s="17"/>
    </row>
    <row r="19163" spans="2:3" x14ac:dyDescent="0.25">
      <c r="B19163" s="16"/>
      <c r="C19163" s="17"/>
    </row>
    <row r="19164" spans="2:3" x14ac:dyDescent="0.25">
      <c r="B19164" s="16"/>
      <c r="C19164" s="17"/>
    </row>
    <row r="19165" spans="2:3" x14ac:dyDescent="0.25">
      <c r="B19165" s="16"/>
      <c r="C19165" s="17"/>
    </row>
    <row r="19166" spans="2:3" x14ac:dyDescent="0.25">
      <c r="B19166" s="16"/>
      <c r="C19166" s="17"/>
    </row>
    <row r="19167" spans="2:3" x14ac:dyDescent="0.25">
      <c r="B19167" s="16"/>
      <c r="C19167" s="17"/>
    </row>
    <row r="19168" spans="2:3" x14ac:dyDescent="0.25">
      <c r="B19168" s="16"/>
      <c r="C19168" s="17"/>
    </row>
    <row r="19169" spans="2:3" x14ac:dyDescent="0.25">
      <c r="B19169" s="16"/>
      <c r="C19169" s="17"/>
    </row>
    <row r="19170" spans="2:3" x14ac:dyDescent="0.25">
      <c r="B19170" s="16"/>
      <c r="C19170" s="17"/>
    </row>
    <row r="19171" spans="2:3" x14ac:dyDescent="0.25">
      <c r="B19171" s="16"/>
      <c r="C19171" s="17"/>
    </row>
    <row r="19172" spans="2:3" x14ac:dyDescent="0.25">
      <c r="B19172" s="16"/>
      <c r="C19172" s="17"/>
    </row>
    <row r="19173" spans="2:3" x14ac:dyDescent="0.25">
      <c r="B19173" s="16"/>
      <c r="C19173" s="17"/>
    </row>
    <row r="19174" spans="2:3" x14ac:dyDescent="0.25">
      <c r="B19174" s="16"/>
      <c r="C19174" s="17"/>
    </row>
    <row r="19175" spans="2:3" x14ac:dyDescent="0.25">
      <c r="B19175" s="16"/>
      <c r="C19175" s="17"/>
    </row>
    <row r="19176" spans="2:3" x14ac:dyDescent="0.25">
      <c r="B19176" s="16"/>
      <c r="C19176" s="17"/>
    </row>
    <row r="19177" spans="2:3" x14ac:dyDescent="0.25">
      <c r="B19177" s="16"/>
      <c r="C19177" s="17"/>
    </row>
    <row r="19178" spans="2:3" x14ac:dyDescent="0.25">
      <c r="B19178" s="16"/>
      <c r="C19178" s="17"/>
    </row>
    <row r="19179" spans="2:3" x14ac:dyDescent="0.25">
      <c r="B19179" s="16"/>
      <c r="C19179" s="17"/>
    </row>
    <row r="19180" spans="2:3" x14ac:dyDescent="0.25">
      <c r="B19180" s="16"/>
      <c r="C19180" s="17"/>
    </row>
    <row r="19181" spans="2:3" x14ac:dyDescent="0.25">
      <c r="B19181" s="16"/>
      <c r="C19181" s="17"/>
    </row>
    <row r="19182" spans="2:3" x14ac:dyDescent="0.25">
      <c r="B19182" s="16"/>
      <c r="C19182" s="17"/>
    </row>
    <row r="19183" spans="2:3" x14ac:dyDescent="0.25">
      <c r="B19183" s="16"/>
      <c r="C19183" s="17"/>
    </row>
    <row r="19184" spans="2:3" x14ac:dyDescent="0.25">
      <c r="B19184" s="16"/>
      <c r="C19184" s="17"/>
    </row>
    <row r="19185" spans="2:3" x14ac:dyDescent="0.25">
      <c r="B19185" s="16"/>
      <c r="C19185" s="17"/>
    </row>
    <row r="19186" spans="2:3" x14ac:dyDescent="0.25">
      <c r="B19186" s="16"/>
      <c r="C19186" s="17"/>
    </row>
    <row r="19187" spans="2:3" x14ac:dyDescent="0.25">
      <c r="B19187" s="16"/>
      <c r="C19187" s="17"/>
    </row>
    <row r="19188" spans="2:3" x14ac:dyDescent="0.25">
      <c r="B19188" s="16"/>
      <c r="C19188" s="17"/>
    </row>
    <row r="19189" spans="2:3" x14ac:dyDescent="0.25">
      <c r="B19189" s="16"/>
      <c r="C19189" s="17"/>
    </row>
    <row r="19190" spans="2:3" x14ac:dyDescent="0.25">
      <c r="B19190" s="16"/>
      <c r="C19190" s="17"/>
    </row>
    <row r="19191" spans="2:3" x14ac:dyDescent="0.25">
      <c r="B19191" s="16"/>
      <c r="C19191" s="17"/>
    </row>
    <row r="19192" spans="2:3" x14ac:dyDescent="0.25">
      <c r="B19192" s="16"/>
      <c r="C19192" s="17"/>
    </row>
    <row r="19193" spans="2:3" x14ac:dyDescent="0.25">
      <c r="B19193" s="16"/>
      <c r="C19193" s="17"/>
    </row>
    <row r="19194" spans="2:3" x14ac:dyDescent="0.25">
      <c r="B19194" s="16"/>
      <c r="C19194" s="17"/>
    </row>
    <row r="19195" spans="2:3" x14ac:dyDescent="0.25">
      <c r="B19195" s="16"/>
      <c r="C19195" s="17"/>
    </row>
    <row r="19196" spans="2:3" x14ac:dyDescent="0.25">
      <c r="B19196" s="16"/>
      <c r="C19196" s="17"/>
    </row>
    <row r="19197" spans="2:3" x14ac:dyDescent="0.25">
      <c r="B19197" s="16"/>
      <c r="C19197" s="17"/>
    </row>
    <row r="19198" spans="2:3" x14ac:dyDescent="0.25">
      <c r="B19198" s="16"/>
      <c r="C19198" s="17"/>
    </row>
    <row r="19199" spans="2:3" x14ac:dyDescent="0.25">
      <c r="B19199" s="16"/>
      <c r="C19199" s="17"/>
    </row>
    <row r="19200" spans="2:3" x14ac:dyDescent="0.25">
      <c r="B19200" s="16"/>
      <c r="C19200" s="17"/>
    </row>
    <row r="19201" spans="2:3" x14ac:dyDescent="0.25">
      <c r="B19201" s="16"/>
      <c r="C19201" s="17"/>
    </row>
    <row r="19202" spans="2:3" x14ac:dyDescent="0.25">
      <c r="B19202" s="16"/>
      <c r="C19202" s="17"/>
    </row>
    <row r="19203" spans="2:3" x14ac:dyDescent="0.25">
      <c r="B19203" s="16"/>
      <c r="C19203" s="17"/>
    </row>
    <row r="19204" spans="2:3" x14ac:dyDescent="0.25">
      <c r="B19204" s="16"/>
      <c r="C19204" s="17"/>
    </row>
    <row r="19205" spans="2:3" x14ac:dyDescent="0.25">
      <c r="B19205" s="16"/>
      <c r="C19205" s="17"/>
    </row>
    <row r="19206" spans="2:3" x14ac:dyDescent="0.25">
      <c r="B19206" s="16"/>
      <c r="C19206" s="17"/>
    </row>
    <row r="19207" spans="2:3" x14ac:dyDescent="0.25">
      <c r="B19207" s="16"/>
      <c r="C19207" s="17"/>
    </row>
    <row r="19208" spans="2:3" x14ac:dyDescent="0.25">
      <c r="B19208" s="16"/>
      <c r="C19208" s="17"/>
    </row>
    <row r="19209" spans="2:3" x14ac:dyDescent="0.25">
      <c r="B19209" s="16"/>
      <c r="C19209" s="17"/>
    </row>
    <row r="19210" spans="2:3" x14ac:dyDescent="0.25">
      <c r="B19210" s="16"/>
      <c r="C19210" s="17"/>
    </row>
    <row r="19211" spans="2:3" x14ac:dyDescent="0.25">
      <c r="B19211" s="16"/>
      <c r="C19211" s="17"/>
    </row>
    <row r="19212" spans="2:3" x14ac:dyDescent="0.25">
      <c r="B19212" s="16"/>
      <c r="C19212" s="17"/>
    </row>
    <row r="19213" spans="2:3" x14ac:dyDescent="0.25">
      <c r="B19213" s="16"/>
      <c r="C19213" s="17"/>
    </row>
    <row r="19214" spans="2:3" x14ac:dyDescent="0.25">
      <c r="B19214" s="16"/>
      <c r="C19214" s="17"/>
    </row>
    <row r="19215" spans="2:3" x14ac:dyDescent="0.25">
      <c r="B19215" s="16"/>
      <c r="C19215" s="17"/>
    </row>
    <row r="19216" spans="2:3" x14ac:dyDescent="0.25">
      <c r="B19216" s="16"/>
      <c r="C19216" s="17"/>
    </row>
    <row r="19217" spans="2:3" x14ac:dyDescent="0.25">
      <c r="B19217" s="16"/>
      <c r="C19217" s="17"/>
    </row>
    <row r="19218" spans="2:3" x14ac:dyDescent="0.25">
      <c r="B19218" s="16"/>
      <c r="C19218" s="17"/>
    </row>
    <row r="19219" spans="2:3" x14ac:dyDescent="0.25">
      <c r="B19219" s="16"/>
      <c r="C19219" s="17"/>
    </row>
    <row r="19220" spans="2:3" x14ac:dyDescent="0.25">
      <c r="B19220" s="16"/>
      <c r="C19220" s="17"/>
    </row>
    <row r="19221" spans="2:3" x14ac:dyDescent="0.25">
      <c r="B19221" s="16"/>
      <c r="C19221" s="17"/>
    </row>
    <row r="19222" spans="2:3" x14ac:dyDescent="0.25">
      <c r="B19222" s="16"/>
      <c r="C19222" s="17"/>
    </row>
    <row r="19223" spans="2:3" x14ac:dyDescent="0.25">
      <c r="B19223" s="16"/>
      <c r="C19223" s="17"/>
    </row>
    <row r="19224" spans="2:3" x14ac:dyDescent="0.25">
      <c r="B19224" s="16"/>
      <c r="C19224" s="17"/>
    </row>
    <row r="19225" spans="2:3" x14ac:dyDescent="0.25">
      <c r="B19225" s="16"/>
      <c r="C19225" s="17"/>
    </row>
    <row r="19226" spans="2:3" x14ac:dyDescent="0.25">
      <c r="B19226" s="16"/>
      <c r="C19226" s="17"/>
    </row>
    <row r="19227" spans="2:3" x14ac:dyDescent="0.25">
      <c r="B19227" s="16"/>
      <c r="C19227" s="17"/>
    </row>
    <row r="19228" spans="2:3" x14ac:dyDescent="0.25">
      <c r="B19228" s="16"/>
      <c r="C19228" s="17"/>
    </row>
    <row r="19229" spans="2:3" x14ac:dyDescent="0.25">
      <c r="B19229" s="16"/>
      <c r="C19229" s="17"/>
    </row>
    <row r="19230" spans="2:3" x14ac:dyDescent="0.25">
      <c r="B19230" s="16"/>
      <c r="C19230" s="17"/>
    </row>
    <row r="19231" spans="2:3" x14ac:dyDescent="0.25">
      <c r="B19231" s="16"/>
      <c r="C19231" s="17"/>
    </row>
    <row r="19232" spans="2:3" x14ac:dyDescent="0.25">
      <c r="B19232" s="16"/>
      <c r="C19232" s="17"/>
    </row>
    <row r="19233" spans="2:3" x14ac:dyDescent="0.25">
      <c r="B19233" s="16"/>
      <c r="C19233" s="17"/>
    </row>
    <row r="19234" spans="2:3" x14ac:dyDescent="0.25">
      <c r="B19234" s="16"/>
      <c r="C19234" s="17"/>
    </row>
    <row r="19235" spans="2:3" x14ac:dyDescent="0.25">
      <c r="B19235" s="16"/>
      <c r="C19235" s="17"/>
    </row>
    <row r="19236" spans="2:3" x14ac:dyDescent="0.25">
      <c r="B19236" s="16"/>
      <c r="C19236" s="17"/>
    </row>
    <row r="19237" spans="2:3" x14ac:dyDescent="0.25">
      <c r="B19237" s="16"/>
      <c r="C19237" s="17"/>
    </row>
    <row r="19238" spans="2:3" x14ac:dyDescent="0.25">
      <c r="B19238" s="16"/>
      <c r="C19238" s="17"/>
    </row>
    <row r="19239" spans="2:3" x14ac:dyDescent="0.25">
      <c r="B19239" s="16"/>
      <c r="C19239" s="17"/>
    </row>
    <row r="19240" spans="2:3" x14ac:dyDescent="0.25">
      <c r="B19240" s="16"/>
      <c r="C19240" s="17"/>
    </row>
    <row r="19241" spans="2:3" x14ac:dyDescent="0.25">
      <c r="B19241" s="16"/>
      <c r="C19241" s="17"/>
    </row>
    <row r="19242" spans="2:3" x14ac:dyDescent="0.25">
      <c r="B19242" s="16"/>
      <c r="C19242" s="17"/>
    </row>
    <row r="19243" spans="2:3" x14ac:dyDescent="0.25">
      <c r="B19243" s="16"/>
      <c r="C19243" s="17"/>
    </row>
    <row r="19244" spans="2:3" x14ac:dyDescent="0.25">
      <c r="B19244" s="16"/>
      <c r="C19244" s="17"/>
    </row>
    <row r="19245" spans="2:3" x14ac:dyDescent="0.25">
      <c r="B19245" s="16"/>
      <c r="C19245" s="17"/>
    </row>
    <row r="19246" spans="2:3" x14ac:dyDescent="0.25">
      <c r="B19246" s="16"/>
      <c r="C19246" s="17"/>
    </row>
    <row r="19247" spans="2:3" x14ac:dyDescent="0.25">
      <c r="B19247" s="16"/>
      <c r="C19247" s="17"/>
    </row>
    <row r="19248" spans="2:3" x14ac:dyDescent="0.25">
      <c r="B19248" s="16"/>
      <c r="C19248" s="17"/>
    </row>
    <row r="19249" spans="2:3" x14ac:dyDescent="0.25">
      <c r="B19249" s="16"/>
      <c r="C19249" s="17"/>
    </row>
    <row r="19250" spans="2:3" x14ac:dyDescent="0.25">
      <c r="B19250" s="16"/>
      <c r="C19250" s="17"/>
    </row>
    <row r="19251" spans="2:3" x14ac:dyDescent="0.25">
      <c r="B19251" s="16"/>
      <c r="C19251" s="17"/>
    </row>
    <row r="19252" spans="2:3" x14ac:dyDescent="0.25">
      <c r="B19252" s="16"/>
      <c r="C19252" s="17"/>
    </row>
    <row r="19253" spans="2:3" x14ac:dyDescent="0.25">
      <c r="B19253" s="16"/>
      <c r="C19253" s="17"/>
    </row>
    <row r="19254" spans="2:3" x14ac:dyDescent="0.25">
      <c r="B19254" s="16"/>
      <c r="C19254" s="17"/>
    </row>
    <row r="19255" spans="2:3" x14ac:dyDescent="0.25">
      <c r="B19255" s="16"/>
      <c r="C19255" s="17"/>
    </row>
    <row r="19256" spans="2:3" x14ac:dyDescent="0.25">
      <c r="B19256" s="16"/>
      <c r="C19256" s="17"/>
    </row>
    <row r="19257" spans="2:3" x14ac:dyDescent="0.25">
      <c r="B19257" s="16"/>
      <c r="C19257" s="17"/>
    </row>
    <row r="19258" spans="2:3" x14ac:dyDescent="0.25">
      <c r="B19258" s="16"/>
      <c r="C19258" s="17"/>
    </row>
    <row r="19259" spans="2:3" x14ac:dyDescent="0.25">
      <c r="B19259" s="16"/>
      <c r="C19259" s="17"/>
    </row>
    <row r="19260" spans="2:3" x14ac:dyDescent="0.25">
      <c r="B19260" s="16"/>
      <c r="C19260" s="17"/>
    </row>
    <row r="19261" spans="2:3" x14ac:dyDescent="0.25">
      <c r="B19261" s="16"/>
      <c r="C19261" s="17"/>
    </row>
    <row r="19262" spans="2:3" x14ac:dyDescent="0.25">
      <c r="B19262" s="16"/>
      <c r="C19262" s="17"/>
    </row>
    <row r="19263" spans="2:3" x14ac:dyDescent="0.25">
      <c r="B19263" s="16"/>
      <c r="C19263" s="17"/>
    </row>
    <row r="19264" spans="2:3" x14ac:dyDescent="0.25">
      <c r="B19264" s="16"/>
      <c r="C19264" s="17"/>
    </row>
    <row r="19265" spans="2:3" x14ac:dyDescent="0.25">
      <c r="B19265" s="16"/>
      <c r="C19265" s="17"/>
    </row>
    <row r="19266" spans="2:3" x14ac:dyDescent="0.25">
      <c r="B19266" s="16"/>
      <c r="C19266" s="17"/>
    </row>
    <row r="19267" spans="2:3" x14ac:dyDescent="0.25">
      <c r="B19267" s="16"/>
      <c r="C19267" s="17"/>
    </row>
    <row r="19268" spans="2:3" x14ac:dyDescent="0.25">
      <c r="B19268" s="16"/>
      <c r="C19268" s="17"/>
    </row>
    <row r="19269" spans="2:3" x14ac:dyDescent="0.25">
      <c r="B19269" s="16"/>
      <c r="C19269" s="17"/>
    </row>
    <row r="19270" spans="2:3" x14ac:dyDescent="0.25">
      <c r="B19270" s="16"/>
      <c r="C19270" s="17"/>
    </row>
    <row r="19271" spans="2:3" x14ac:dyDescent="0.25">
      <c r="B19271" s="16"/>
      <c r="C19271" s="17"/>
    </row>
    <row r="19272" spans="2:3" x14ac:dyDescent="0.25">
      <c r="B19272" s="16"/>
      <c r="C19272" s="17"/>
    </row>
    <row r="19273" spans="2:3" x14ac:dyDescent="0.25">
      <c r="B19273" s="16"/>
      <c r="C19273" s="17"/>
    </row>
    <row r="19274" spans="2:3" x14ac:dyDescent="0.25">
      <c r="B19274" s="16"/>
      <c r="C19274" s="17"/>
    </row>
    <row r="19275" spans="2:3" x14ac:dyDescent="0.25">
      <c r="B19275" s="16"/>
      <c r="C19275" s="17"/>
    </row>
    <row r="19276" spans="2:3" x14ac:dyDescent="0.25">
      <c r="B19276" s="16"/>
      <c r="C19276" s="17"/>
    </row>
    <row r="19277" spans="2:3" x14ac:dyDescent="0.25">
      <c r="B19277" s="16"/>
      <c r="C19277" s="17"/>
    </row>
    <row r="19278" spans="2:3" x14ac:dyDescent="0.25">
      <c r="B19278" s="16"/>
      <c r="C19278" s="17"/>
    </row>
    <row r="19279" spans="2:3" x14ac:dyDescent="0.25">
      <c r="B19279" s="16"/>
      <c r="C19279" s="17"/>
    </row>
    <row r="19280" spans="2:3" x14ac:dyDescent="0.25">
      <c r="B19280" s="16"/>
      <c r="C19280" s="17"/>
    </row>
    <row r="19281" spans="2:3" x14ac:dyDescent="0.25">
      <c r="B19281" s="16"/>
      <c r="C19281" s="17"/>
    </row>
    <row r="19282" spans="2:3" x14ac:dyDescent="0.25">
      <c r="B19282" s="16"/>
      <c r="C19282" s="17"/>
    </row>
    <row r="19283" spans="2:3" x14ac:dyDescent="0.25">
      <c r="B19283" s="16"/>
      <c r="C19283" s="17"/>
    </row>
    <row r="19284" spans="2:3" x14ac:dyDescent="0.25">
      <c r="B19284" s="16"/>
      <c r="C19284" s="17"/>
    </row>
    <row r="19285" spans="2:3" x14ac:dyDescent="0.25">
      <c r="B19285" s="16"/>
      <c r="C19285" s="17"/>
    </row>
    <row r="19286" spans="2:3" x14ac:dyDescent="0.25">
      <c r="B19286" s="16"/>
      <c r="C19286" s="17"/>
    </row>
    <row r="19287" spans="2:3" x14ac:dyDescent="0.25">
      <c r="B19287" s="16"/>
      <c r="C19287" s="17"/>
    </row>
    <row r="19288" spans="2:3" x14ac:dyDescent="0.25">
      <c r="B19288" s="16"/>
      <c r="C19288" s="17"/>
    </row>
    <row r="19289" spans="2:3" x14ac:dyDescent="0.25">
      <c r="B19289" s="16"/>
      <c r="C19289" s="17"/>
    </row>
    <row r="19290" spans="2:3" x14ac:dyDescent="0.25">
      <c r="B19290" s="16"/>
      <c r="C19290" s="17"/>
    </row>
    <row r="19291" spans="2:3" x14ac:dyDescent="0.25">
      <c r="B19291" s="16"/>
      <c r="C19291" s="17"/>
    </row>
    <row r="19292" spans="2:3" x14ac:dyDescent="0.25">
      <c r="B19292" s="16"/>
      <c r="C19292" s="17"/>
    </row>
    <row r="19293" spans="2:3" x14ac:dyDescent="0.25">
      <c r="B19293" s="16"/>
      <c r="C19293" s="17"/>
    </row>
    <row r="19294" spans="2:3" x14ac:dyDescent="0.25">
      <c r="B19294" s="16"/>
      <c r="C19294" s="17"/>
    </row>
    <row r="19295" spans="2:3" x14ac:dyDescent="0.25">
      <c r="B19295" s="16"/>
      <c r="C19295" s="17"/>
    </row>
    <row r="19296" spans="2:3" x14ac:dyDescent="0.25">
      <c r="B19296" s="16"/>
      <c r="C19296" s="17"/>
    </row>
    <row r="19297" spans="2:3" x14ac:dyDescent="0.25">
      <c r="B19297" s="16"/>
      <c r="C19297" s="17"/>
    </row>
    <row r="19298" spans="2:3" x14ac:dyDescent="0.25">
      <c r="B19298" s="16"/>
      <c r="C19298" s="17"/>
    </row>
    <row r="19299" spans="2:3" x14ac:dyDescent="0.25">
      <c r="B19299" s="16"/>
      <c r="C19299" s="17"/>
    </row>
    <row r="19300" spans="2:3" x14ac:dyDescent="0.25">
      <c r="B19300" s="16"/>
      <c r="C19300" s="17"/>
    </row>
    <row r="19301" spans="2:3" x14ac:dyDescent="0.25">
      <c r="B19301" s="16"/>
      <c r="C19301" s="17"/>
    </row>
    <row r="19302" spans="2:3" x14ac:dyDescent="0.25">
      <c r="B19302" s="16"/>
      <c r="C19302" s="17"/>
    </row>
    <row r="19303" spans="2:3" x14ac:dyDescent="0.25">
      <c r="B19303" s="16"/>
      <c r="C19303" s="17"/>
    </row>
    <row r="19304" spans="2:3" x14ac:dyDescent="0.25">
      <c r="B19304" s="16"/>
      <c r="C19304" s="17"/>
    </row>
    <row r="19305" spans="2:3" x14ac:dyDescent="0.25">
      <c r="B19305" s="16"/>
      <c r="C19305" s="17"/>
    </row>
    <row r="19306" spans="2:3" x14ac:dyDescent="0.25">
      <c r="B19306" s="16"/>
      <c r="C19306" s="17"/>
    </row>
    <row r="19307" spans="2:3" x14ac:dyDescent="0.25">
      <c r="B19307" s="16"/>
      <c r="C19307" s="17"/>
    </row>
    <row r="19308" spans="2:3" x14ac:dyDescent="0.25">
      <c r="B19308" s="16"/>
      <c r="C19308" s="17"/>
    </row>
    <row r="19309" spans="2:3" x14ac:dyDescent="0.25">
      <c r="B19309" s="16"/>
      <c r="C19309" s="17"/>
    </row>
    <row r="19310" spans="2:3" x14ac:dyDescent="0.25">
      <c r="B19310" s="16"/>
      <c r="C19310" s="17"/>
    </row>
    <row r="19311" spans="2:3" x14ac:dyDescent="0.25">
      <c r="B19311" s="16"/>
      <c r="C19311" s="17"/>
    </row>
    <row r="19312" spans="2:3" x14ac:dyDescent="0.25">
      <c r="B19312" s="16"/>
      <c r="C19312" s="17"/>
    </row>
    <row r="19313" spans="2:3" x14ac:dyDescent="0.25">
      <c r="B19313" s="16"/>
      <c r="C19313" s="17"/>
    </row>
    <row r="19314" spans="2:3" x14ac:dyDescent="0.25">
      <c r="B19314" s="16"/>
      <c r="C19314" s="17"/>
    </row>
    <row r="19315" spans="2:3" x14ac:dyDescent="0.25">
      <c r="B19315" s="16"/>
      <c r="C19315" s="17"/>
    </row>
    <row r="19316" spans="2:3" x14ac:dyDescent="0.25">
      <c r="B19316" s="16"/>
      <c r="C19316" s="17"/>
    </row>
    <row r="19317" spans="2:3" x14ac:dyDescent="0.25">
      <c r="B19317" s="16"/>
      <c r="C19317" s="17"/>
    </row>
    <row r="19318" spans="2:3" x14ac:dyDescent="0.25">
      <c r="B19318" s="16"/>
      <c r="C19318" s="17"/>
    </row>
    <row r="19319" spans="2:3" x14ac:dyDescent="0.25">
      <c r="B19319" s="16"/>
      <c r="C19319" s="17"/>
    </row>
    <row r="19320" spans="2:3" x14ac:dyDescent="0.25">
      <c r="B19320" s="16"/>
      <c r="C19320" s="17"/>
    </row>
    <row r="19321" spans="2:3" x14ac:dyDescent="0.25">
      <c r="B19321" s="16"/>
      <c r="C19321" s="17"/>
    </row>
    <row r="19322" spans="2:3" x14ac:dyDescent="0.25">
      <c r="B19322" s="16"/>
      <c r="C19322" s="17"/>
    </row>
    <row r="19323" spans="2:3" x14ac:dyDescent="0.25">
      <c r="B19323" s="16"/>
      <c r="C19323" s="17"/>
    </row>
    <row r="19324" spans="2:3" x14ac:dyDescent="0.25">
      <c r="B19324" s="16"/>
      <c r="C19324" s="17"/>
    </row>
    <row r="19325" spans="2:3" x14ac:dyDescent="0.25">
      <c r="B19325" s="16"/>
      <c r="C19325" s="17"/>
    </row>
    <row r="19326" spans="2:3" x14ac:dyDescent="0.25">
      <c r="B19326" s="16"/>
      <c r="C19326" s="17"/>
    </row>
    <row r="19327" spans="2:3" x14ac:dyDescent="0.25">
      <c r="B19327" s="16"/>
      <c r="C19327" s="17"/>
    </row>
    <row r="19328" spans="2:3" x14ac:dyDescent="0.25">
      <c r="B19328" s="16"/>
      <c r="C19328" s="17"/>
    </row>
    <row r="19329" spans="2:3" x14ac:dyDescent="0.25">
      <c r="B19329" s="16"/>
      <c r="C19329" s="17"/>
    </row>
    <row r="19330" spans="2:3" x14ac:dyDescent="0.25">
      <c r="B19330" s="16"/>
      <c r="C19330" s="17"/>
    </row>
    <row r="19331" spans="2:3" x14ac:dyDescent="0.25">
      <c r="B19331" s="16"/>
      <c r="C19331" s="17"/>
    </row>
    <row r="19332" spans="2:3" x14ac:dyDescent="0.25">
      <c r="B19332" s="16"/>
      <c r="C19332" s="17"/>
    </row>
    <row r="19333" spans="2:3" x14ac:dyDescent="0.25">
      <c r="B19333" s="16"/>
      <c r="C19333" s="17"/>
    </row>
    <row r="19334" spans="2:3" x14ac:dyDescent="0.25">
      <c r="B19334" s="16"/>
      <c r="C19334" s="17"/>
    </row>
    <row r="19335" spans="2:3" x14ac:dyDescent="0.25">
      <c r="B19335" s="16"/>
      <c r="C19335" s="17"/>
    </row>
    <row r="19336" spans="2:3" x14ac:dyDescent="0.25">
      <c r="B19336" s="16"/>
      <c r="C19336" s="17"/>
    </row>
    <row r="19337" spans="2:3" x14ac:dyDescent="0.25">
      <c r="B19337" s="16"/>
      <c r="C19337" s="17"/>
    </row>
    <row r="19338" spans="2:3" x14ac:dyDescent="0.25">
      <c r="B19338" s="16"/>
      <c r="C19338" s="17"/>
    </row>
    <row r="19339" spans="2:3" x14ac:dyDescent="0.25">
      <c r="B19339" s="16"/>
      <c r="C19339" s="17"/>
    </row>
    <row r="19340" spans="2:3" x14ac:dyDescent="0.25">
      <c r="B19340" s="16"/>
      <c r="C19340" s="17"/>
    </row>
    <row r="19341" spans="2:3" x14ac:dyDescent="0.25">
      <c r="B19341" s="16"/>
      <c r="C19341" s="17"/>
    </row>
    <row r="19342" spans="2:3" x14ac:dyDescent="0.25">
      <c r="B19342" s="16"/>
      <c r="C19342" s="17"/>
    </row>
    <row r="19343" spans="2:3" x14ac:dyDescent="0.25">
      <c r="B19343" s="16"/>
      <c r="C19343" s="17"/>
    </row>
    <row r="19344" spans="2:3" x14ac:dyDescent="0.25">
      <c r="B19344" s="16"/>
      <c r="C19344" s="17"/>
    </row>
    <row r="19345" spans="2:3" x14ac:dyDescent="0.25">
      <c r="B19345" s="16"/>
      <c r="C19345" s="17"/>
    </row>
    <row r="19346" spans="2:3" x14ac:dyDescent="0.25">
      <c r="B19346" s="16"/>
      <c r="C19346" s="17"/>
    </row>
    <row r="19347" spans="2:3" x14ac:dyDescent="0.25">
      <c r="B19347" s="16"/>
      <c r="C19347" s="17"/>
    </row>
    <row r="19348" spans="2:3" x14ac:dyDescent="0.25">
      <c r="B19348" s="16"/>
      <c r="C19348" s="17"/>
    </row>
    <row r="19349" spans="2:3" x14ac:dyDescent="0.25">
      <c r="B19349" s="16"/>
      <c r="C19349" s="17"/>
    </row>
    <row r="19350" spans="2:3" x14ac:dyDescent="0.25">
      <c r="B19350" s="16"/>
      <c r="C19350" s="17"/>
    </row>
    <row r="19351" spans="2:3" x14ac:dyDescent="0.25">
      <c r="B19351" s="16"/>
      <c r="C19351" s="17"/>
    </row>
    <row r="19352" spans="2:3" x14ac:dyDescent="0.25">
      <c r="B19352" s="16"/>
      <c r="C19352" s="17"/>
    </row>
    <row r="19353" spans="2:3" x14ac:dyDescent="0.25">
      <c r="B19353" s="16"/>
      <c r="C19353" s="17"/>
    </row>
    <row r="19354" spans="2:3" x14ac:dyDescent="0.25">
      <c r="B19354" s="16"/>
      <c r="C19354" s="17"/>
    </row>
    <row r="19355" spans="2:3" x14ac:dyDescent="0.25">
      <c r="B19355" s="16"/>
      <c r="C19355" s="17"/>
    </row>
    <row r="19356" spans="2:3" x14ac:dyDescent="0.25">
      <c r="B19356" s="16"/>
      <c r="C19356" s="17"/>
    </row>
    <row r="19357" spans="2:3" x14ac:dyDescent="0.25">
      <c r="B19357" s="16"/>
      <c r="C19357" s="17"/>
    </row>
    <row r="19358" spans="2:3" x14ac:dyDescent="0.25">
      <c r="B19358" s="16"/>
      <c r="C19358" s="17"/>
    </row>
    <row r="19359" spans="2:3" x14ac:dyDescent="0.25">
      <c r="B19359" s="16"/>
      <c r="C19359" s="17"/>
    </row>
    <row r="19360" spans="2:3" x14ac:dyDescent="0.25">
      <c r="B19360" s="16"/>
      <c r="C19360" s="17"/>
    </row>
    <row r="19361" spans="2:3" x14ac:dyDescent="0.25">
      <c r="B19361" s="16"/>
      <c r="C19361" s="17"/>
    </row>
    <row r="19362" spans="2:3" x14ac:dyDescent="0.25">
      <c r="B19362" s="16"/>
      <c r="C19362" s="17"/>
    </row>
    <row r="19363" spans="2:3" x14ac:dyDescent="0.25">
      <c r="B19363" s="16"/>
      <c r="C19363" s="17"/>
    </row>
    <row r="19364" spans="2:3" x14ac:dyDescent="0.25">
      <c r="B19364" s="16"/>
      <c r="C19364" s="17"/>
    </row>
    <row r="19365" spans="2:3" x14ac:dyDescent="0.25">
      <c r="B19365" s="16"/>
      <c r="C19365" s="17"/>
    </row>
    <row r="19366" spans="2:3" x14ac:dyDescent="0.25">
      <c r="B19366" s="16"/>
      <c r="C19366" s="17"/>
    </row>
    <row r="19367" spans="2:3" x14ac:dyDescent="0.25">
      <c r="B19367" s="16"/>
      <c r="C19367" s="17"/>
    </row>
    <row r="19368" spans="2:3" x14ac:dyDescent="0.25">
      <c r="B19368" s="16"/>
      <c r="C19368" s="17"/>
    </row>
    <row r="19369" spans="2:3" x14ac:dyDescent="0.25">
      <c r="B19369" s="16"/>
      <c r="C19369" s="17"/>
    </row>
    <row r="19370" spans="2:3" x14ac:dyDescent="0.25">
      <c r="B19370" s="16"/>
      <c r="C19370" s="17"/>
    </row>
    <row r="19371" spans="2:3" x14ac:dyDescent="0.25">
      <c r="B19371" s="16"/>
      <c r="C19371" s="17"/>
    </row>
    <row r="19372" spans="2:3" x14ac:dyDescent="0.25">
      <c r="B19372" s="16"/>
      <c r="C19372" s="17"/>
    </row>
    <row r="19373" spans="2:3" x14ac:dyDescent="0.25">
      <c r="B19373" s="16"/>
      <c r="C19373" s="17"/>
    </row>
    <row r="19374" spans="2:3" x14ac:dyDescent="0.25">
      <c r="B19374" s="16"/>
      <c r="C19374" s="17"/>
    </row>
    <row r="19375" spans="2:3" x14ac:dyDescent="0.25">
      <c r="B19375" s="16"/>
      <c r="C19375" s="17"/>
    </row>
    <row r="19376" spans="2:3" x14ac:dyDescent="0.25">
      <c r="B19376" s="16"/>
      <c r="C19376" s="17"/>
    </row>
    <row r="19377" spans="2:3" x14ac:dyDescent="0.25">
      <c r="B19377" s="16"/>
      <c r="C19377" s="17"/>
    </row>
    <row r="19378" spans="2:3" x14ac:dyDescent="0.25">
      <c r="B19378" s="16"/>
      <c r="C19378" s="17"/>
    </row>
    <row r="19379" spans="2:3" x14ac:dyDescent="0.25">
      <c r="B19379" s="16"/>
      <c r="C19379" s="17"/>
    </row>
    <row r="19380" spans="2:3" x14ac:dyDescent="0.25">
      <c r="B19380" s="16"/>
      <c r="C19380" s="17"/>
    </row>
    <row r="19381" spans="2:3" x14ac:dyDescent="0.25">
      <c r="B19381" s="16"/>
      <c r="C19381" s="17"/>
    </row>
    <row r="19382" spans="2:3" x14ac:dyDescent="0.25">
      <c r="B19382" s="16"/>
      <c r="C19382" s="17"/>
    </row>
    <row r="19383" spans="2:3" x14ac:dyDescent="0.25">
      <c r="B19383" s="16"/>
      <c r="C19383" s="17"/>
    </row>
    <row r="19384" spans="2:3" x14ac:dyDescent="0.25">
      <c r="B19384" s="16"/>
      <c r="C19384" s="17"/>
    </row>
    <row r="19385" spans="2:3" x14ac:dyDescent="0.25">
      <c r="B19385" s="16"/>
      <c r="C19385" s="17"/>
    </row>
    <row r="19386" spans="2:3" x14ac:dyDescent="0.25">
      <c r="B19386" s="16"/>
      <c r="C19386" s="17"/>
    </row>
    <row r="19387" spans="2:3" x14ac:dyDescent="0.25">
      <c r="B19387" s="16"/>
      <c r="C19387" s="17"/>
    </row>
    <row r="19388" spans="2:3" x14ac:dyDescent="0.25">
      <c r="B19388" s="16"/>
      <c r="C19388" s="17"/>
    </row>
    <row r="19389" spans="2:3" x14ac:dyDescent="0.25">
      <c r="B19389" s="16"/>
      <c r="C19389" s="17"/>
    </row>
    <row r="19390" spans="2:3" x14ac:dyDescent="0.25">
      <c r="B19390" s="16"/>
      <c r="C19390" s="17"/>
    </row>
    <row r="19391" spans="2:3" x14ac:dyDescent="0.25">
      <c r="B19391" s="16"/>
      <c r="C19391" s="17"/>
    </row>
    <row r="19392" spans="2:3" x14ac:dyDescent="0.25">
      <c r="B19392" s="16"/>
      <c r="C19392" s="17"/>
    </row>
    <row r="19393" spans="2:3" x14ac:dyDescent="0.25">
      <c r="B19393" s="16"/>
      <c r="C19393" s="17"/>
    </row>
    <row r="19394" spans="2:3" x14ac:dyDescent="0.25">
      <c r="B19394" s="16"/>
      <c r="C19394" s="17"/>
    </row>
    <row r="19395" spans="2:3" x14ac:dyDescent="0.25">
      <c r="B19395" s="16"/>
      <c r="C19395" s="17"/>
    </row>
    <row r="19396" spans="2:3" x14ac:dyDescent="0.25">
      <c r="B19396" s="16"/>
      <c r="C19396" s="17"/>
    </row>
    <row r="19397" spans="2:3" x14ac:dyDescent="0.25">
      <c r="B19397" s="16"/>
      <c r="C19397" s="17"/>
    </row>
    <row r="19398" spans="2:3" x14ac:dyDescent="0.25">
      <c r="B19398" s="16"/>
      <c r="C19398" s="17"/>
    </row>
    <row r="19399" spans="2:3" x14ac:dyDescent="0.25">
      <c r="B19399" s="16"/>
      <c r="C19399" s="17"/>
    </row>
    <row r="19400" spans="2:3" x14ac:dyDescent="0.25">
      <c r="B19400" s="16"/>
      <c r="C19400" s="17"/>
    </row>
    <row r="19401" spans="2:3" x14ac:dyDescent="0.25">
      <c r="B19401" s="16"/>
      <c r="C19401" s="17"/>
    </row>
    <row r="19402" spans="2:3" x14ac:dyDescent="0.25">
      <c r="B19402" s="16"/>
      <c r="C19402" s="17"/>
    </row>
    <row r="19403" spans="2:3" x14ac:dyDescent="0.25">
      <c r="B19403" s="16"/>
      <c r="C19403" s="17"/>
    </row>
    <row r="19404" spans="2:3" x14ac:dyDescent="0.25">
      <c r="B19404" s="16"/>
      <c r="C19404" s="17"/>
    </row>
    <row r="19405" spans="2:3" x14ac:dyDescent="0.25">
      <c r="B19405" s="16"/>
      <c r="C19405" s="17"/>
    </row>
    <row r="19406" spans="2:3" x14ac:dyDescent="0.25">
      <c r="B19406" s="16"/>
      <c r="C19406" s="17"/>
    </row>
    <row r="19407" spans="2:3" x14ac:dyDescent="0.25">
      <c r="B19407" s="16"/>
      <c r="C19407" s="17"/>
    </row>
    <row r="19408" spans="2:3" x14ac:dyDescent="0.25">
      <c r="B19408" s="16"/>
      <c r="C19408" s="17"/>
    </row>
    <row r="19409" spans="2:3" x14ac:dyDescent="0.25">
      <c r="B19409" s="16"/>
      <c r="C19409" s="17"/>
    </row>
    <row r="19410" spans="2:3" x14ac:dyDescent="0.25">
      <c r="B19410" s="16"/>
      <c r="C19410" s="17"/>
    </row>
    <row r="19411" spans="2:3" x14ac:dyDescent="0.25">
      <c r="B19411" s="16"/>
      <c r="C19411" s="17"/>
    </row>
    <row r="19412" spans="2:3" x14ac:dyDescent="0.25">
      <c r="B19412" s="16"/>
      <c r="C19412" s="17"/>
    </row>
    <row r="19413" spans="2:3" x14ac:dyDescent="0.25">
      <c r="B19413" s="16"/>
      <c r="C19413" s="17"/>
    </row>
    <row r="19414" spans="2:3" x14ac:dyDescent="0.25">
      <c r="B19414" s="16"/>
      <c r="C19414" s="17"/>
    </row>
    <row r="19415" spans="2:3" x14ac:dyDescent="0.25">
      <c r="B19415" s="16"/>
      <c r="C19415" s="17"/>
    </row>
    <row r="19416" spans="2:3" x14ac:dyDescent="0.25">
      <c r="B19416" s="16"/>
      <c r="C19416" s="17"/>
    </row>
    <row r="19417" spans="2:3" x14ac:dyDescent="0.25">
      <c r="B19417" s="16"/>
      <c r="C19417" s="17"/>
    </row>
    <row r="19418" spans="2:3" x14ac:dyDescent="0.25">
      <c r="B19418" s="16"/>
      <c r="C19418" s="17"/>
    </row>
    <row r="19419" spans="2:3" x14ac:dyDescent="0.25">
      <c r="B19419" s="16"/>
      <c r="C19419" s="17"/>
    </row>
    <row r="19420" spans="2:3" x14ac:dyDescent="0.25">
      <c r="B19420" s="16"/>
      <c r="C19420" s="17"/>
    </row>
    <row r="19421" spans="2:3" x14ac:dyDescent="0.25">
      <c r="B19421" s="16"/>
      <c r="C19421" s="17"/>
    </row>
    <row r="19422" spans="2:3" x14ac:dyDescent="0.25">
      <c r="B19422" s="16"/>
      <c r="C19422" s="17"/>
    </row>
    <row r="19423" spans="2:3" x14ac:dyDescent="0.25">
      <c r="B19423" s="16"/>
      <c r="C19423" s="17"/>
    </row>
    <row r="19424" spans="2:3" x14ac:dyDescent="0.25">
      <c r="B19424" s="16"/>
      <c r="C19424" s="17"/>
    </row>
    <row r="19425" spans="2:3" x14ac:dyDescent="0.25">
      <c r="B19425" s="16"/>
      <c r="C19425" s="17"/>
    </row>
    <row r="19426" spans="2:3" x14ac:dyDescent="0.25">
      <c r="B19426" s="16"/>
      <c r="C19426" s="17"/>
    </row>
    <row r="19427" spans="2:3" x14ac:dyDescent="0.25">
      <c r="B19427" s="16"/>
      <c r="C19427" s="17"/>
    </row>
    <row r="19428" spans="2:3" x14ac:dyDescent="0.25">
      <c r="B19428" s="16"/>
      <c r="C19428" s="17"/>
    </row>
    <row r="19429" spans="2:3" x14ac:dyDescent="0.25">
      <c r="B19429" s="16"/>
      <c r="C19429" s="17"/>
    </row>
    <row r="19430" spans="2:3" x14ac:dyDescent="0.25">
      <c r="B19430" s="16"/>
      <c r="C19430" s="17"/>
    </row>
    <row r="19431" spans="2:3" x14ac:dyDescent="0.25">
      <c r="B19431" s="16"/>
      <c r="C19431" s="17"/>
    </row>
    <row r="19432" spans="2:3" x14ac:dyDescent="0.25">
      <c r="B19432" s="16"/>
      <c r="C19432" s="17"/>
    </row>
    <row r="19433" spans="2:3" x14ac:dyDescent="0.25">
      <c r="B19433" s="16"/>
      <c r="C19433" s="17"/>
    </row>
    <row r="19434" spans="2:3" x14ac:dyDescent="0.25">
      <c r="B19434" s="16"/>
      <c r="C19434" s="17"/>
    </row>
    <row r="19435" spans="2:3" x14ac:dyDescent="0.25">
      <c r="B19435" s="16"/>
      <c r="C19435" s="17"/>
    </row>
    <row r="19436" spans="2:3" x14ac:dyDescent="0.25">
      <c r="B19436" s="16"/>
      <c r="C19436" s="17"/>
    </row>
    <row r="19437" spans="2:3" x14ac:dyDescent="0.25">
      <c r="B19437" s="16"/>
      <c r="C19437" s="17"/>
    </row>
    <row r="19438" spans="2:3" x14ac:dyDescent="0.25">
      <c r="B19438" s="16"/>
      <c r="C19438" s="17"/>
    </row>
    <row r="19439" spans="2:3" x14ac:dyDescent="0.25">
      <c r="B19439" s="16"/>
      <c r="C19439" s="17"/>
    </row>
    <row r="19440" spans="2:3" x14ac:dyDescent="0.25">
      <c r="B19440" s="16"/>
      <c r="C19440" s="17"/>
    </row>
    <row r="19441" spans="2:3" x14ac:dyDescent="0.25">
      <c r="B19441" s="16"/>
      <c r="C19441" s="17"/>
    </row>
    <row r="19442" spans="2:3" x14ac:dyDescent="0.25">
      <c r="B19442" s="16"/>
      <c r="C19442" s="17"/>
    </row>
    <row r="19443" spans="2:3" x14ac:dyDescent="0.25">
      <c r="B19443" s="16"/>
      <c r="C19443" s="17"/>
    </row>
    <row r="19444" spans="2:3" x14ac:dyDescent="0.25">
      <c r="B19444" s="16"/>
      <c r="C19444" s="17"/>
    </row>
    <row r="19445" spans="2:3" x14ac:dyDescent="0.25">
      <c r="B19445" s="16"/>
      <c r="C19445" s="17"/>
    </row>
    <row r="19446" spans="2:3" x14ac:dyDescent="0.25">
      <c r="B19446" s="16"/>
      <c r="C19446" s="17"/>
    </row>
    <row r="19447" spans="2:3" x14ac:dyDescent="0.25">
      <c r="B19447" s="16"/>
      <c r="C19447" s="17"/>
    </row>
    <row r="19448" spans="2:3" x14ac:dyDescent="0.25">
      <c r="B19448" s="16"/>
      <c r="C19448" s="17"/>
    </row>
    <row r="19449" spans="2:3" x14ac:dyDescent="0.25">
      <c r="B19449" s="16"/>
      <c r="C19449" s="17"/>
    </row>
    <row r="19450" spans="2:3" x14ac:dyDescent="0.25">
      <c r="B19450" s="16"/>
      <c r="C19450" s="17"/>
    </row>
    <row r="19451" spans="2:3" x14ac:dyDescent="0.25">
      <c r="B19451" s="16"/>
      <c r="C19451" s="17"/>
    </row>
    <row r="19452" spans="2:3" x14ac:dyDescent="0.25">
      <c r="B19452" s="16"/>
      <c r="C19452" s="17"/>
    </row>
    <row r="19453" spans="2:3" x14ac:dyDescent="0.25">
      <c r="B19453" s="16"/>
      <c r="C19453" s="17"/>
    </row>
    <row r="19454" spans="2:3" x14ac:dyDescent="0.25">
      <c r="B19454" s="16"/>
      <c r="C19454" s="17"/>
    </row>
    <row r="19455" spans="2:3" x14ac:dyDescent="0.25">
      <c r="B19455" s="16"/>
      <c r="C19455" s="17"/>
    </row>
    <row r="19456" spans="2:3" x14ac:dyDescent="0.25">
      <c r="B19456" s="16"/>
      <c r="C19456" s="17"/>
    </row>
    <row r="19457" spans="2:3" x14ac:dyDescent="0.25">
      <c r="B19457" s="16"/>
      <c r="C19457" s="17"/>
    </row>
    <row r="19458" spans="2:3" x14ac:dyDescent="0.25">
      <c r="B19458" s="16"/>
      <c r="C19458" s="17"/>
    </row>
    <row r="19459" spans="2:3" x14ac:dyDescent="0.25">
      <c r="B19459" s="16"/>
      <c r="C19459" s="17"/>
    </row>
    <row r="19460" spans="2:3" x14ac:dyDescent="0.25">
      <c r="B19460" s="16"/>
      <c r="C19460" s="17"/>
    </row>
    <row r="19461" spans="2:3" x14ac:dyDescent="0.25">
      <c r="B19461" s="16"/>
      <c r="C19461" s="17"/>
    </row>
    <row r="19462" spans="2:3" x14ac:dyDescent="0.25">
      <c r="B19462" s="16"/>
      <c r="C19462" s="17"/>
    </row>
    <row r="19463" spans="2:3" x14ac:dyDescent="0.25">
      <c r="B19463" s="16"/>
      <c r="C19463" s="17"/>
    </row>
    <row r="19464" spans="2:3" x14ac:dyDescent="0.25">
      <c r="B19464" s="16"/>
      <c r="C19464" s="17"/>
    </row>
    <row r="19465" spans="2:3" x14ac:dyDescent="0.25">
      <c r="B19465" s="16"/>
      <c r="C19465" s="17"/>
    </row>
    <row r="19466" spans="2:3" x14ac:dyDescent="0.25">
      <c r="B19466" s="16"/>
      <c r="C19466" s="17"/>
    </row>
    <row r="19467" spans="2:3" x14ac:dyDescent="0.25">
      <c r="B19467" s="16"/>
      <c r="C19467" s="17"/>
    </row>
    <row r="19468" spans="2:3" x14ac:dyDescent="0.25">
      <c r="B19468" s="16"/>
      <c r="C19468" s="17"/>
    </row>
    <row r="19469" spans="2:3" x14ac:dyDescent="0.25">
      <c r="B19469" s="16"/>
      <c r="C19469" s="17"/>
    </row>
    <row r="19470" spans="2:3" x14ac:dyDescent="0.25">
      <c r="B19470" s="16"/>
      <c r="C19470" s="17"/>
    </row>
    <row r="19471" spans="2:3" x14ac:dyDescent="0.25">
      <c r="B19471" s="16"/>
      <c r="C19471" s="17"/>
    </row>
    <row r="19472" spans="2:3" x14ac:dyDescent="0.25">
      <c r="B19472" s="16"/>
      <c r="C19472" s="17"/>
    </row>
    <row r="19473" spans="2:3" x14ac:dyDescent="0.25">
      <c r="B19473" s="16"/>
      <c r="C19473" s="17"/>
    </row>
    <row r="19474" spans="2:3" x14ac:dyDescent="0.25">
      <c r="B19474" s="16"/>
      <c r="C19474" s="17"/>
    </row>
    <row r="19475" spans="2:3" x14ac:dyDescent="0.25">
      <c r="B19475" s="16"/>
      <c r="C19475" s="17"/>
    </row>
    <row r="19476" spans="2:3" x14ac:dyDescent="0.25">
      <c r="B19476" s="16"/>
      <c r="C19476" s="17"/>
    </row>
    <row r="19477" spans="2:3" x14ac:dyDescent="0.25">
      <c r="B19477" s="16"/>
      <c r="C19477" s="17"/>
    </row>
    <row r="19478" spans="2:3" x14ac:dyDescent="0.25">
      <c r="B19478" s="16"/>
      <c r="C19478" s="17"/>
    </row>
    <row r="19479" spans="2:3" x14ac:dyDescent="0.25">
      <c r="B19479" s="16"/>
      <c r="C19479" s="17"/>
    </row>
    <row r="19480" spans="2:3" x14ac:dyDescent="0.25">
      <c r="B19480" s="16"/>
      <c r="C19480" s="17"/>
    </row>
    <row r="19481" spans="2:3" x14ac:dyDescent="0.25">
      <c r="B19481" s="16"/>
      <c r="C19481" s="17"/>
    </row>
    <row r="19482" spans="2:3" x14ac:dyDescent="0.25">
      <c r="B19482" s="16"/>
      <c r="C19482" s="17"/>
    </row>
    <row r="19483" spans="2:3" x14ac:dyDescent="0.25">
      <c r="B19483" s="16"/>
      <c r="C19483" s="17"/>
    </row>
    <row r="19484" spans="2:3" x14ac:dyDescent="0.25">
      <c r="B19484" s="16"/>
      <c r="C19484" s="17"/>
    </row>
    <row r="19485" spans="2:3" x14ac:dyDescent="0.25">
      <c r="B19485" s="16"/>
      <c r="C19485" s="17"/>
    </row>
    <row r="19486" spans="2:3" x14ac:dyDescent="0.25">
      <c r="B19486" s="16"/>
      <c r="C19486" s="17"/>
    </row>
    <row r="19487" spans="2:3" x14ac:dyDescent="0.25">
      <c r="B19487" s="16"/>
      <c r="C19487" s="17"/>
    </row>
    <row r="19488" spans="2:3" x14ac:dyDescent="0.25">
      <c r="B19488" s="16"/>
      <c r="C19488" s="17"/>
    </row>
    <row r="19489" spans="2:3" x14ac:dyDescent="0.25">
      <c r="B19489" s="16"/>
      <c r="C19489" s="17"/>
    </row>
    <row r="19490" spans="2:3" x14ac:dyDescent="0.25">
      <c r="B19490" s="16"/>
      <c r="C19490" s="17"/>
    </row>
    <row r="19491" spans="2:3" x14ac:dyDescent="0.25">
      <c r="B19491" s="16"/>
      <c r="C19491" s="17"/>
    </row>
    <row r="19492" spans="2:3" x14ac:dyDescent="0.25">
      <c r="B19492" s="16"/>
      <c r="C19492" s="17"/>
    </row>
    <row r="19493" spans="2:3" x14ac:dyDescent="0.25">
      <c r="B19493" s="16"/>
      <c r="C19493" s="17"/>
    </row>
    <row r="19494" spans="2:3" x14ac:dyDescent="0.25">
      <c r="B19494" s="16"/>
      <c r="C19494" s="17"/>
    </row>
    <row r="19495" spans="2:3" x14ac:dyDescent="0.25">
      <c r="B19495" s="16"/>
      <c r="C19495" s="17"/>
    </row>
    <row r="19496" spans="2:3" x14ac:dyDescent="0.25">
      <c r="B19496" s="16"/>
      <c r="C19496" s="17"/>
    </row>
    <row r="19497" spans="2:3" x14ac:dyDescent="0.25">
      <c r="B19497" s="16"/>
      <c r="C19497" s="17"/>
    </row>
    <row r="19498" spans="2:3" x14ac:dyDescent="0.25">
      <c r="B19498" s="16"/>
      <c r="C19498" s="17"/>
    </row>
    <row r="19499" spans="2:3" x14ac:dyDescent="0.25">
      <c r="B19499" s="16"/>
      <c r="C19499" s="17"/>
    </row>
    <row r="19500" spans="2:3" x14ac:dyDescent="0.25">
      <c r="B19500" s="16"/>
      <c r="C19500" s="17"/>
    </row>
    <row r="19501" spans="2:3" x14ac:dyDescent="0.25">
      <c r="B19501" s="16"/>
      <c r="C19501" s="17"/>
    </row>
    <row r="19502" spans="2:3" x14ac:dyDescent="0.25">
      <c r="B19502" s="16"/>
      <c r="C19502" s="17"/>
    </row>
    <row r="19503" spans="2:3" x14ac:dyDescent="0.25">
      <c r="B19503" s="16"/>
      <c r="C19503" s="17"/>
    </row>
    <row r="19504" spans="2:3" x14ac:dyDescent="0.25">
      <c r="B19504" s="16"/>
      <c r="C19504" s="17"/>
    </row>
    <row r="19505" spans="2:3" x14ac:dyDescent="0.25">
      <c r="B19505" s="16"/>
      <c r="C19505" s="17"/>
    </row>
    <row r="19506" spans="2:3" x14ac:dyDescent="0.25">
      <c r="B19506" s="16"/>
      <c r="C19506" s="17"/>
    </row>
    <row r="19507" spans="2:3" x14ac:dyDescent="0.25">
      <c r="B19507" s="16"/>
      <c r="C19507" s="17"/>
    </row>
    <row r="19508" spans="2:3" x14ac:dyDescent="0.25">
      <c r="B19508" s="16"/>
      <c r="C19508" s="17"/>
    </row>
    <row r="19509" spans="2:3" x14ac:dyDescent="0.25">
      <c r="B19509" s="16"/>
      <c r="C19509" s="17"/>
    </row>
    <row r="19510" spans="2:3" x14ac:dyDescent="0.25">
      <c r="B19510" s="16"/>
      <c r="C19510" s="17"/>
    </row>
    <row r="19511" spans="2:3" x14ac:dyDescent="0.25">
      <c r="B19511" s="16"/>
      <c r="C19511" s="17"/>
    </row>
    <row r="19512" spans="2:3" x14ac:dyDescent="0.25">
      <c r="B19512" s="16"/>
      <c r="C19512" s="17"/>
    </row>
    <row r="19513" spans="2:3" x14ac:dyDescent="0.25">
      <c r="B19513" s="16"/>
      <c r="C19513" s="17"/>
    </row>
    <row r="19514" spans="2:3" x14ac:dyDescent="0.25">
      <c r="B19514" s="16"/>
      <c r="C19514" s="17"/>
    </row>
    <row r="19515" spans="2:3" x14ac:dyDescent="0.25">
      <c r="B19515" s="16"/>
      <c r="C19515" s="17"/>
    </row>
    <row r="19516" spans="2:3" x14ac:dyDescent="0.25">
      <c r="B19516" s="16"/>
      <c r="C19516" s="17"/>
    </row>
    <row r="19517" spans="2:3" x14ac:dyDescent="0.25">
      <c r="B19517" s="16"/>
      <c r="C19517" s="17"/>
    </row>
    <row r="19518" spans="2:3" x14ac:dyDescent="0.25">
      <c r="B19518" s="16"/>
      <c r="C19518" s="17"/>
    </row>
    <row r="19519" spans="2:3" x14ac:dyDescent="0.25">
      <c r="B19519" s="16"/>
      <c r="C19519" s="17"/>
    </row>
    <row r="19520" spans="2:3" x14ac:dyDescent="0.25">
      <c r="B19520" s="16"/>
      <c r="C19520" s="17"/>
    </row>
    <row r="19521" spans="2:3" x14ac:dyDescent="0.25">
      <c r="B19521" s="16"/>
      <c r="C19521" s="17"/>
    </row>
    <row r="19522" spans="2:3" x14ac:dyDescent="0.25">
      <c r="B19522" s="16"/>
      <c r="C19522" s="17"/>
    </row>
    <row r="19523" spans="2:3" x14ac:dyDescent="0.25">
      <c r="B19523" s="16"/>
      <c r="C19523" s="17"/>
    </row>
    <row r="19524" spans="2:3" x14ac:dyDescent="0.25">
      <c r="B19524" s="16"/>
      <c r="C19524" s="17"/>
    </row>
    <row r="19525" spans="2:3" x14ac:dyDescent="0.25">
      <c r="B19525" s="16"/>
      <c r="C19525" s="17"/>
    </row>
    <row r="19526" spans="2:3" x14ac:dyDescent="0.25">
      <c r="B19526" s="16"/>
      <c r="C19526" s="17"/>
    </row>
    <row r="19527" spans="2:3" x14ac:dyDescent="0.25">
      <c r="B19527" s="16"/>
      <c r="C19527" s="17"/>
    </row>
    <row r="19528" spans="2:3" x14ac:dyDescent="0.25">
      <c r="B19528" s="16"/>
      <c r="C19528" s="17"/>
    </row>
    <row r="19529" spans="2:3" x14ac:dyDescent="0.25">
      <c r="B19529" s="16"/>
      <c r="C19529" s="17"/>
    </row>
    <row r="19530" spans="2:3" x14ac:dyDescent="0.25">
      <c r="B19530" s="16"/>
      <c r="C19530" s="17"/>
    </row>
    <row r="19531" spans="2:3" x14ac:dyDescent="0.25">
      <c r="B19531" s="16"/>
      <c r="C19531" s="17"/>
    </row>
    <row r="19532" spans="2:3" x14ac:dyDescent="0.25">
      <c r="B19532" s="16"/>
      <c r="C19532" s="17"/>
    </row>
    <row r="19533" spans="2:3" x14ac:dyDescent="0.25">
      <c r="B19533" s="16"/>
      <c r="C19533" s="17"/>
    </row>
    <row r="19534" spans="2:3" x14ac:dyDescent="0.25">
      <c r="B19534" s="16"/>
      <c r="C19534" s="17"/>
    </row>
    <row r="19535" spans="2:3" x14ac:dyDescent="0.25">
      <c r="B19535" s="16"/>
      <c r="C19535" s="17"/>
    </row>
    <row r="19536" spans="2:3" x14ac:dyDescent="0.25">
      <c r="B19536" s="16"/>
      <c r="C19536" s="17"/>
    </row>
    <row r="19537" spans="2:3" x14ac:dyDescent="0.25">
      <c r="B19537" s="16"/>
      <c r="C19537" s="17"/>
    </row>
    <row r="19538" spans="2:3" x14ac:dyDescent="0.25">
      <c r="B19538" s="16"/>
      <c r="C19538" s="17"/>
    </row>
    <row r="19539" spans="2:3" x14ac:dyDescent="0.25">
      <c r="B19539" s="16"/>
      <c r="C19539" s="17"/>
    </row>
    <row r="19540" spans="2:3" x14ac:dyDescent="0.25">
      <c r="B19540" s="16"/>
      <c r="C19540" s="17"/>
    </row>
    <row r="19541" spans="2:3" x14ac:dyDescent="0.25">
      <c r="B19541" s="16"/>
      <c r="C19541" s="17"/>
    </row>
    <row r="19542" spans="2:3" x14ac:dyDescent="0.25">
      <c r="B19542" s="16"/>
      <c r="C19542" s="17"/>
    </row>
    <row r="19543" spans="2:3" x14ac:dyDescent="0.25">
      <c r="B19543" s="16"/>
      <c r="C19543" s="17"/>
    </row>
    <row r="19544" spans="2:3" x14ac:dyDescent="0.25">
      <c r="B19544" s="16"/>
      <c r="C19544" s="17"/>
    </row>
    <row r="19545" spans="2:3" x14ac:dyDescent="0.25">
      <c r="B19545" s="16"/>
      <c r="C19545" s="17"/>
    </row>
    <row r="19546" spans="2:3" x14ac:dyDescent="0.25">
      <c r="B19546" s="16"/>
      <c r="C19546" s="17"/>
    </row>
    <row r="19547" spans="2:3" x14ac:dyDescent="0.25">
      <c r="B19547" s="16"/>
      <c r="C19547" s="17"/>
    </row>
    <row r="19548" spans="2:3" x14ac:dyDescent="0.25">
      <c r="B19548" s="16"/>
      <c r="C19548" s="17"/>
    </row>
    <row r="19549" spans="2:3" x14ac:dyDescent="0.25">
      <c r="B19549" s="16"/>
      <c r="C19549" s="17"/>
    </row>
    <row r="19550" spans="2:3" x14ac:dyDescent="0.25">
      <c r="B19550" s="16"/>
      <c r="C19550" s="17"/>
    </row>
    <row r="19551" spans="2:3" x14ac:dyDescent="0.25">
      <c r="B19551" s="16"/>
      <c r="C19551" s="17"/>
    </row>
    <row r="19552" spans="2:3" x14ac:dyDescent="0.25">
      <c r="B19552" s="16"/>
      <c r="C19552" s="17"/>
    </row>
    <row r="19553" spans="2:3" x14ac:dyDescent="0.25">
      <c r="B19553" s="16"/>
      <c r="C19553" s="17"/>
    </row>
    <row r="19554" spans="2:3" x14ac:dyDescent="0.25">
      <c r="B19554" s="16"/>
      <c r="C19554" s="17"/>
    </row>
    <row r="19555" spans="2:3" x14ac:dyDescent="0.25">
      <c r="B19555" s="16"/>
      <c r="C19555" s="17"/>
    </row>
    <row r="19556" spans="2:3" x14ac:dyDescent="0.25">
      <c r="B19556" s="16"/>
      <c r="C19556" s="17"/>
    </row>
    <row r="19557" spans="2:3" x14ac:dyDescent="0.25">
      <c r="B19557" s="16"/>
      <c r="C19557" s="17"/>
    </row>
    <row r="19558" spans="2:3" x14ac:dyDescent="0.25">
      <c r="B19558" s="16"/>
      <c r="C19558" s="17"/>
    </row>
    <row r="19559" spans="2:3" x14ac:dyDescent="0.25">
      <c r="B19559" s="16"/>
      <c r="C19559" s="17"/>
    </row>
    <row r="19560" spans="2:3" x14ac:dyDescent="0.25">
      <c r="B19560" s="16"/>
      <c r="C19560" s="17"/>
    </row>
    <row r="19561" spans="2:3" x14ac:dyDescent="0.25">
      <c r="B19561" s="16"/>
      <c r="C19561" s="17"/>
    </row>
    <row r="19562" spans="2:3" x14ac:dyDescent="0.25">
      <c r="B19562" s="16"/>
      <c r="C19562" s="17"/>
    </row>
    <row r="19563" spans="2:3" x14ac:dyDescent="0.25">
      <c r="B19563" s="16"/>
      <c r="C19563" s="17"/>
    </row>
    <row r="19564" spans="2:3" x14ac:dyDescent="0.25">
      <c r="B19564" s="16"/>
      <c r="C19564" s="17"/>
    </row>
    <row r="19565" spans="2:3" x14ac:dyDescent="0.25">
      <c r="B19565" s="16"/>
      <c r="C19565" s="17"/>
    </row>
    <row r="19566" spans="2:3" x14ac:dyDescent="0.25">
      <c r="B19566" s="16"/>
      <c r="C19566" s="17"/>
    </row>
    <row r="19567" spans="2:3" x14ac:dyDescent="0.25">
      <c r="B19567" s="16"/>
      <c r="C19567" s="17"/>
    </row>
    <row r="19568" spans="2:3" x14ac:dyDescent="0.25">
      <c r="B19568" s="16"/>
      <c r="C19568" s="17"/>
    </row>
    <row r="19569" spans="2:3" x14ac:dyDescent="0.25">
      <c r="B19569" s="16"/>
      <c r="C19569" s="17"/>
    </row>
    <row r="19570" spans="2:3" x14ac:dyDescent="0.25">
      <c r="B19570" s="16"/>
      <c r="C19570" s="17"/>
    </row>
    <row r="19571" spans="2:3" x14ac:dyDescent="0.25">
      <c r="B19571" s="16"/>
      <c r="C19571" s="17"/>
    </row>
    <row r="19572" spans="2:3" x14ac:dyDescent="0.25">
      <c r="B19572" s="16"/>
      <c r="C19572" s="17"/>
    </row>
    <row r="19573" spans="2:3" x14ac:dyDescent="0.25">
      <c r="B19573" s="16"/>
      <c r="C19573" s="17"/>
    </row>
    <row r="19574" spans="2:3" x14ac:dyDescent="0.25">
      <c r="B19574" s="16"/>
      <c r="C19574" s="17"/>
    </row>
    <row r="19575" spans="2:3" x14ac:dyDescent="0.25">
      <c r="B19575" s="16"/>
      <c r="C19575" s="17"/>
    </row>
    <row r="19576" spans="2:3" x14ac:dyDescent="0.25">
      <c r="B19576" s="16"/>
      <c r="C19576" s="17"/>
    </row>
    <row r="19577" spans="2:3" x14ac:dyDescent="0.25">
      <c r="B19577" s="16"/>
      <c r="C19577" s="17"/>
    </row>
    <row r="19578" spans="2:3" x14ac:dyDescent="0.25">
      <c r="B19578" s="16"/>
      <c r="C19578" s="17"/>
    </row>
    <row r="19579" spans="2:3" x14ac:dyDescent="0.25">
      <c r="B19579" s="16"/>
      <c r="C19579" s="17"/>
    </row>
    <row r="19580" spans="2:3" x14ac:dyDescent="0.25">
      <c r="B19580" s="16"/>
      <c r="C19580" s="17"/>
    </row>
    <row r="19581" spans="2:3" x14ac:dyDescent="0.25">
      <c r="B19581" s="16"/>
      <c r="C19581" s="17"/>
    </row>
    <row r="19582" spans="2:3" x14ac:dyDescent="0.25">
      <c r="B19582" s="16"/>
      <c r="C19582" s="17"/>
    </row>
    <row r="19583" spans="2:3" x14ac:dyDescent="0.25">
      <c r="B19583" s="16"/>
      <c r="C19583" s="17"/>
    </row>
    <row r="19584" spans="2:3" x14ac:dyDescent="0.25">
      <c r="B19584" s="16"/>
      <c r="C19584" s="17"/>
    </row>
    <row r="19585" spans="2:3" x14ac:dyDescent="0.25">
      <c r="B19585" s="16"/>
      <c r="C19585" s="17"/>
    </row>
    <row r="19586" spans="2:3" x14ac:dyDescent="0.25">
      <c r="B19586" s="16"/>
      <c r="C19586" s="17"/>
    </row>
    <row r="19587" spans="2:3" x14ac:dyDescent="0.25">
      <c r="B19587" s="16"/>
      <c r="C19587" s="17"/>
    </row>
    <row r="19588" spans="2:3" x14ac:dyDescent="0.25">
      <c r="B19588" s="16"/>
      <c r="C19588" s="17"/>
    </row>
    <row r="19589" spans="2:3" x14ac:dyDescent="0.25">
      <c r="B19589" s="16"/>
      <c r="C19589" s="17"/>
    </row>
    <row r="19590" spans="2:3" x14ac:dyDescent="0.25">
      <c r="B19590" s="16"/>
      <c r="C19590" s="17"/>
    </row>
    <row r="19591" spans="2:3" x14ac:dyDescent="0.25">
      <c r="B19591" s="16"/>
      <c r="C19591" s="17"/>
    </row>
    <row r="19592" spans="2:3" x14ac:dyDescent="0.25">
      <c r="B19592" s="16"/>
      <c r="C19592" s="17"/>
    </row>
    <row r="19593" spans="2:3" x14ac:dyDescent="0.25">
      <c r="B19593" s="16"/>
      <c r="C19593" s="17"/>
    </row>
    <row r="19594" spans="2:3" x14ac:dyDescent="0.25">
      <c r="B19594" s="16"/>
      <c r="C19594" s="17"/>
    </row>
    <row r="19595" spans="2:3" x14ac:dyDescent="0.25">
      <c r="B19595" s="16"/>
      <c r="C19595" s="17"/>
    </row>
    <row r="19596" spans="2:3" x14ac:dyDescent="0.25">
      <c r="B19596" s="16"/>
      <c r="C19596" s="17"/>
    </row>
    <row r="19597" spans="2:3" x14ac:dyDescent="0.25">
      <c r="B19597" s="16"/>
      <c r="C19597" s="17"/>
    </row>
    <row r="19598" spans="2:3" x14ac:dyDescent="0.25">
      <c r="B19598" s="16"/>
      <c r="C19598" s="17"/>
    </row>
    <row r="19599" spans="2:3" x14ac:dyDescent="0.25">
      <c r="B19599" s="16"/>
      <c r="C19599" s="17"/>
    </row>
    <row r="19600" spans="2:3" x14ac:dyDescent="0.25">
      <c r="B19600" s="16"/>
      <c r="C19600" s="17"/>
    </row>
    <row r="19601" spans="2:3" x14ac:dyDescent="0.25">
      <c r="B19601" s="16"/>
      <c r="C19601" s="17"/>
    </row>
    <row r="19602" spans="2:3" x14ac:dyDescent="0.25">
      <c r="B19602" s="16"/>
      <c r="C19602" s="17"/>
    </row>
    <row r="19603" spans="2:3" x14ac:dyDescent="0.25">
      <c r="B19603" s="16"/>
      <c r="C19603" s="17"/>
    </row>
    <row r="19604" spans="2:3" x14ac:dyDescent="0.25">
      <c r="B19604" s="16"/>
      <c r="C19604" s="17"/>
    </row>
    <row r="19605" spans="2:3" x14ac:dyDescent="0.25">
      <c r="B19605" s="16"/>
      <c r="C19605" s="17"/>
    </row>
    <row r="19606" spans="2:3" x14ac:dyDescent="0.25">
      <c r="B19606" s="16"/>
      <c r="C19606" s="17"/>
    </row>
    <row r="19607" spans="2:3" x14ac:dyDescent="0.25">
      <c r="B19607" s="16"/>
      <c r="C19607" s="17"/>
    </row>
    <row r="19608" spans="2:3" x14ac:dyDescent="0.25">
      <c r="B19608" s="16"/>
      <c r="C19608" s="17"/>
    </row>
    <row r="19609" spans="2:3" x14ac:dyDescent="0.25">
      <c r="B19609" s="16"/>
      <c r="C19609" s="17"/>
    </row>
    <row r="19610" spans="2:3" x14ac:dyDescent="0.25">
      <c r="B19610" s="16"/>
      <c r="C19610" s="17"/>
    </row>
    <row r="19611" spans="2:3" x14ac:dyDescent="0.25">
      <c r="B19611" s="16"/>
      <c r="C19611" s="17"/>
    </row>
    <row r="19612" spans="2:3" x14ac:dyDescent="0.25">
      <c r="B19612" s="16"/>
      <c r="C19612" s="17"/>
    </row>
    <row r="19613" spans="2:3" x14ac:dyDescent="0.25">
      <c r="B19613" s="16"/>
      <c r="C19613" s="17"/>
    </row>
    <row r="19614" spans="2:3" x14ac:dyDescent="0.25">
      <c r="B19614" s="16"/>
      <c r="C19614" s="17"/>
    </row>
    <row r="19615" spans="2:3" x14ac:dyDescent="0.25">
      <c r="B19615" s="16"/>
      <c r="C19615" s="17"/>
    </row>
    <row r="19616" spans="2:3" x14ac:dyDescent="0.25">
      <c r="B19616" s="16"/>
      <c r="C19616" s="17"/>
    </row>
    <row r="19617" spans="2:3" x14ac:dyDescent="0.25">
      <c r="B19617" s="16"/>
      <c r="C19617" s="17"/>
    </row>
    <row r="19618" spans="2:3" x14ac:dyDescent="0.25">
      <c r="B19618" s="16"/>
      <c r="C19618" s="17"/>
    </row>
    <row r="19619" spans="2:3" x14ac:dyDescent="0.25">
      <c r="B19619" s="16"/>
      <c r="C19619" s="17"/>
    </row>
    <row r="19620" spans="2:3" x14ac:dyDescent="0.25">
      <c r="B19620" s="16"/>
      <c r="C19620" s="17"/>
    </row>
    <row r="19621" spans="2:3" x14ac:dyDescent="0.25">
      <c r="B19621" s="16"/>
      <c r="C19621" s="17"/>
    </row>
    <row r="19622" spans="2:3" x14ac:dyDescent="0.25">
      <c r="B19622" s="16"/>
      <c r="C19622" s="17"/>
    </row>
    <row r="19623" spans="2:3" x14ac:dyDescent="0.25">
      <c r="B19623" s="16"/>
      <c r="C19623" s="17"/>
    </row>
    <row r="19624" spans="2:3" x14ac:dyDescent="0.25">
      <c r="B19624" s="16"/>
      <c r="C19624" s="17"/>
    </row>
    <row r="19625" spans="2:3" x14ac:dyDescent="0.25">
      <c r="B19625" s="16"/>
      <c r="C19625" s="17"/>
    </row>
    <row r="19626" spans="2:3" x14ac:dyDescent="0.25">
      <c r="B19626" s="16"/>
      <c r="C19626" s="17"/>
    </row>
    <row r="19627" spans="2:3" x14ac:dyDescent="0.25">
      <c r="B19627" s="16"/>
      <c r="C19627" s="17"/>
    </row>
    <row r="19628" spans="2:3" x14ac:dyDescent="0.25">
      <c r="B19628" s="16"/>
      <c r="C19628" s="17"/>
    </row>
    <row r="19629" spans="2:3" x14ac:dyDescent="0.25">
      <c r="B19629" s="16"/>
      <c r="C19629" s="17"/>
    </row>
    <row r="19630" spans="2:3" x14ac:dyDescent="0.25">
      <c r="B19630" s="16"/>
      <c r="C19630" s="17"/>
    </row>
    <row r="19631" spans="2:3" x14ac:dyDescent="0.25">
      <c r="B19631" s="16"/>
      <c r="C19631" s="17"/>
    </row>
    <row r="19632" spans="2:3" x14ac:dyDescent="0.25">
      <c r="B19632" s="16"/>
      <c r="C19632" s="17"/>
    </row>
    <row r="19633" spans="2:3" x14ac:dyDescent="0.25">
      <c r="B19633" s="16"/>
      <c r="C19633" s="17"/>
    </row>
    <row r="19634" spans="2:3" x14ac:dyDescent="0.25">
      <c r="B19634" s="16"/>
      <c r="C19634" s="17"/>
    </row>
    <row r="19635" spans="2:3" x14ac:dyDescent="0.25">
      <c r="B19635" s="16"/>
      <c r="C19635" s="17"/>
    </row>
    <row r="19636" spans="2:3" x14ac:dyDescent="0.25">
      <c r="B19636" s="16"/>
      <c r="C19636" s="17"/>
    </row>
    <row r="19637" spans="2:3" x14ac:dyDescent="0.25">
      <c r="B19637" s="16"/>
      <c r="C19637" s="17"/>
    </row>
    <row r="19638" spans="2:3" x14ac:dyDescent="0.25">
      <c r="B19638" s="16"/>
      <c r="C19638" s="17"/>
    </row>
    <row r="19639" spans="2:3" x14ac:dyDescent="0.25">
      <c r="B19639" s="16"/>
      <c r="C19639" s="17"/>
    </row>
    <row r="19640" spans="2:3" x14ac:dyDescent="0.25">
      <c r="B19640" s="16"/>
      <c r="C19640" s="17"/>
    </row>
    <row r="19641" spans="2:3" x14ac:dyDescent="0.25">
      <c r="B19641" s="16"/>
      <c r="C19641" s="17"/>
    </row>
    <row r="19642" spans="2:3" x14ac:dyDescent="0.25">
      <c r="B19642" s="16"/>
      <c r="C19642" s="17"/>
    </row>
    <row r="19643" spans="2:3" x14ac:dyDescent="0.25">
      <c r="B19643" s="16"/>
      <c r="C19643" s="17"/>
    </row>
    <row r="19644" spans="2:3" x14ac:dyDescent="0.25">
      <c r="B19644" s="16"/>
      <c r="C19644" s="17"/>
    </row>
    <row r="19645" spans="2:3" x14ac:dyDescent="0.25">
      <c r="B19645" s="16"/>
      <c r="C19645" s="17"/>
    </row>
    <row r="19646" spans="2:3" x14ac:dyDescent="0.25">
      <c r="B19646" s="16"/>
      <c r="C19646" s="17"/>
    </row>
    <row r="19647" spans="2:3" x14ac:dyDescent="0.25">
      <c r="B19647" s="16"/>
      <c r="C19647" s="17"/>
    </row>
    <row r="19648" spans="2:3" x14ac:dyDescent="0.25">
      <c r="B19648" s="16"/>
      <c r="C19648" s="17"/>
    </row>
    <row r="19649" spans="2:3" x14ac:dyDescent="0.25">
      <c r="B19649" s="16"/>
      <c r="C19649" s="17"/>
    </row>
    <row r="19650" spans="2:3" x14ac:dyDescent="0.25">
      <c r="B19650" s="16"/>
      <c r="C19650" s="17"/>
    </row>
    <row r="19651" spans="2:3" x14ac:dyDescent="0.25">
      <c r="B19651" s="16"/>
      <c r="C19651" s="17"/>
    </row>
    <row r="19652" spans="2:3" x14ac:dyDescent="0.25">
      <c r="B19652" s="16"/>
      <c r="C19652" s="17"/>
    </row>
    <row r="19653" spans="2:3" x14ac:dyDescent="0.25">
      <c r="B19653" s="16"/>
      <c r="C19653" s="17"/>
    </row>
    <row r="19654" spans="2:3" x14ac:dyDescent="0.25">
      <c r="B19654" s="16"/>
      <c r="C19654" s="17"/>
    </row>
    <row r="19655" spans="2:3" x14ac:dyDescent="0.25">
      <c r="B19655" s="16"/>
      <c r="C19655" s="17"/>
    </row>
    <row r="19656" spans="2:3" x14ac:dyDescent="0.25">
      <c r="B19656" s="16"/>
      <c r="C19656" s="17"/>
    </row>
    <row r="19657" spans="2:3" x14ac:dyDescent="0.25">
      <c r="B19657" s="16"/>
      <c r="C19657" s="17"/>
    </row>
    <row r="19658" spans="2:3" x14ac:dyDescent="0.25">
      <c r="B19658" s="16"/>
      <c r="C19658" s="17"/>
    </row>
    <row r="19659" spans="2:3" x14ac:dyDescent="0.25">
      <c r="B19659" s="16"/>
      <c r="C19659" s="17"/>
    </row>
    <row r="19660" spans="2:3" x14ac:dyDescent="0.25">
      <c r="B19660" s="16"/>
      <c r="C19660" s="17"/>
    </row>
    <row r="19661" spans="2:3" x14ac:dyDescent="0.25">
      <c r="B19661" s="16"/>
      <c r="C19661" s="17"/>
    </row>
    <row r="19662" spans="2:3" x14ac:dyDescent="0.25">
      <c r="B19662" s="16"/>
      <c r="C19662" s="17"/>
    </row>
    <row r="19663" spans="2:3" x14ac:dyDescent="0.25">
      <c r="B19663" s="16"/>
      <c r="C19663" s="17"/>
    </row>
    <row r="19664" spans="2:3" x14ac:dyDescent="0.25">
      <c r="B19664" s="16"/>
      <c r="C19664" s="17"/>
    </row>
    <row r="19665" spans="2:3" x14ac:dyDescent="0.25">
      <c r="B19665" s="16"/>
      <c r="C19665" s="17"/>
    </row>
    <row r="19666" spans="2:3" x14ac:dyDescent="0.25">
      <c r="B19666" s="16"/>
      <c r="C19666" s="17"/>
    </row>
    <row r="19667" spans="2:3" x14ac:dyDescent="0.25">
      <c r="B19667" s="16"/>
      <c r="C19667" s="17"/>
    </row>
    <row r="19668" spans="2:3" x14ac:dyDescent="0.25">
      <c r="B19668" s="16"/>
      <c r="C19668" s="17"/>
    </row>
    <row r="19669" spans="2:3" x14ac:dyDescent="0.25">
      <c r="B19669" s="16"/>
      <c r="C19669" s="17"/>
    </row>
    <row r="19670" spans="2:3" x14ac:dyDescent="0.25">
      <c r="B19670" s="16"/>
      <c r="C19670" s="17"/>
    </row>
    <row r="19671" spans="2:3" x14ac:dyDescent="0.25">
      <c r="B19671" s="16"/>
      <c r="C19671" s="17"/>
    </row>
    <row r="19672" spans="2:3" x14ac:dyDescent="0.25">
      <c r="B19672" s="16"/>
      <c r="C19672" s="17"/>
    </row>
    <row r="19673" spans="2:3" x14ac:dyDescent="0.25">
      <c r="B19673" s="16"/>
      <c r="C19673" s="17"/>
    </row>
    <row r="19674" spans="2:3" x14ac:dyDescent="0.25">
      <c r="B19674" s="16"/>
      <c r="C19674" s="17"/>
    </row>
    <row r="19675" spans="2:3" x14ac:dyDescent="0.25">
      <c r="B19675" s="16"/>
      <c r="C19675" s="17"/>
    </row>
    <row r="19676" spans="2:3" x14ac:dyDescent="0.25">
      <c r="B19676" s="16"/>
      <c r="C19676" s="17"/>
    </row>
    <row r="19677" spans="2:3" x14ac:dyDescent="0.25">
      <c r="B19677" s="16"/>
      <c r="C19677" s="17"/>
    </row>
    <row r="19678" spans="2:3" x14ac:dyDescent="0.25">
      <c r="B19678" s="16"/>
      <c r="C19678" s="17"/>
    </row>
    <row r="19679" spans="2:3" x14ac:dyDescent="0.25">
      <c r="B19679" s="16"/>
      <c r="C19679" s="17"/>
    </row>
    <row r="19680" spans="2:3" x14ac:dyDescent="0.25">
      <c r="B19680" s="16"/>
      <c r="C19680" s="17"/>
    </row>
    <row r="19681" spans="2:3" x14ac:dyDescent="0.25">
      <c r="B19681" s="16"/>
      <c r="C19681" s="17"/>
    </row>
    <row r="19682" spans="2:3" x14ac:dyDescent="0.25">
      <c r="B19682" s="16"/>
      <c r="C19682" s="17"/>
    </row>
    <row r="19683" spans="2:3" x14ac:dyDescent="0.25">
      <c r="B19683" s="16"/>
      <c r="C19683" s="17"/>
    </row>
    <row r="19684" spans="2:3" x14ac:dyDescent="0.25">
      <c r="B19684" s="16"/>
      <c r="C19684" s="17"/>
    </row>
    <row r="19685" spans="2:3" x14ac:dyDescent="0.25">
      <c r="B19685" s="16"/>
      <c r="C19685" s="17"/>
    </row>
    <row r="19686" spans="2:3" x14ac:dyDescent="0.25">
      <c r="B19686" s="16"/>
      <c r="C19686" s="17"/>
    </row>
    <row r="19687" spans="2:3" x14ac:dyDescent="0.25">
      <c r="B19687" s="16"/>
      <c r="C19687" s="17"/>
    </row>
    <row r="19688" spans="2:3" x14ac:dyDescent="0.25">
      <c r="B19688" s="16"/>
      <c r="C19688" s="17"/>
    </row>
    <row r="19689" spans="2:3" x14ac:dyDescent="0.25">
      <c r="B19689" s="16"/>
      <c r="C19689" s="17"/>
    </row>
    <row r="19690" spans="2:3" x14ac:dyDescent="0.25">
      <c r="B19690" s="16"/>
      <c r="C19690" s="17"/>
    </row>
    <row r="19691" spans="2:3" x14ac:dyDescent="0.25">
      <c r="B19691" s="16"/>
      <c r="C19691" s="17"/>
    </row>
    <row r="19692" spans="2:3" x14ac:dyDescent="0.25">
      <c r="B19692" s="16"/>
      <c r="C19692" s="17"/>
    </row>
    <row r="19693" spans="2:3" x14ac:dyDescent="0.25">
      <c r="B19693" s="16"/>
      <c r="C19693" s="17"/>
    </row>
    <row r="19694" spans="2:3" x14ac:dyDescent="0.25">
      <c r="B19694" s="16"/>
      <c r="C19694" s="17"/>
    </row>
    <row r="19695" spans="2:3" x14ac:dyDescent="0.25">
      <c r="B19695" s="16"/>
      <c r="C19695" s="17"/>
    </row>
    <row r="19696" spans="2:3" x14ac:dyDescent="0.25">
      <c r="B19696" s="16"/>
      <c r="C19696" s="17"/>
    </row>
    <row r="19697" spans="2:3" x14ac:dyDescent="0.25">
      <c r="B19697" s="16"/>
      <c r="C19697" s="17"/>
    </row>
    <row r="19698" spans="2:3" x14ac:dyDescent="0.25">
      <c r="B19698" s="16"/>
      <c r="C19698" s="17"/>
    </row>
    <row r="19699" spans="2:3" x14ac:dyDescent="0.25">
      <c r="B19699" s="16"/>
      <c r="C19699" s="17"/>
    </row>
    <row r="19700" spans="2:3" x14ac:dyDescent="0.25">
      <c r="B19700" s="16"/>
      <c r="C19700" s="17"/>
    </row>
    <row r="19701" spans="2:3" x14ac:dyDescent="0.25">
      <c r="B19701" s="16"/>
      <c r="C19701" s="17"/>
    </row>
    <row r="19702" spans="2:3" x14ac:dyDescent="0.25">
      <c r="B19702" s="16"/>
      <c r="C19702" s="17"/>
    </row>
    <row r="19703" spans="2:3" x14ac:dyDescent="0.25">
      <c r="B19703" s="16"/>
      <c r="C19703" s="17"/>
    </row>
    <row r="19704" spans="2:3" x14ac:dyDescent="0.25">
      <c r="B19704" s="16"/>
      <c r="C19704" s="17"/>
    </row>
    <row r="19705" spans="2:3" x14ac:dyDescent="0.25">
      <c r="B19705" s="16"/>
      <c r="C19705" s="17"/>
    </row>
    <row r="19706" spans="2:3" x14ac:dyDescent="0.25">
      <c r="B19706" s="16"/>
      <c r="C19706" s="17"/>
    </row>
    <row r="19707" spans="2:3" x14ac:dyDescent="0.25">
      <c r="B19707" s="16"/>
      <c r="C19707" s="17"/>
    </row>
    <row r="19708" spans="2:3" x14ac:dyDescent="0.25">
      <c r="B19708" s="16"/>
      <c r="C19708" s="17"/>
    </row>
    <row r="19709" spans="2:3" x14ac:dyDescent="0.25">
      <c r="B19709" s="16"/>
      <c r="C19709" s="17"/>
    </row>
    <row r="19710" spans="2:3" x14ac:dyDescent="0.25">
      <c r="B19710" s="16"/>
      <c r="C19710" s="17"/>
    </row>
    <row r="19711" spans="2:3" x14ac:dyDescent="0.25">
      <c r="B19711" s="16"/>
      <c r="C19711" s="17"/>
    </row>
    <row r="19712" spans="2:3" x14ac:dyDescent="0.25">
      <c r="B19712" s="16"/>
      <c r="C19712" s="17"/>
    </row>
    <row r="19713" spans="2:3" x14ac:dyDescent="0.25">
      <c r="B19713" s="16"/>
      <c r="C19713" s="17"/>
    </row>
    <row r="19714" spans="2:3" x14ac:dyDescent="0.25">
      <c r="B19714" s="16"/>
      <c r="C19714" s="17"/>
    </row>
    <row r="19715" spans="2:3" x14ac:dyDescent="0.25">
      <c r="B19715" s="16"/>
      <c r="C19715" s="17"/>
    </row>
    <row r="19716" spans="2:3" x14ac:dyDescent="0.25">
      <c r="B19716" s="16"/>
      <c r="C19716" s="17"/>
    </row>
    <row r="19717" spans="2:3" x14ac:dyDescent="0.25">
      <c r="B19717" s="16"/>
      <c r="C19717" s="17"/>
    </row>
    <row r="19718" spans="2:3" x14ac:dyDescent="0.25">
      <c r="B19718" s="16"/>
      <c r="C19718" s="17"/>
    </row>
    <row r="19719" spans="2:3" x14ac:dyDescent="0.25">
      <c r="B19719" s="16"/>
      <c r="C19719" s="17"/>
    </row>
    <row r="19720" spans="2:3" x14ac:dyDescent="0.25">
      <c r="B19720" s="16"/>
      <c r="C19720" s="17"/>
    </row>
    <row r="19721" spans="2:3" x14ac:dyDescent="0.25">
      <c r="B19721" s="16"/>
      <c r="C19721" s="17"/>
    </row>
    <row r="19722" spans="2:3" x14ac:dyDescent="0.25">
      <c r="B19722" s="16"/>
      <c r="C19722" s="17"/>
    </row>
    <row r="19723" spans="2:3" x14ac:dyDescent="0.25">
      <c r="B19723" s="16"/>
      <c r="C19723" s="17"/>
    </row>
    <row r="19724" spans="2:3" x14ac:dyDescent="0.25">
      <c r="B19724" s="16"/>
      <c r="C19724" s="17"/>
    </row>
    <row r="19725" spans="2:3" x14ac:dyDescent="0.25">
      <c r="B19725" s="16"/>
      <c r="C19725" s="17"/>
    </row>
    <row r="19726" spans="2:3" x14ac:dyDescent="0.25">
      <c r="B19726" s="16"/>
      <c r="C19726" s="17"/>
    </row>
    <row r="19727" spans="2:3" x14ac:dyDescent="0.25">
      <c r="B19727" s="16"/>
      <c r="C19727" s="17"/>
    </row>
    <row r="19728" spans="2:3" x14ac:dyDescent="0.25">
      <c r="B19728" s="16"/>
      <c r="C19728" s="17"/>
    </row>
    <row r="19729" spans="2:3" x14ac:dyDescent="0.25">
      <c r="B19729" s="16"/>
      <c r="C19729" s="17"/>
    </row>
    <row r="19730" spans="2:3" x14ac:dyDescent="0.25">
      <c r="B19730" s="16"/>
      <c r="C19730" s="17"/>
    </row>
    <row r="19731" spans="2:3" x14ac:dyDescent="0.25">
      <c r="B19731" s="16"/>
      <c r="C19731" s="17"/>
    </row>
    <row r="19732" spans="2:3" x14ac:dyDescent="0.25">
      <c r="B19732" s="16"/>
      <c r="C19732" s="17"/>
    </row>
    <row r="19733" spans="2:3" x14ac:dyDescent="0.25">
      <c r="B19733" s="16"/>
      <c r="C19733" s="17"/>
    </row>
    <row r="19734" spans="2:3" x14ac:dyDescent="0.25">
      <c r="B19734" s="16"/>
      <c r="C19734" s="17"/>
    </row>
    <row r="19735" spans="2:3" x14ac:dyDescent="0.25">
      <c r="B19735" s="16"/>
      <c r="C19735" s="17"/>
    </row>
    <row r="19736" spans="2:3" x14ac:dyDescent="0.25">
      <c r="B19736" s="16"/>
      <c r="C19736" s="17"/>
    </row>
    <row r="19737" spans="2:3" x14ac:dyDescent="0.25">
      <c r="B19737" s="16"/>
      <c r="C19737" s="17"/>
    </row>
    <row r="19738" spans="2:3" x14ac:dyDescent="0.25">
      <c r="B19738" s="16"/>
      <c r="C19738" s="17"/>
    </row>
    <row r="19739" spans="2:3" x14ac:dyDescent="0.25">
      <c r="B19739" s="16"/>
      <c r="C19739" s="17"/>
    </row>
    <row r="19740" spans="2:3" x14ac:dyDescent="0.25">
      <c r="B19740" s="16"/>
      <c r="C19740" s="17"/>
    </row>
    <row r="19741" spans="2:3" x14ac:dyDescent="0.25">
      <c r="B19741" s="16"/>
      <c r="C19741" s="17"/>
    </row>
    <row r="19742" spans="2:3" x14ac:dyDescent="0.25">
      <c r="B19742" s="16"/>
      <c r="C19742" s="17"/>
    </row>
    <row r="19743" spans="2:3" x14ac:dyDescent="0.25">
      <c r="B19743" s="16"/>
      <c r="C19743" s="17"/>
    </row>
    <row r="19744" spans="2:3" x14ac:dyDescent="0.25">
      <c r="B19744" s="16"/>
      <c r="C19744" s="17"/>
    </row>
    <row r="19745" spans="2:3" x14ac:dyDescent="0.25">
      <c r="B19745" s="16"/>
      <c r="C19745" s="17"/>
    </row>
    <row r="19746" spans="2:3" x14ac:dyDescent="0.25">
      <c r="B19746" s="16"/>
      <c r="C19746" s="17"/>
    </row>
    <row r="19747" spans="2:3" x14ac:dyDescent="0.25">
      <c r="B19747" s="16"/>
      <c r="C19747" s="17"/>
    </row>
    <row r="19748" spans="2:3" x14ac:dyDescent="0.25">
      <c r="B19748" s="16"/>
      <c r="C19748" s="17"/>
    </row>
    <row r="19749" spans="2:3" x14ac:dyDescent="0.25">
      <c r="B19749" s="16"/>
      <c r="C19749" s="17"/>
    </row>
    <row r="19750" spans="2:3" x14ac:dyDescent="0.25">
      <c r="B19750" s="16"/>
      <c r="C19750" s="17"/>
    </row>
    <row r="19751" spans="2:3" x14ac:dyDescent="0.25">
      <c r="B19751" s="16"/>
      <c r="C19751" s="17"/>
    </row>
    <row r="19752" spans="2:3" x14ac:dyDescent="0.25">
      <c r="B19752" s="16"/>
      <c r="C19752" s="17"/>
    </row>
    <row r="19753" spans="2:3" x14ac:dyDescent="0.25">
      <c r="B19753" s="16"/>
      <c r="C19753" s="17"/>
    </row>
    <row r="19754" spans="2:3" x14ac:dyDescent="0.25">
      <c r="B19754" s="16"/>
      <c r="C19754" s="17"/>
    </row>
    <row r="19755" spans="2:3" x14ac:dyDescent="0.25">
      <c r="B19755" s="16"/>
      <c r="C19755" s="17"/>
    </row>
    <row r="19756" spans="2:3" x14ac:dyDescent="0.25">
      <c r="B19756" s="16"/>
      <c r="C19756" s="17"/>
    </row>
    <row r="19757" spans="2:3" x14ac:dyDescent="0.25">
      <c r="B19757" s="16"/>
      <c r="C19757" s="17"/>
    </row>
    <row r="19758" spans="2:3" x14ac:dyDescent="0.25">
      <c r="B19758" s="16"/>
      <c r="C19758" s="17"/>
    </row>
    <row r="19759" spans="2:3" x14ac:dyDescent="0.25">
      <c r="B19759" s="16"/>
      <c r="C19759" s="17"/>
    </row>
    <row r="19760" spans="2:3" x14ac:dyDescent="0.25">
      <c r="B19760" s="16"/>
      <c r="C19760" s="17"/>
    </row>
    <row r="19761" spans="2:3" x14ac:dyDescent="0.25">
      <c r="B19761" s="16"/>
      <c r="C19761" s="17"/>
    </row>
    <row r="19762" spans="2:3" x14ac:dyDescent="0.25">
      <c r="B19762" s="16"/>
      <c r="C19762" s="17"/>
    </row>
    <row r="19763" spans="2:3" x14ac:dyDescent="0.25">
      <c r="B19763" s="16"/>
      <c r="C19763" s="17"/>
    </row>
    <row r="19764" spans="2:3" x14ac:dyDescent="0.25">
      <c r="B19764" s="16"/>
      <c r="C19764" s="17"/>
    </row>
    <row r="19765" spans="2:3" x14ac:dyDescent="0.25">
      <c r="B19765" s="16"/>
      <c r="C19765" s="17"/>
    </row>
    <row r="19766" spans="2:3" x14ac:dyDescent="0.25">
      <c r="B19766" s="16"/>
      <c r="C19766" s="17"/>
    </row>
    <row r="19767" spans="2:3" x14ac:dyDescent="0.25">
      <c r="B19767" s="16"/>
      <c r="C19767" s="17"/>
    </row>
    <row r="19768" spans="2:3" x14ac:dyDescent="0.25">
      <c r="B19768" s="16"/>
      <c r="C19768" s="17"/>
    </row>
    <row r="19769" spans="2:3" x14ac:dyDescent="0.25">
      <c r="B19769" s="16"/>
      <c r="C19769" s="17"/>
    </row>
    <row r="19770" spans="2:3" x14ac:dyDescent="0.25">
      <c r="B19770" s="16"/>
      <c r="C19770" s="17"/>
    </row>
    <row r="19771" spans="2:3" x14ac:dyDescent="0.25">
      <c r="B19771" s="16"/>
      <c r="C19771" s="17"/>
    </row>
    <row r="19772" spans="2:3" x14ac:dyDescent="0.25">
      <c r="B19772" s="16"/>
      <c r="C19772" s="17"/>
    </row>
    <row r="19773" spans="2:3" x14ac:dyDescent="0.25">
      <c r="B19773" s="16"/>
      <c r="C19773" s="17"/>
    </row>
    <row r="19774" spans="2:3" x14ac:dyDescent="0.25">
      <c r="B19774" s="16"/>
      <c r="C19774" s="17"/>
    </row>
    <row r="19775" spans="2:3" x14ac:dyDescent="0.25">
      <c r="B19775" s="16"/>
      <c r="C19775" s="17"/>
    </row>
    <row r="19776" spans="2:3" x14ac:dyDescent="0.25">
      <c r="B19776" s="16"/>
      <c r="C19776" s="17"/>
    </row>
    <row r="19777" spans="2:3" x14ac:dyDescent="0.25">
      <c r="B19777" s="16"/>
      <c r="C19777" s="17"/>
    </row>
    <row r="19778" spans="2:3" x14ac:dyDescent="0.25">
      <c r="B19778" s="16"/>
      <c r="C19778" s="17"/>
    </row>
    <row r="19779" spans="2:3" x14ac:dyDescent="0.25">
      <c r="B19779" s="16"/>
      <c r="C19779" s="17"/>
    </row>
    <row r="19780" spans="2:3" x14ac:dyDescent="0.25">
      <c r="B19780" s="16"/>
      <c r="C19780" s="17"/>
    </row>
    <row r="19781" spans="2:3" x14ac:dyDescent="0.25">
      <c r="B19781" s="16"/>
      <c r="C19781" s="17"/>
    </row>
    <row r="19782" spans="2:3" x14ac:dyDescent="0.25">
      <c r="B19782" s="16"/>
      <c r="C19782" s="17"/>
    </row>
    <row r="19783" spans="2:3" x14ac:dyDescent="0.25">
      <c r="B19783" s="16"/>
      <c r="C19783" s="17"/>
    </row>
    <row r="19784" spans="2:3" x14ac:dyDescent="0.25">
      <c r="B19784" s="16"/>
      <c r="C19784" s="17"/>
    </row>
    <row r="19785" spans="2:3" x14ac:dyDescent="0.25">
      <c r="B19785" s="16"/>
      <c r="C19785" s="17"/>
    </row>
    <row r="19786" spans="2:3" x14ac:dyDescent="0.25">
      <c r="B19786" s="16"/>
      <c r="C19786" s="17"/>
    </row>
    <row r="19787" spans="2:3" x14ac:dyDescent="0.25">
      <c r="B19787" s="16"/>
      <c r="C19787" s="17"/>
    </row>
    <row r="19788" spans="2:3" x14ac:dyDescent="0.25">
      <c r="B19788" s="16"/>
      <c r="C19788" s="17"/>
    </row>
    <row r="19789" spans="2:3" x14ac:dyDescent="0.25">
      <c r="B19789" s="16"/>
      <c r="C19789" s="17"/>
    </row>
    <row r="19790" spans="2:3" x14ac:dyDescent="0.25">
      <c r="B19790" s="16"/>
      <c r="C19790" s="17"/>
    </row>
    <row r="19791" spans="2:3" x14ac:dyDescent="0.25">
      <c r="B19791" s="16"/>
      <c r="C19791" s="17"/>
    </row>
    <row r="19792" spans="2:3" x14ac:dyDescent="0.25">
      <c r="B19792" s="16"/>
      <c r="C19792" s="17"/>
    </row>
    <row r="19793" spans="2:3" x14ac:dyDescent="0.25">
      <c r="B19793" s="16"/>
      <c r="C19793" s="17"/>
    </row>
    <row r="19794" spans="2:3" x14ac:dyDescent="0.25">
      <c r="B19794" s="16"/>
      <c r="C19794" s="17"/>
    </row>
    <row r="19795" spans="2:3" x14ac:dyDescent="0.25">
      <c r="B19795" s="16"/>
      <c r="C19795" s="17"/>
    </row>
    <row r="19796" spans="2:3" x14ac:dyDescent="0.25">
      <c r="B19796" s="16"/>
      <c r="C19796" s="17"/>
    </row>
    <row r="19797" spans="2:3" x14ac:dyDescent="0.25">
      <c r="B19797" s="16"/>
      <c r="C19797" s="17"/>
    </row>
    <row r="19798" spans="2:3" x14ac:dyDescent="0.25">
      <c r="B19798" s="16"/>
      <c r="C19798" s="17"/>
    </row>
    <row r="19799" spans="2:3" x14ac:dyDescent="0.25">
      <c r="B19799" s="16"/>
      <c r="C19799" s="17"/>
    </row>
    <row r="19800" spans="2:3" x14ac:dyDescent="0.25">
      <c r="B19800" s="16"/>
      <c r="C19800" s="17"/>
    </row>
    <row r="19801" spans="2:3" x14ac:dyDescent="0.25">
      <c r="B19801" s="16"/>
      <c r="C19801" s="17"/>
    </row>
    <row r="19802" spans="2:3" x14ac:dyDescent="0.25">
      <c r="B19802" s="16"/>
      <c r="C19802" s="17"/>
    </row>
    <row r="19803" spans="2:3" x14ac:dyDescent="0.25">
      <c r="B19803" s="16"/>
      <c r="C19803" s="17"/>
    </row>
    <row r="19804" spans="2:3" x14ac:dyDescent="0.25">
      <c r="B19804" s="16"/>
      <c r="C19804" s="17"/>
    </row>
    <row r="19805" spans="2:3" x14ac:dyDescent="0.25">
      <c r="B19805" s="16"/>
      <c r="C19805" s="17"/>
    </row>
    <row r="19806" spans="2:3" x14ac:dyDescent="0.25">
      <c r="B19806" s="16"/>
      <c r="C19806" s="17"/>
    </row>
    <row r="19807" spans="2:3" x14ac:dyDescent="0.25">
      <c r="B19807" s="16"/>
      <c r="C19807" s="17"/>
    </row>
    <row r="19808" spans="2:3" x14ac:dyDescent="0.25">
      <c r="B19808" s="16"/>
      <c r="C19808" s="17"/>
    </row>
    <row r="19809" spans="2:3" x14ac:dyDescent="0.25">
      <c r="B19809" s="16"/>
      <c r="C19809" s="17"/>
    </row>
    <row r="19810" spans="2:3" x14ac:dyDescent="0.25">
      <c r="B19810" s="16"/>
      <c r="C19810" s="17"/>
    </row>
    <row r="19811" spans="2:3" x14ac:dyDescent="0.25">
      <c r="B19811" s="16"/>
      <c r="C19811" s="17"/>
    </row>
    <row r="19812" spans="2:3" x14ac:dyDescent="0.25">
      <c r="B19812" s="16"/>
      <c r="C19812" s="17"/>
    </row>
    <row r="19813" spans="2:3" x14ac:dyDescent="0.25">
      <c r="B19813" s="16"/>
      <c r="C19813" s="17"/>
    </row>
    <row r="19814" spans="2:3" x14ac:dyDescent="0.25">
      <c r="B19814" s="16"/>
      <c r="C19814" s="17"/>
    </row>
    <row r="19815" spans="2:3" x14ac:dyDescent="0.25">
      <c r="B19815" s="16"/>
      <c r="C19815" s="17"/>
    </row>
    <row r="19816" spans="2:3" x14ac:dyDescent="0.25">
      <c r="B19816" s="16"/>
      <c r="C19816" s="17"/>
    </row>
    <row r="19817" spans="2:3" x14ac:dyDescent="0.25">
      <c r="B19817" s="16"/>
      <c r="C19817" s="17"/>
    </row>
    <row r="19818" spans="2:3" x14ac:dyDescent="0.25">
      <c r="B19818" s="16"/>
      <c r="C19818" s="17"/>
    </row>
    <row r="19819" spans="2:3" x14ac:dyDescent="0.25">
      <c r="B19819" s="16"/>
      <c r="C19819" s="17"/>
    </row>
    <row r="19820" spans="2:3" x14ac:dyDescent="0.25">
      <c r="B19820" s="16"/>
      <c r="C19820" s="17"/>
    </row>
    <row r="19821" spans="2:3" x14ac:dyDescent="0.25">
      <c r="B19821" s="16"/>
      <c r="C19821" s="17"/>
    </row>
    <row r="19822" spans="2:3" x14ac:dyDescent="0.25">
      <c r="B19822" s="16"/>
      <c r="C19822" s="17"/>
    </row>
    <row r="19823" spans="2:3" x14ac:dyDescent="0.25">
      <c r="B19823" s="16"/>
      <c r="C19823" s="17"/>
    </row>
    <row r="19824" spans="2:3" x14ac:dyDescent="0.25">
      <c r="B19824" s="16"/>
      <c r="C19824" s="17"/>
    </row>
    <row r="19825" spans="2:3" x14ac:dyDescent="0.25">
      <c r="B19825" s="16"/>
      <c r="C19825" s="17"/>
    </row>
    <row r="19826" spans="2:3" x14ac:dyDescent="0.25">
      <c r="B19826" s="16"/>
      <c r="C19826" s="17"/>
    </row>
    <row r="19827" spans="2:3" x14ac:dyDescent="0.25">
      <c r="B19827" s="16"/>
      <c r="C19827" s="17"/>
    </row>
    <row r="19828" spans="2:3" x14ac:dyDescent="0.25">
      <c r="B19828" s="16"/>
      <c r="C19828" s="17"/>
    </row>
    <row r="19829" spans="2:3" x14ac:dyDescent="0.25">
      <c r="B19829" s="16"/>
      <c r="C19829" s="17"/>
    </row>
    <row r="19830" spans="2:3" x14ac:dyDescent="0.25">
      <c r="B19830" s="16"/>
      <c r="C19830" s="17"/>
    </row>
    <row r="19831" spans="2:3" x14ac:dyDescent="0.25">
      <c r="B19831" s="16"/>
      <c r="C19831" s="17"/>
    </row>
    <row r="19832" spans="2:3" x14ac:dyDescent="0.25">
      <c r="B19832" s="16"/>
      <c r="C19832" s="17"/>
    </row>
    <row r="19833" spans="2:3" x14ac:dyDescent="0.25">
      <c r="B19833" s="16"/>
      <c r="C19833" s="17"/>
    </row>
    <row r="19834" spans="2:3" x14ac:dyDescent="0.25">
      <c r="B19834" s="16"/>
      <c r="C19834" s="17"/>
    </row>
    <row r="19835" spans="2:3" x14ac:dyDescent="0.25">
      <c r="B19835" s="16"/>
      <c r="C19835" s="17"/>
    </row>
    <row r="19836" spans="2:3" x14ac:dyDescent="0.25">
      <c r="B19836" s="16"/>
      <c r="C19836" s="17"/>
    </row>
    <row r="19837" spans="2:3" x14ac:dyDescent="0.25">
      <c r="B19837" s="16"/>
      <c r="C19837" s="17"/>
    </row>
    <row r="19838" spans="2:3" x14ac:dyDescent="0.25">
      <c r="B19838" s="16"/>
      <c r="C19838" s="17"/>
    </row>
    <row r="19839" spans="2:3" x14ac:dyDescent="0.25">
      <c r="B19839" s="16"/>
      <c r="C19839" s="17"/>
    </row>
    <row r="19840" spans="2:3" x14ac:dyDescent="0.25">
      <c r="B19840" s="16"/>
      <c r="C19840" s="17"/>
    </row>
    <row r="19841" spans="2:3" x14ac:dyDescent="0.25">
      <c r="B19841" s="16"/>
      <c r="C19841" s="17"/>
    </row>
    <row r="19842" spans="2:3" x14ac:dyDescent="0.25">
      <c r="B19842" s="16"/>
      <c r="C19842" s="17"/>
    </row>
    <row r="19843" spans="2:3" x14ac:dyDescent="0.25">
      <c r="B19843" s="16"/>
      <c r="C19843" s="17"/>
    </row>
    <row r="19844" spans="2:3" x14ac:dyDescent="0.25">
      <c r="B19844" s="16"/>
      <c r="C19844" s="17"/>
    </row>
    <row r="19845" spans="2:3" x14ac:dyDescent="0.25">
      <c r="B19845" s="16"/>
      <c r="C19845" s="17"/>
    </row>
    <row r="19846" spans="2:3" x14ac:dyDescent="0.25">
      <c r="B19846" s="16"/>
      <c r="C19846" s="17"/>
    </row>
    <row r="19847" spans="2:3" x14ac:dyDescent="0.25">
      <c r="B19847" s="16"/>
      <c r="C19847" s="17"/>
    </row>
    <row r="19848" spans="2:3" x14ac:dyDescent="0.25">
      <c r="B19848" s="16"/>
      <c r="C19848" s="17"/>
    </row>
    <row r="19849" spans="2:3" x14ac:dyDescent="0.25">
      <c r="B19849" s="16"/>
      <c r="C19849" s="17"/>
    </row>
    <row r="19850" spans="2:3" x14ac:dyDescent="0.25">
      <c r="B19850" s="16"/>
      <c r="C19850" s="17"/>
    </row>
    <row r="19851" spans="2:3" x14ac:dyDescent="0.25">
      <c r="B19851" s="16"/>
      <c r="C19851" s="17"/>
    </row>
    <row r="19852" spans="2:3" x14ac:dyDescent="0.25">
      <c r="B19852" s="16"/>
      <c r="C19852" s="17"/>
    </row>
    <row r="19853" spans="2:3" x14ac:dyDescent="0.25">
      <c r="B19853" s="16"/>
      <c r="C19853" s="17"/>
    </row>
    <row r="19854" spans="2:3" x14ac:dyDescent="0.25">
      <c r="B19854" s="16"/>
      <c r="C19854" s="17"/>
    </row>
    <row r="19855" spans="2:3" x14ac:dyDescent="0.25">
      <c r="B19855" s="16"/>
      <c r="C19855" s="17"/>
    </row>
    <row r="19856" spans="2:3" x14ac:dyDescent="0.25">
      <c r="B19856" s="16"/>
      <c r="C19856" s="17"/>
    </row>
    <row r="19857" spans="2:3" x14ac:dyDescent="0.25">
      <c r="B19857" s="16"/>
      <c r="C19857" s="17"/>
    </row>
    <row r="19858" spans="2:3" x14ac:dyDescent="0.25">
      <c r="B19858" s="16"/>
      <c r="C19858" s="17"/>
    </row>
    <row r="19859" spans="2:3" x14ac:dyDescent="0.25">
      <c r="B19859" s="16"/>
      <c r="C19859" s="17"/>
    </row>
    <row r="19860" spans="2:3" x14ac:dyDescent="0.25">
      <c r="B19860" s="16"/>
      <c r="C19860" s="17"/>
    </row>
    <row r="19861" spans="2:3" x14ac:dyDescent="0.25">
      <c r="B19861" s="16"/>
      <c r="C19861" s="17"/>
    </row>
    <row r="19862" spans="2:3" x14ac:dyDescent="0.25">
      <c r="B19862" s="16"/>
      <c r="C19862" s="17"/>
    </row>
    <row r="19863" spans="2:3" x14ac:dyDescent="0.25">
      <c r="B19863" s="16"/>
      <c r="C19863" s="17"/>
    </row>
    <row r="19864" spans="2:3" x14ac:dyDescent="0.25">
      <c r="B19864" s="16"/>
      <c r="C19864" s="17"/>
    </row>
    <row r="19865" spans="2:3" x14ac:dyDescent="0.25">
      <c r="B19865" s="16"/>
      <c r="C19865" s="17"/>
    </row>
    <row r="19866" spans="2:3" x14ac:dyDescent="0.25">
      <c r="B19866" s="16"/>
      <c r="C19866" s="17"/>
    </row>
    <row r="19867" spans="2:3" x14ac:dyDescent="0.25">
      <c r="B19867" s="16"/>
      <c r="C19867" s="17"/>
    </row>
    <row r="19868" spans="2:3" x14ac:dyDescent="0.25">
      <c r="B19868" s="16"/>
      <c r="C19868" s="17"/>
    </row>
    <row r="19869" spans="2:3" x14ac:dyDescent="0.25">
      <c r="B19869" s="16"/>
      <c r="C19869" s="17"/>
    </row>
    <row r="19870" spans="2:3" x14ac:dyDescent="0.25">
      <c r="B19870" s="16"/>
      <c r="C19870" s="17"/>
    </row>
    <row r="19871" spans="2:3" x14ac:dyDescent="0.25">
      <c r="B19871" s="16"/>
      <c r="C19871" s="17"/>
    </row>
    <row r="19872" spans="2:3" x14ac:dyDescent="0.25">
      <c r="B19872" s="16"/>
      <c r="C19872" s="17"/>
    </row>
    <row r="19873" spans="2:3" x14ac:dyDescent="0.25">
      <c r="B19873" s="16"/>
      <c r="C19873" s="17"/>
    </row>
    <row r="19874" spans="2:3" x14ac:dyDescent="0.25">
      <c r="B19874" s="16"/>
      <c r="C19874" s="17"/>
    </row>
    <row r="19875" spans="2:3" x14ac:dyDescent="0.25">
      <c r="B19875" s="16"/>
      <c r="C19875" s="17"/>
    </row>
    <row r="19876" spans="2:3" x14ac:dyDescent="0.25">
      <c r="B19876" s="16"/>
      <c r="C19876" s="17"/>
    </row>
    <row r="19877" spans="2:3" x14ac:dyDescent="0.25">
      <c r="B19877" s="16"/>
      <c r="C19877" s="17"/>
    </row>
    <row r="19878" spans="2:3" x14ac:dyDescent="0.25">
      <c r="B19878" s="16"/>
      <c r="C19878" s="17"/>
    </row>
    <row r="19879" spans="2:3" x14ac:dyDescent="0.25">
      <c r="B19879" s="16"/>
      <c r="C19879" s="17"/>
    </row>
    <row r="19880" spans="2:3" x14ac:dyDescent="0.25">
      <c r="B19880" s="16"/>
      <c r="C19880" s="17"/>
    </row>
    <row r="19881" spans="2:3" x14ac:dyDescent="0.25">
      <c r="B19881" s="16"/>
      <c r="C19881" s="17"/>
    </row>
    <row r="19882" spans="2:3" x14ac:dyDescent="0.25">
      <c r="B19882" s="16"/>
      <c r="C19882" s="17"/>
    </row>
    <row r="19883" spans="2:3" x14ac:dyDescent="0.25">
      <c r="B19883" s="16"/>
      <c r="C19883" s="17"/>
    </row>
    <row r="19884" spans="2:3" x14ac:dyDescent="0.25">
      <c r="B19884" s="16"/>
      <c r="C19884" s="17"/>
    </row>
    <row r="19885" spans="2:3" x14ac:dyDescent="0.25">
      <c r="B19885" s="16"/>
      <c r="C19885" s="17"/>
    </row>
    <row r="19886" spans="2:3" x14ac:dyDescent="0.25">
      <c r="B19886" s="16"/>
      <c r="C19886" s="17"/>
    </row>
    <row r="19887" spans="2:3" x14ac:dyDescent="0.25">
      <c r="B19887" s="16"/>
      <c r="C19887" s="17"/>
    </row>
    <row r="19888" spans="2:3" x14ac:dyDescent="0.25">
      <c r="B19888" s="16"/>
      <c r="C19888" s="17"/>
    </row>
    <row r="19889" spans="2:3" x14ac:dyDescent="0.25">
      <c r="B19889" s="16"/>
      <c r="C19889" s="17"/>
    </row>
    <row r="19890" spans="2:3" x14ac:dyDescent="0.25">
      <c r="B19890" s="16"/>
      <c r="C19890" s="17"/>
    </row>
    <row r="19891" spans="2:3" x14ac:dyDescent="0.25">
      <c r="B19891" s="16"/>
      <c r="C19891" s="17"/>
    </row>
    <row r="19892" spans="2:3" x14ac:dyDescent="0.25">
      <c r="B19892" s="16"/>
      <c r="C19892" s="17"/>
    </row>
    <row r="19893" spans="2:3" x14ac:dyDescent="0.25">
      <c r="B19893" s="16"/>
      <c r="C19893" s="17"/>
    </row>
    <row r="19894" spans="2:3" x14ac:dyDescent="0.25">
      <c r="B19894" s="16"/>
      <c r="C19894" s="17"/>
    </row>
    <row r="19895" spans="2:3" x14ac:dyDescent="0.25">
      <c r="B19895" s="16"/>
      <c r="C19895" s="17"/>
    </row>
    <row r="19896" spans="2:3" x14ac:dyDescent="0.25">
      <c r="B19896" s="16"/>
      <c r="C19896" s="17"/>
    </row>
    <row r="19897" spans="2:3" x14ac:dyDescent="0.25">
      <c r="B19897" s="16"/>
      <c r="C19897" s="17"/>
    </row>
    <row r="19898" spans="2:3" x14ac:dyDescent="0.25">
      <c r="B19898" s="16"/>
      <c r="C19898" s="17"/>
    </row>
    <row r="19899" spans="2:3" x14ac:dyDescent="0.25">
      <c r="B19899" s="16"/>
      <c r="C19899" s="17"/>
    </row>
    <row r="19900" spans="2:3" x14ac:dyDescent="0.25">
      <c r="B19900" s="16"/>
      <c r="C19900" s="17"/>
    </row>
    <row r="19901" spans="2:3" x14ac:dyDescent="0.25">
      <c r="B19901" s="16"/>
      <c r="C19901" s="17"/>
    </row>
    <row r="19902" spans="2:3" x14ac:dyDescent="0.25">
      <c r="B19902" s="16"/>
      <c r="C19902" s="17"/>
    </row>
    <row r="19903" spans="2:3" x14ac:dyDescent="0.25">
      <c r="B19903" s="16"/>
      <c r="C19903" s="17"/>
    </row>
    <row r="19904" spans="2:3" x14ac:dyDescent="0.25">
      <c r="B19904" s="16"/>
      <c r="C19904" s="17"/>
    </row>
    <row r="19905" spans="2:3" x14ac:dyDescent="0.25">
      <c r="B19905" s="16"/>
      <c r="C19905" s="17"/>
    </row>
    <row r="19906" spans="2:3" x14ac:dyDescent="0.25">
      <c r="B19906" s="16"/>
      <c r="C19906" s="17"/>
    </row>
    <row r="19907" spans="2:3" x14ac:dyDescent="0.25">
      <c r="B19907" s="16"/>
      <c r="C19907" s="17"/>
    </row>
    <row r="19908" spans="2:3" x14ac:dyDescent="0.25">
      <c r="B19908" s="16"/>
      <c r="C19908" s="17"/>
    </row>
    <row r="19909" spans="2:3" x14ac:dyDescent="0.25">
      <c r="B19909" s="16"/>
      <c r="C19909" s="17"/>
    </row>
    <row r="19910" spans="2:3" x14ac:dyDescent="0.25">
      <c r="B19910" s="16"/>
      <c r="C19910" s="17"/>
    </row>
    <row r="19911" spans="2:3" x14ac:dyDescent="0.25">
      <c r="B19911" s="16"/>
      <c r="C19911" s="17"/>
    </row>
    <row r="19912" spans="2:3" x14ac:dyDescent="0.25">
      <c r="B19912" s="16"/>
      <c r="C19912" s="17"/>
    </row>
    <row r="19913" spans="2:3" x14ac:dyDescent="0.25">
      <c r="B19913" s="16"/>
      <c r="C19913" s="17"/>
    </row>
    <row r="19914" spans="2:3" x14ac:dyDescent="0.25">
      <c r="B19914" s="16"/>
      <c r="C19914" s="17"/>
    </row>
    <row r="19915" spans="2:3" x14ac:dyDescent="0.25">
      <c r="B19915" s="16"/>
      <c r="C19915" s="17"/>
    </row>
    <row r="19916" spans="2:3" x14ac:dyDescent="0.25">
      <c r="B19916" s="16"/>
      <c r="C19916" s="17"/>
    </row>
    <row r="19917" spans="2:3" x14ac:dyDescent="0.25">
      <c r="B19917" s="16"/>
      <c r="C19917" s="17"/>
    </row>
    <row r="19918" spans="2:3" x14ac:dyDescent="0.25">
      <c r="B19918" s="16"/>
      <c r="C19918" s="17"/>
    </row>
    <row r="19919" spans="2:3" x14ac:dyDescent="0.25">
      <c r="B19919" s="16"/>
      <c r="C19919" s="17"/>
    </row>
    <row r="19920" spans="2:3" x14ac:dyDescent="0.25">
      <c r="B19920" s="16"/>
      <c r="C19920" s="17"/>
    </row>
    <row r="19921" spans="2:3" x14ac:dyDescent="0.25">
      <c r="B19921" s="16"/>
      <c r="C19921" s="17"/>
    </row>
    <row r="19922" spans="2:3" x14ac:dyDescent="0.25">
      <c r="B19922" s="16"/>
      <c r="C19922" s="17"/>
    </row>
    <row r="19923" spans="2:3" x14ac:dyDescent="0.25">
      <c r="B19923" s="16"/>
      <c r="C19923" s="17"/>
    </row>
    <row r="19924" spans="2:3" x14ac:dyDescent="0.25">
      <c r="B19924" s="16"/>
      <c r="C19924" s="17"/>
    </row>
    <row r="19925" spans="2:3" x14ac:dyDescent="0.25">
      <c r="B19925" s="16"/>
      <c r="C19925" s="17"/>
    </row>
    <row r="19926" spans="2:3" x14ac:dyDescent="0.25">
      <c r="B19926" s="16"/>
      <c r="C19926" s="17"/>
    </row>
    <row r="19927" spans="2:3" x14ac:dyDescent="0.25">
      <c r="B19927" s="16"/>
      <c r="C19927" s="17"/>
    </row>
    <row r="19928" spans="2:3" x14ac:dyDescent="0.25">
      <c r="B19928" s="16"/>
      <c r="C19928" s="17"/>
    </row>
    <row r="19929" spans="2:3" x14ac:dyDescent="0.25">
      <c r="B19929" s="16"/>
      <c r="C19929" s="17"/>
    </row>
    <row r="19930" spans="2:3" x14ac:dyDescent="0.25">
      <c r="B19930" s="16"/>
      <c r="C19930" s="17"/>
    </row>
    <row r="19931" spans="2:3" x14ac:dyDescent="0.25">
      <c r="B19931" s="16"/>
      <c r="C19931" s="17"/>
    </row>
    <row r="19932" spans="2:3" x14ac:dyDescent="0.25">
      <c r="B19932" s="16"/>
      <c r="C19932" s="17"/>
    </row>
    <row r="19933" spans="2:3" x14ac:dyDescent="0.25">
      <c r="B19933" s="16"/>
      <c r="C19933" s="17"/>
    </row>
    <row r="19934" spans="2:3" x14ac:dyDescent="0.25">
      <c r="B19934" s="16"/>
      <c r="C19934" s="17"/>
    </row>
    <row r="19935" spans="2:3" x14ac:dyDescent="0.25">
      <c r="B19935" s="16"/>
      <c r="C19935" s="17"/>
    </row>
    <row r="19936" spans="2:3" x14ac:dyDescent="0.25">
      <c r="B19936" s="16"/>
      <c r="C19936" s="17"/>
    </row>
    <row r="19937" spans="2:3" x14ac:dyDescent="0.25">
      <c r="B19937" s="16"/>
      <c r="C19937" s="17"/>
    </row>
    <row r="19938" spans="2:3" x14ac:dyDescent="0.25">
      <c r="B19938" s="16"/>
      <c r="C19938" s="17"/>
    </row>
    <row r="19939" spans="2:3" x14ac:dyDescent="0.25">
      <c r="B19939" s="16"/>
      <c r="C19939" s="17"/>
    </row>
    <row r="19940" spans="2:3" x14ac:dyDescent="0.25">
      <c r="B19940" s="16"/>
      <c r="C19940" s="17"/>
    </row>
    <row r="19941" spans="2:3" x14ac:dyDescent="0.25">
      <c r="B19941" s="16"/>
      <c r="C19941" s="17"/>
    </row>
    <row r="19942" spans="2:3" x14ac:dyDescent="0.25">
      <c r="B19942" s="16"/>
      <c r="C19942" s="17"/>
    </row>
    <row r="19943" spans="2:3" x14ac:dyDescent="0.25">
      <c r="B19943" s="16"/>
      <c r="C19943" s="17"/>
    </row>
    <row r="19944" spans="2:3" x14ac:dyDescent="0.25">
      <c r="B19944" s="16"/>
      <c r="C19944" s="17"/>
    </row>
    <row r="19945" spans="2:3" x14ac:dyDescent="0.25">
      <c r="B19945" s="16"/>
      <c r="C19945" s="17"/>
    </row>
    <row r="19946" spans="2:3" x14ac:dyDescent="0.25">
      <c r="B19946" s="16"/>
      <c r="C19946" s="17"/>
    </row>
    <row r="19947" spans="2:3" x14ac:dyDescent="0.25">
      <c r="B19947" s="16"/>
      <c r="C19947" s="17"/>
    </row>
    <row r="19948" spans="2:3" x14ac:dyDescent="0.25">
      <c r="B19948" s="16"/>
      <c r="C19948" s="17"/>
    </row>
    <row r="19949" spans="2:3" x14ac:dyDescent="0.25">
      <c r="B19949" s="16"/>
      <c r="C19949" s="17"/>
    </row>
    <row r="19950" spans="2:3" x14ac:dyDescent="0.25">
      <c r="B19950" s="16"/>
      <c r="C19950" s="17"/>
    </row>
    <row r="19951" spans="2:3" x14ac:dyDescent="0.25">
      <c r="B19951" s="16"/>
      <c r="C19951" s="17"/>
    </row>
    <row r="19952" spans="2:3" x14ac:dyDescent="0.25">
      <c r="B19952" s="16"/>
      <c r="C19952" s="17"/>
    </row>
    <row r="19953" spans="2:3" x14ac:dyDescent="0.25">
      <c r="B19953" s="16"/>
      <c r="C19953" s="17"/>
    </row>
    <row r="19954" spans="2:3" x14ac:dyDescent="0.25">
      <c r="B19954" s="16"/>
      <c r="C19954" s="17"/>
    </row>
    <row r="19955" spans="2:3" x14ac:dyDescent="0.25">
      <c r="B19955" s="16"/>
      <c r="C19955" s="17"/>
    </row>
    <row r="19956" spans="2:3" x14ac:dyDescent="0.25">
      <c r="B19956" s="16"/>
      <c r="C19956" s="17"/>
    </row>
    <row r="19957" spans="2:3" x14ac:dyDescent="0.25">
      <c r="B19957" s="16"/>
      <c r="C19957" s="17"/>
    </row>
    <row r="19958" spans="2:3" x14ac:dyDescent="0.25">
      <c r="B19958" s="16"/>
      <c r="C19958" s="17"/>
    </row>
    <row r="19959" spans="2:3" x14ac:dyDescent="0.25">
      <c r="B19959" s="16"/>
      <c r="C19959" s="17"/>
    </row>
    <row r="19960" spans="2:3" x14ac:dyDescent="0.25">
      <c r="B19960" s="16"/>
      <c r="C19960" s="17"/>
    </row>
    <row r="19961" spans="2:3" x14ac:dyDescent="0.25">
      <c r="B19961" s="16"/>
      <c r="C19961" s="17"/>
    </row>
    <row r="19962" spans="2:3" x14ac:dyDescent="0.25">
      <c r="B19962" s="16"/>
      <c r="C19962" s="17"/>
    </row>
    <row r="19963" spans="2:3" x14ac:dyDescent="0.25">
      <c r="B19963" s="16"/>
      <c r="C19963" s="17"/>
    </row>
    <row r="19964" spans="2:3" x14ac:dyDescent="0.25">
      <c r="B19964" s="16"/>
      <c r="C19964" s="17"/>
    </row>
    <row r="19965" spans="2:3" x14ac:dyDescent="0.25">
      <c r="B19965" s="16"/>
      <c r="C19965" s="17"/>
    </row>
    <row r="19966" spans="2:3" x14ac:dyDescent="0.25">
      <c r="B19966" s="16"/>
      <c r="C19966" s="17"/>
    </row>
    <row r="19967" spans="2:3" x14ac:dyDescent="0.25">
      <c r="B19967" s="16"/>
      <c r="C19967" s="17"/>
    </row>
    <row r="19968" spans="2:3" x14ac:dyDescent="0.25">
      <c r="B19968" s="16"/>
      <c r="C19968" s="17"/>
    </row>
    <row r="19969" spans="2:3" x14ac:dyDescent="0.25">
      <c r="B19969" s="16"/>
      <c r="C19969" s="17"/>
    </row>
    <row r="19970" spans="2:3" x14ac:dyDescent="0.25">
      <c r="B19970" s="16"/>
      <c r="C19970" s="17"/>
    </row>
    <row r="19971" spans="2:3" x14ac:dyDescent="0.25">
      <c r="B19971" s="16"/>
      <c r="C19971" s="17"/>
    </row>
    <row r="19972" spans="2:3" x14ac:dyDescent="0.25">
      <c r="B19972" s="16"/>
      <c r="C19972" s="17"/>
    </row>
    <row r="19973" spans="2:3" x14ac:dyDescent="0.25">
      <c r="B19973" s="16"/>
      <c r="C19973" s="17"/>
    </row>
    <row r="19974" spans="2:3" x14ac:dyDescent="0.25">
      <c r="B19974" s="16"/>
      <c r="C19974" s="17"/>
    </row>
    <row r="19975" spans="2:3" x14ac:dyDescent="0.25">
      <c r="B19975" s="16"/>
      <c r="C19975" s="17"/>
    </row>
    <row r="19976" spans="2:3" x14ac:dyDescent="0.25">
      <c r="B19976" s="16"/>
      <c r="C19976" s="17"/>
    </row>
    <row r="19977" spans="2:3" x14ac:dyDescent="0.25">
      <c r="B19977" s="16"/>
      <c r="C19977" s="17"/>
    </row>
    <row r="19978" spans="2:3" x14ac:dyDescent="0.25">
      <c r="B19978" s="16"/>
      <c r="C19978" s="17"/>
    </row>
    <row r="19979" spans="2:3" x14ac:dyDescent="0.25">
      <c r="B19979" s="16"/>
      <c r="C19979" s="17"/>
    </row>
    <row r="19980" spans="2:3" x14ac:dyDescent="0.25">
      <c r="B19980" s="16"/>
      <c r="C19980" s="17"/>
    </row>
    <row r="19981" spans="2:3" x14ac:dyDescent="0.25">
      <c r="B19981" s="16"/>
      <c r="C19981" s="17"/>
    </row>
    <row r="19982" spans="2:3" x14ac:dyDescent="0.25">
      <c r="B19982" s="16"/>
      <c r="C19982" s="17"/>
    </row>
    <row r="19983" spans="2:3" x14ac:dyDescent="0.25">
      <c r="B19983" s="16"/>
      <c r="C19983" s="17"/>
    </row>
    <row r="19984" spans="2:3" x14ac:dyDescent="0.25">
      <c r="B19984" s="16"/>
      <c r="C19984" s="17"/>
    </row>
    <row r="19985" spans="2:3" x14ac:dyDescent="0.25">
      <c r="B19985" s="16"/>
      <c r="C19985" s="17"/>
    </row>
    <row r="19986" spans="2:3" x14ac:dyDescent="0.25">
      <c r="B19986" s="16"/>
      <c r="C19986" s="17"/>
    </row>
    <row r="19987" spans="2:3" x14ac:dyDescent="0.25">
      <c r="B19987" s="16"/>
      <c r="C19987" s="17"/>
    </row>
    <row r="19988" spans="2:3" x14ac:dyDescent="0.25">
      <c r="B19988" s="16"/>
      <c r="C19988" s="17"/>
    </row>
    <row r="19989" spans="2:3" x14ac:dyDescent="0.25">
      <c r="B19989" s="16"/>
      <c r="C19989" s="17"/>
    </row>
    <row r="19990" spans="2:3" x14ac:dyDescent="0.25">
      <c r="B19990" s="16"/>
      <c r="C19990" s="17"/>
    </row>
    <row r="19991" spans="2:3" x14ac:dyDescent="0.25">
      <c r="B19991" s="16"/>
      <c r="C19991" s="17"/>
    </row>
    <row r="19992" spans="2:3" x14ac:dyDescent="0.25">
      <c r="B19992" s="16"/>
      <c r="C19992" s="17"/>
    </row>
    <row r="19993" spans="2:3" x14ac:dyDescent="0.25">
      <c r="B19993" s="16"/>
      <c r="C19993" s="17"/>
    </row>
    <row r="19994" spans="2:3" x14ac:dyDescent="0.25">
      <c r="B19994" s="16"/>
      <c r="C19994" s="17"/>
    </row>
    <row r="19995" spans="2:3" x14ac:dyDescent="0.25">
      <c r="B19995" s="16"/>
      <c r="C19995" s="17"/>
    </row>
    <row r="19996" spans="2:3" x14ac:dyDescent="0.25">
      <c r="B19996" s="16"/>
      <c r="C19996" s="17"/>
    </row>
    <row r="19997" spans="2:3" x14ac:dyDescent="0.25">
      <c r="B19997" s="16"/>
      <c r="C19997" s="17"/>
    </row>
    <row r="19998" spans="2:3" x14ac:dyDescent="0.25">
      <c r="B19998" s="16"/>
      <c r="C19998" s="17"/>
    </row>
    <row r="19999" spans="2:3" x14ac:dyDescent="0.25">
      <c r="B19999" s="16"/>
      <c r="C19999" s="17"/>
    </row>
    <row r="20000" spans="2:3" x14ac:dyDescent="0.25">
      <c r="B20000" s="16"/>
      <c r="C20000" s="17"/>
    </row>
    <row r="20001" spans="2:3" x14ac:dyDescent="0.25">
      <c r="B20001" s="16"/>
      <c r="C20001" s="17"/>
    </row>
    <row r="20002" spans="2:3" x14ac:dyDescent="0.25">
      <c r="B20002" s="16"/>
      <c r="C20002" s="17"/>
    </row>
    <row r="20003" spans="2:3" x14ac:dyDescent="0.25">
      <c r="B20003" s="16"/>
      <c r="C20003" s="17"/>
    </row>
    <row r="20004" spans="2:3" x14ac:dyDescent="0.25">
      <c r="B20004" s="16"/>
      <c r="C20004" s="17"/>
    </row>
    <row r="20005" spans="2:3" x14ac:dyDescent="0.25">
      <c r="B20005" s="16"/>
      <c r="C20005" s="17"/>
    </row>
    <row r="20006" spans="2:3" x14ac:dyDescent="0.25">
      <c r="B20006" s="16"/>
      <c r="C20006" s="17"/>
    </row>
    <row r="20007" spans="2:3" x14ac:dyDescent="0.25">
      <c r="B20007" s="16"/>
      <c r="C20007" s="17"/>
    </row>
    <row r="20008" spans="2:3" x14ac:dyDescent="0.25">
      <c r="B20008" s="16"/>
      <c r="C20008" s="17"/>
    </row>
    <row r="20009" spans="2:3" x14ac:dyDescent="0.25">
      <c r="B20009" s="16"/>
      <c r="C20009" s="17"/>
    </row>
    <row r="20010" spans="2:3" x14ac:dyDescent="0.25">
      <c r="B20010" s="16"/>
      <c r="C20010" s="17"/>
    </row>
    <row r="20011" spans="2:3" x14ac:dyDescent="0.25">
      <c r="B20011" s="16"/>
      <c r="C20011" s="17"/>
    </row>
    <row r="20012" spans="2:3" x14ac:dyDescent="0.25">
      <c r="B20012" s="16"/>
      <c r="C20012" s="17"/>
    </row>
    <row r="20013" spans="2:3" x14ac:dyDescent="0.25">
      <c r="B20013" s="16"/>
      <c r="C20013" s="17"/>
    </row>
    <row r="20014" spans="2:3" x14ac:dyDescent="0.25">
      <c r="B20014" s="16"/>
      <c r="C20014" s="17"/>
    </row>
    <row r="20015" spans="2:3" x14ac:dyDescent="0.25">
      <c r="B20015" s="16"/>
      <c r="C20015" s="17"/>
    </row>
    <row r="20016" spans="2:3" x14ac:dyDescent="0.25">
      <c r="B20016" s="16"/>
      <c r="C20016" s="17"/>
    </row>
    <row r="20017" spans="2:3" x14ac:dyDescent="0.25">
      <c r="B20017" s="16"/>
      <c r="C20017" s="17"/>
    </row>
    <row r="20018" spans="2:3" x14ac:dyDescent="0.25">
      <c r="B20018" s="16"/>
      <c r="C20018" s="17"/>
    </row>
    <row r="20019" spans="2:3" x14ac:dyDescent="0.25">
      <c r="B20019" s="16"/>
      <c r="C20019" s="17"/>
    </row>
    <row r="20020" spans="2:3" x14ac:dyDescent="0.25">
      <c r="B20020" s="16"/>
      <c r="C20020" s="17"/>
    </row>
    <row r="20021" spans="2:3" x14ac:dyDescent="0.25">
      <c r="B20021" s="16"/>
      <c r="C20021" s="17"/>
    </row>
    <row r="20022" spans="2:3" x14ac:dyDescent="0.25">
      <c r="B20022" s="16"/>
      <c r="C20022" s="17"/>
    </row>
    <row r="20023" spans="2:3" x14ac:dyDescent="0.25">
      <c r="B20023" s="16"/>
      <c r="C20023" s="17"/>
    </row>
    <row r="20024" spans="2:3" x14ac:dyDescent="0.25">
      <c r="B20024" s="16"/>
      <c r="C20024" s="17"/>
    </row>
    <row r="20025" spans="2:3" x14ac:dyDescent="0.25">
      <c r="B20025" s="16"/>
      <c r="C20025" s="17"/>
    </row>
    <row r="20026" spans="2:3" x14ac:dyDescent="0.25">
      <c r="B20026" s="16"/>
      <c r="C20026" s="17"/>
    </row>
    <row r="20027" spans="2:3" x14ac:dyDescent="0.25">
      <c r="B20027" s="16"/>
      <c r="C20027" s="17"/>
    </row>
    <row r="20028" spans="2:3" x14ac:dyDescent="0.25">
      <c r="B20028" s="16"/>
      <c r="C20028" s="17"/>
    </row>
    <row r="20029" spans="2:3" x14ac:dyDescent="0.25">
      <c r="B20029" s="16"/>
      <c r="C20029" s="17"/>
    </row>
    <row r="20030" spans="2:3" x14ac:dyDescent="0.25">
      <c r="B20030" s="16"/>
      <c r="C20030" s="17"/>
    </row>
    <row r="20031" spans="2:3" x14ac:dyDescent="0.25">
      <c r="B20031" s="16"/>
      <c r="C20031" s="17"/>
    </row>
    <row r="20032" spans="2:3" x14ac:dyDescent="0.25">
      <c r="B20032" s="16"/>
      <c r="C20032" s="17"/>
    </row>
    <row r="20033" spans="2:3" x14ac:dyDescent="0.25">
      <c r="B20033" s="16"/>
      <c r="C20033" s="17"/>
    </row>
    <row r="20034" spans="2:3" x14ac:dyDescent="0.25">
      <c r="B20034" s="16"/>
      <c r="C20034" s="17"/>
    </row>
    <row r="20035" spans="2:3" x14ac:dyDescent="0.25">
      <c r="B20035" s="16"/>
      <c r="C20035" s="17"/>
    </row>
    <row r="20036" spans="2:3" x14ac:dyDescent="0.25">
      <c r="B20036" s="16"/>
      <c r="C20036" s="17"/>
    </row>
    <row r="20037" spans="2:3" x14ac:dyDescent="0.25">
      <c r="B20037" s="16"/>
      <c r="C20037" s="17"/>
    </row>
    <row r="20038" spans="2:3" x14ac:dyDescent="0.25">
      <c r="B20038" s="16"/>
      <c r="C20038" s="17"/>
    </row>
    <row r="20039" spans="2:3" x14ac:dyDescent="0.25">
      <c r="B20039" s="16"/>
      <c r="C20039" s="17"/>
    </row>
    <row r="20040" spans="2:3" x14ac:dyDescent="0.25">
      <c r="B20040" s="16"/>
      <c r="C20040" s="17"/>
    </row>
    <row r="20041" spans="2:3" x14ac:dyDescent="0.25">
      <c r="B20041" s="16"/>
      <c r="C20041" s="17"/>
    </row>
    <row r="20042" spans="2:3" x14ac:dyDescent="0.25">
      <c r="B20042" s="16"/>
      <c r="C20042" s="17"/>
    </row>
    <row r="20043" spans="2:3" x14ac:dyDescent="0.25">
      <c r="B20043" s="16"/>
      <c r="C20043" s="17"/>
    </row>
    <row r="20044" spans="2:3" x14ac:dyDescent="0.25">
      <c r="B20044" s="16"/>
      <c r="C20044" s="17"/>
    </row>
    <row r="20045" spans="2:3" x14ac:dyDescent="0.25">
      <c r="B20045" s="16"/>
      <c r="C20045" s="17"/>
    </row>
    <row r="20046" spans="2:3" x14ac:dyDescent="0.25">
      <c r="B20046" s="16"/>
      <c r="C20046" s="17"/>
    </row>
    <row r="20047" spans="2:3" x14ac:dyDescent="0.25">
      <c r="B20047" s="16"/>
      <c r="C20047" s="17"/>
    </row>
    <row r="20048" spans="2:3" x14ac:dyDescent="0.25">
      <c r="B20048" s="16"/>
      <c r="C20048" s="17"/>
    </row>
    <row r="20049" spans="2:3" x14ac:dyDescent="0.25">
      <c r="B20049" s="16"/>
      <c r="C20049" s="17"/>
    </row>
    <row r="20050" spans="2:3" x14ac:dyDescent="0.25">
      <c r="B20050" s="16"/>
      <c r="C20050" s="17"/>
    </row>
    <row r="20051" spans="2:3" x14ac:dyDescent="0.25">
      <c r="B20051" s="16"/>
      <c r="C20051" s="17"/>
    </row>
    <row r="20052" spans="2:3" x14ac:dyDescent="0.25">
      <c r="B20052" s="16"/>
      <c r="C20052" s="17"/>
    </row>
    <row r="20053" spans="2:3" x14ac:dyDescent="0.25">
      <c r="B20053" s="16"/>
      <c r="C20053" s="17"/>
    </row>
    <row r="20054" spans="2:3" x14ac:dyDescent="0.25">
      <c r="B20054" s="16"/>
      <c r="C20054" s="17"/>
    </row>
    <row r="20055" spans="2:3" x14ac:dyDescent="0.25">
      <c r="B20055" s="16"/>
      <c r="C20055" s="17"/>
    </row>
    <row r="20056" spans="2:3" x14ac:dyDescent="0.25">
      <c r="B20056" s="16"/>
      <c r="C20056" s="17"/>
    </row>
    <row r="20057" spans="2:3" x14ac:dyDescent="0.25">
      <c r="B20057" s="16"/>
      <c r="C20057" s="17"/>
    </row>
    <row r="20058" spans="2:3" x14ac:dyDescent="0.25">
      <c r="B20058" s="16"/>
      <c r="C20058" s="17"/>
    </row>
    <row r="20059" spans="2:3" x14ac:dyDescent="0.25">
      <c r="B20059" s="16"/>
      <c r="C20059" s="17"/>
    </row>
    <row r="20060" spans="2:3" x14ac:dyDescent="0.25">
      <c r="B20060" s="16"/>
      <c r="C20060" s="17"/>
    </row>
    <row r="20061" spans="2:3" x14ac:dyDescent="0.25">
      <c r="B20061" s="16"/>
      <c r="C20061" s="17"/>
    </row>
    <row r="20062" spans="2:3" x14ac:dyDescent="0.25">
      <c r="B20062" s="16"/>
      <c r="C20062" s="17"/>
    </row>
    <row r="20063" spans="2:3" x14ac:dyDescent="0.25">
      <c r="B20063" s="16"/>
      <c r="C20063" s="17"/>
    </row>
    <row r="20064" spans="2:3" x14ac:dyDescent="0.25">
      <c r="B20064" s="16"/>
      <c r="C20064" s="17"/>
    </row>
    <row r="20065" spans="2:3" x14ac:dyDescent="0.25">
      <c r="B20065" s="16"/>
      <c r="C20065" s="17"/>
    </row>
    <row r="20066" spans="2:3" x14ac:dyDescent="0.25">
      <c r="B20066" s="16"/>
      <c r="C20066" s="17"/>
    </row>
    <row r="20067" spans="2:3" x14ac:dyDescent="0.25">
      <c r="B20067" s="16"/>
      <c r="C20067" s="17"/>
    </row>
    <row r="20068" spans="2:3" x14ac:dyDescent="0.25">
      <c r="B20068" s="16"/>
      <c r="C20068" s="17"/>
    </row>
    <row r="20069" spans="2:3" x14ac:dyDescent="0.25">
      <c r="B20069" s="16"/>
      <c r="C20069" s="17"/>
    </row>
    <row r="20070" spans="2:3" x14ac:dyDescent="0.25">
      <c r="B20070" s="16"/>
      <c r="C20070" s="17"/>
    </row>
    <row r="20071" spans="2:3" x14ac:dyDescent="0.25">
      <c r="B20071" s="16"/>
      <c r="C20071" s="17"/>
    </row>
    <row r="20072" spans="2:3" x14ac:dyDescent="0.25">
      <c r="B20072" s="16"/>
      <c r="C20072" s="17"/>
    </row>
    <row r="20073" spans="2:3" x14ac:dyDescent="0.25">
      <c r="B20073" s="16"/>
      <c r="C20073" s="17"/>
    </row>
    <row r="20074" spans="2:3" x14ac:dyDescent="0.25">
      <c r="B20074" s="16"/>
      <c r="C20074" s="17"/>
    </row>
    <row r="20075" spans="2:3" x14ac:dyDescent="0.25">
      <c r="B20075" s="16"/>
      <c r="C20075" s="17"/>
    </row>
    <row r="20076" spans="2:3" x14ac:dyDescent="0.25">
      <c r="B20076" s="16"/>
      <c r="C20076" s="17"/>
    </row>
    <row r="20077" spans="2:3" x14ac:dyDescent="0.25">
      <c r="B20077" s="16"/>
      <c r="C20077" s="17"/>
    </row>
    <row r="20078" spans="2:3" x14ac:dyDescent="0.25">
      <c r="B20078" s="16"/>
      <c r="C20078" s="17"/>
    </row>
    <row r="20079" spans="2:3" x14ac:dyDescent="0.25">
      <c r="B20079" s="16"/>
      <c r="C20079" s="17"/>
    </row>
    <row r="20080" spans="2:3" x14ac:dyDescent="0.25">
      <c r="B20080" s="16"/>
      <c r="C20080" s="17"/>
    </row>
    <row r="20081" spans="2:3" x14ac:dyDescent="0.25">
      <c r="B20081" s="16"/>
      <c r="C20081" s="17"/>
    </row>
    <row r="20082" spans="2:3" x14ac:dyDescent="0.25">
      <c r="B20082" s="16"/>
      <c r="C20082" s="17"/>
    </row>
    <row r="20083" spans="2:3" x14ac:dyDescent="0.25">
      <c r="B20083" s="16"/>
      <c r="C20083" s="17"/>
    </row>
    <row r="20084" spans="2:3" x14ac:dyDescent="0.25">
      <c r="B20084" s="16"/>
      <c r="C20084" s="17"/>
    </row>
    <row r="20085" spans="2:3" x14ac:dyDescent="0.25">
      <c r="B20085" s="16"/>
      <c r="C20085" s="17"/>
    </row>
    <row r="20086" spans="2:3" x14ac:dyDescent="0.25">
      <c r="B20086" s="16"/>
      <c r="C20086" s="17"/>
    </row>
    <row r="20087" spans="2:3" x14ac:dyDescent="0.25">
      <c r="B20087" s="16"/>
      <c r="C20087" s="17"/>
    </row>
    <row r="20088" spans="2:3" x14ac:dyDescent="0.25">
      <c r="B20088" s="16"/>
      <c r="C20088" s="17"/>
    </row>
    <row r="20089" spans="2:3" x14ac:dyDescent="0.25">
      <c r="B20089" s="16"/>
      <c r="C20089" s="17"/>
    </row>
    <row r="20090" spans="2:3" x14ac:dyDescent="0.25">
      <c r="B20090" s="16"/>
      <c r="C20090" s="17"/>
    </row>
    <row r="20091" spans="2:3" x14ac:dyDescent="0.25">
      <c r="B20091" s="16"/>
      <c r="C20091" s="17"/>
    </row>
    <row r="20092" spans="2:3" x14ac:dyDescent="0.25">
      <c r="B20092" s="16"/>
      <c r="C20092" s="17"/>
    </row>
    <row r="20093" spans="2:3" x14ac:dyDescent="0.25">
      <c r="B20093" s="16"/>
      <c r="C20093" s="17"/>
    </row>
    <row r="20094" spans="2:3" x14ac:dyDescent="0.25">
      <c r="B20094" s="16"/>
      <c r="C20094" s="17"/>
    </row>
    <row r="20095" spans="2:3" x14ac:dyDescent="0.25">
      <c r="B20095" s="16"/>
      <c r="C20095" s="17"/>
    </row>
    <row r="20096" spans="2:3" x14ac:dyDescent="0.25">
      <c r="B20096" s="16"/>
      <c r="C20096" s="17"/>
    </row>
    <row r="20097" spans="2:3" x14ac:dyDescent="0.25">
      <c r="B20097" s="16"/>
      <c r="C20097" s="17"/>
    </row>
    <row r="20098" spans="2:3" x14ac:dyDescent="0.25">
      <c r="B20098" s="16"/>
      <c r="C20098" s="17"/>
    </row>
    <row r="20099" spans="2:3" x14ac:dyDescent="0.25">
      <c r="B20099" s="16"/>
      <c r="C20099" s="17"/>
    </row>
    <row r="20100" spans="2:3" x14ac:dyDescent="0.25">
      <c r="B20100" s="16"/>
      <c r="C20100" s="17"/>
    </row>
    <row r="20101" spans="2:3" x14ac:dyDescent="0.25">
      <c r="B20101" s="16"/>
      <c r="C20101" s="17"/>
    </row>
    <row r="20102" spans="2:3" x14ac:dyDescent="0.25">
      <c r="B20102" s="16"/>
      <c r="C20102" s="17"/>
    </row>
    <row r="20103" spans="2:3" x14ac:dyDescent="0.25">
      <c r="B20103" s="16"/>
      <c r="C20103" s="17"/>
    </row>
    <row r="20104" spans="2:3" x14ac:dyDescent="0.25">
      <c r="B20104" s="16"/>
      <c r="C20104" s="17"/>
    </row>
    <row r="20105" spans="2:3" x14ac:dyDescent="0.25">
      <c r="B20105" s="16"/>
      <c r="C20105" s="17"/>
    </row>
    <row r="20106" spans="2:3" x14ac:dyDescent="0.25">
      <c r="B20106" s="16"/>
      <c r="C20106" s="17"/>
    </row>
    <row r="20107" spans="2:3" x14ac:dyDescent="0.25">
      <c r="B20107" s="16"/>
      <c r="C20107" s="17"/>
    </row>
    <row r="20108" spans="2:3" x14ac:dyDescent="0.25">
      <c r="B20108" s="16"/>
      <c r="C20108" s="17"/>
    </row>
    <row r="20109" spans="2:3" x14ac:dyDescent="0.25">
      <c r="B20109" s="16"/>
      <c r="C20109" s="17"/>
    </row>
    <row r="20110" spans="2:3" x14ac:dyDescent="0.25">
      <c r="B20110" s="16"/>
      <c r="C20110" s="17"/>
    </row>
    <row r="20111" spans="2:3" x14ac:dyDescent="0.25">
      <c r="B20111" s="16"/>
      <c r="C20111" s="17"/>
    </row>
    <row r="20112" spans="2:3" x14ac:dyDescent="0.25">
      <c r="B20112" s="16"/>
      <c r="C20112" s="17"/>
    </row>
    <row r="20113" spans="2:3" x14ac:dyDescent="0.25">
      <c r="B20113" s="16"/>
      <c r="C20113" s="17"/>
    </row>
    <row r="20114" spans="2:3" x14ac:dyDescent="0.25">
      <c r="B20114" s="16"/>
      <c r="C20114" s="17"/>
    </row>
    <row r="20115" spans="2:3" x14ac:dyDescent="0.25">
      <c r="B20115" s="16"/>
      <c r="C20115" s="17"/>
    </row>
    <row r="20116" spans="2:3" x14ac:dyDescent="0.25">
      <c r="B20116" s="16"/>
      <c r="C20116" s="17"/>
    </row>
    <row r="20117" spans="2:3" x14ac:dyDescent="0.25">
      <c r="B20117" s="16"/>
      <c r="C20117" s="17"/>
    </row>
    <row r="20118" spans="2:3" x14ac:dyDescent="0.25">
      <c r="B20118" s="16"/>
      <c r="C20118" s="17"/>
    </row>
    <row r="20119" spans="2:3" x14ac:dyDescent="0.25">
      <c r="B20119" s="16"/>
      <c r="C20119" s="17"/>
    </row>
    <row r="20120" spans="2:3" x14ac:dyDescent="0.25">
      <c r="B20120" s="16"/>
      <c r="C20120" s="17"/>
    </row>
    <row r="20121" spans="2:3" x14ac:dyDescent="0.25">
      <c r="B20121" s="16"/>
      <c r="C20121" s="17"/>
    </row>
    <row r="20122" spans="2:3" x14ac:dyDescent="0.25">
      <c r="B20122" s="16"/>
      <c r="C20122" s="17"/>
    </row>
    <row r="20123" spans="2:3" x14ac:dyDescent="0.25">
      <c r="B20123" s="16"/>
      <c r="C20123" s="17"/>
    </row>
    <row r="20124" spans="2:3" x14ac:dyDescent="0.25">
      <c r="B20124" s="16"/>
      <c r="C20124" s="17"/>
    </row>
    <row r="20125" spans="2:3" x14ac:dyDescent="0.25">
      <c r="B20125" s="16"/>
      <c r="C20125" s="17"/>
    </row>
    <row r="20126" spans="2:3" x14ac:dyDescent="0.25">
      <c r="B20126" s="16"/>
      <c r="C20126" s="17"/>
    </row>
    <row r="20127" spans="2:3" x14ac:dyDescent="0.25">
      <c r="B20127" s="16"/>
      <c r="C20127" s="17"/>
    </row>
    <row r="20128" spans="2:3" x14ac:dyDescent="0.25">
      <c r="B20128" s="16"/>
      <c r="C20128" s="17"/>
    </row>
    <row r="20129" spans="2:3" x14ac:dyDescent="0.25">
      <c r="B20129" s="16"/>
      <c r="C20129" s="17"/>
    </row>
    <row r="20130" spans="2:3" x14ac:dyDescent="0.25">
      <c r="B20130" s="16"/>
      <c r="C20130" s="17"/>
    </row>
    <row r="20131" spans="2:3" x14ac:dyDescent="0.25">
      <c r="B20131" s="16"/>
      <c r="C20131" s="17"/>
    </row>
    <row r="20132" spans="2:3" x14ac:dyDescent="0.25">
      <c r="B20132" s="16"/>
      <c r="C20132" s="17"/>
    </row>
    <row r="20133" spans="2:3" x14ac:dyDescent="0.25">
      <c r="B20133" s="16"/>
      <c r="C20133" s="17"/>
    </row>
    <row r="20134" spans="2:3" x14ac:dyDescent="0.25">
      <c r="B20134" s="16"/>
      <c r="C20134" s="17"/>
    </row>
    <row r="20135" spans="2:3" x14ac:dyDescent="0.25">
      <c r="B20135" s="16"/>
      <c r="C20135" s="17"/>
    </row>
    <row r="20136" spans="2:3" x14ac:dyDescent="0.25">
      <c r="B20136" s="16"/>
      <c r="C20136" s="17"/>
    </row>
    <row r="20137" spans="2:3" x14ac:dyDescent="0.25">
      <c r="B20137" s="16"/>
      <c r="C20137" s="17"/>
    </row>
    <row r="20138" spans="2:3" x14ac:dyDescent="0.25">
      <c r="B20138" s="16"/>
      <c r="C20138" s="17"/>
    </row>
    <row r="20139" spans="2:3" x14ac:dyDescent="0.25">
      <c r="B20139" s="16"/>
      <c r="C20139" s="17"/>
    </row>
    <row r="20140" spans="2:3" x14ac:dyDescent="0.25">
      <c r="B20140" s="16"/>
      <c r="C20140" s="17"/>
    </row>
    <row r="20141" spans="2:3" x14ac:dyDescent="0.25">
      <c r="B20141" s="16"/>
      <c r="C20141" s="17"/>
    </row>
    <row r="20142" spans="2:3" x14ac:dyDescent="0.25">
      <c r="B20142" s="16"/>
      <c r="C20142" s="17"/>
    </row>
    <row r="20143" spans="2:3" x14ac:dyDescent="0.25">
      <c r="B20143" s="16"/>
      <c r="C20143" s="17"/>
    </row>
    <row r="20144" spans="2:3" x14ac:dyDescent="0.25">
      <c r="B20144" s="16"/>
      <c r="C20144" s="17"/>
    </row>
    <row r="20145" spans="2:3" x14ac:dyDescent="0.25">
      <c r="B20145" s="16"/>
      <c r="C20145" s="17"/>
    </row>
    <row r="20146" spans="2:3" x14ac:dyDescent="0.25">
      <c r="B20146" s="16"/>
      <c r="C20146" s="17"/>
    </row>
    <row r="20147" spans="2:3" x14ac:dyDescent="0.25">
      <c r="B20147" s="16"/>
      <c r="C20147" s="17"/>
    </row>
    <row r="20148" spans="2:3" x14ac:dyDescent="0.25">
      <c r="B20148" s="16"/>
      <c r="C20148" s="17"/>
    </row>
    <row r="20149" spans="2:3" x14ac:dyDescent="0.25">
      <c r="B20149" s="16"/>
      <c r="C20149" s="17"/>
    </row>
    <row r="20150" spans="2:3" x14ac:dyDescent="0.25">
      <c r="B20150" s="16"/>
      <c r="C20150" s="17"/>
    </row>
    <row r="20151" spans="2:3" x14ac:dyDescent="0.25">
      <c r="B20151" s="16"/>
      <c r="C20151" s="17"/>
    </row>
    <row r="20152" spans="2:3" x14ac:dyDescent="0.25">
      <c r="B20152" s="16"/>
      <c r="C20152" s="17"/>
    </row>
    <row r="20153" spans="2:3" x14ac:dyDescent="0.25">
      <c r="B20153" s="16"/>
      <c r="C20153" s="17"/>
    </row>
    <row r="20154" spans="2:3" x14ac:dyDescent="0.25">
      <c r="B20154" s="16"/>
      <c r="C20154" s="17"/>
    </row>
    <row r="20155" spans="2:3" x14ac:dyDescent="0.25">
      <c r="B20155" s="16"/>
      <c r="C20155" s="17"/>
    </row>
    <row r="20156" spans="2:3" x14ac:dyDescent="0.25">
      <c r="B20156" s="16"/>
      <c r="C20156" s="17"/>
    </row>
    <row r="20157" spans="2:3" x14ac:dyDescent="0.25">
      <c r="B20157" s="16"/>
      <c r="C20157" s="17"/>
    </row>
    <row r="20158" spans="2:3" x14ac:dyDescent="0.25">
      <c r="B20158" s="16"/>
      <c r="C20158" s="17"/>
    </row>
    <row r="20159" spans="2:3" x14ac:dyDescent="0.25">
      <c r="B20159" s="16"/>
      <c r="C20159" s="17"/>
    </row>
    <row r="20160" spans="2:3" x14ac:dyDescent="0.25">
      <c r="B20160" s="16"/>
      <c r="C20160" s="17"/>
    </row>
    <row r="20161" spans="2:3" x14ac:dyDescent="0.25">
      <c r="B20161" s="16"/>
      <c r="C20161" s="17"/>
    </row>
    <row r="20162" spans="2:3" x14ac:dyDescent="0.25">
      <c r="B20162" s="16"/>
      <c r="C20162" s="17"/>
    </row>
    <row r="20163" spans="2:3" x14ac:dyDescent="0.25">
      <c r="B20163" s="16"/>
      <c r="C20163" s="17"/>
    </row>
    <row r="20164" spans="2:3" x14ac:dyDescent="0.25">
      <c r="B20164" s="16"/>
      <c r="C20164" s="17"/>
    </row>
    <row r="20165" spans="2:3" x14ac:dyDescent="0.25">
      <c r="B20165" s="16"/>
      <c r="C20165" s="17"/>
    </row>
    <row r="20166" spans="2:3" x14ac:dyDescent="0.25">
      <c r="B20166" s="16"/>
      <c r="C20166" s="17"/>
    </row>
    <row r="20167" spans="2:3" x14ac:dyDescent="0.25">
      <c r="B20167" s="16"/>
      <c r="C20167" s="17"/>
    </row>
    <row r="20168" spans="2:3" x14ac:dyDescent="0.25">
      <c r="B20168" s="16"/>
      <c r="C20168" s="17"/>
    </row>
    <row r="20169" spans="2:3" x14ac:dyDescent="0.25">
      <c r="B20169" s="16"/>
      <c r="C20169" s="17"/>
    </row>
    <row r="20170" spans="2:3" x14ac:dyDescent="0.25">
      <c r="B20170" s="16"/>
      <c r="C20170" s="17"/>
    </row>
    <row r="20171" spans="2:3" x14ac:dyDescent="0.25">
      <c r="B20171" s="16"/>
      <c r="C20171" s="17"/>
    </row>
    <row r="20172" spans="2:3" x14ac:dyDescent="0.25">
      <c r="B20172" s="16"/>
      <c r="C20172" s="17"/>
    </row>
    <row r="20173" spans="2:3" x14ac:dyDescent="0.25">
      <c r="B20173" s="16"/>
      <c r="C20173" s="17"/>
    </row>
    <row r="20174" spans="2:3" x14ac:dyDescent="0.25">
      <c r="B20174" s="16"/>
      <c r="C20174" s="17"/>
    </row>
    <row r="20175" spans="2:3" x14ac:dyDescent="0.25">
      <c r="B20175" s="16"/>
      <c r="C20175" s="17"/>
    </row>
    <row r="20176" spans="2:3" x14ac:dyDescent="0.25">
      <c r="B20176" s="16"/>
      <c r="C20176" s="17"/>
    </row>
    <row r="20177" spans="2:3" x14ac:dyDescent="0.25">
      <c r="B20177" s="16"/>
      <c r="C20177" s="17"/>
    </row>
    <row r="20178" spans="2:3" x14ac:dyDescent="0.25">
      <c r="B20178" s="16"/>
      <c r="C20178" s="17"/>
    </row>
    <row r="20179" spans="2:3" x14ac:dyDescent="0.25">
      <c r="B20179" s="16"/>
      <c r="C20179" s="17"/>
    </row>
    <row r="20180" spans="2:3" x14ac:dyDescent="0.25">
      <c r="B20180" s="16"/>
      <c r="C20180" s="17"/>
    </row>
    <row r="20181" spans="2:3" x14ac:dyDescent="0.25">
      <c r="B20181" s="16"/>
      <c r="C20181" s="17"/>
    </row>
    <row r="20182" spans="2:3" x14ac:dyDescent="0.25">
      <c r="B20182" s="16"/>
      <c r="C20182" s="17"/>
    </row>
    <row r="20183" spans="2:3" x14ac:dyDescent="0.25">
      <c r="B20183" s="16"/>
      <c r="C20183" s="17"/>
    </row>
    <row r="20184" spans="2:3" x14ac:dyDescent="0.25">
      <c r="B20184" s="16"/>
      <c r="C20184" s="17"/>
    </row>
    <row r="20185" spans="2:3" x14ac:dyDescent="0.25">
      <c r="B20185" s="16"/>
      <c r="C20185" s="17"/>
    </row>
    <row r="20186" spans="2:3" x14ac:dyDescent="0.25">
      <c r="B20186" s="16"/>
      <c r="C20186" s="17"/>
    </row>
    <row r="20187" spans="2:3" x14ac:dyDescent="0.25">
      <c r="B20187" s="16"/>
      <c r="C20187" s="17"/>
    </row>
    <row r="20188" spans="2:3" x14ac:dyDescent="0.25">
      <c r="B20188" s="16"/>
      <c r="C20188" s="17"/>
    </row>
    <row r="20189" spans="2:3" x14ac:dyDescent="0.25">
      <c r="B20189" s="16"/>
      <c r="C20189" s="17"/>
    </row>
    <row r="20190" spans="2:3" x14ac:dyDescent="0.25">
      <c r="B20190" s="16"/>
      <c r="C20190" s="17"/>
    </row>
    <row r="20191" spans="2:3" x14ac:dyDescent="0.25">
      <c r="B20191" s="16"/>
      <c r="C20191" s="17"/>
    </row>
    <row r="20192" spans="2:3" x14ac:dyDescent="0.25">
      <c r="B20192" s="16"/>
      <c r="C20192" s="17"/>
    </row>
    <row r="20193" spans="2:3" x14ac:dyDescent="0.25">
      <c r="B20193" s="16"/>
      <c r="C20193" s="17"/>
    </row>
    <row r="20194" spans="2:3" x14ac:dyDescent="0.25">
      <c r="B20194" s="16"/>
      <c r="C20194" s="17"/>
    </row>
    <row r="20195" spans="2:3" x14ac:dyDescent="0.25">
      <c r="B20195" s="16"/>
      <c r="C20195" s="17"/>
    </row>
    <row r="20196" spans="2:3" x14ac:dyDescent="0.25">
      <c r="B20196" s="16"/>
      <c r="C20196" s="17"/>
    </row>
    <row r="20197" spans="2:3" x14ac:dyDescent="0.25">
      <c r="B20197" s="16"/>
      <c r="C20197" s="17"/>
    </row>
    <row r="20198" spans="2:3" x14ac:dyDescent="0.25">
      <c r="B20198" s="16"/>
      <c r="C20198" s="17"/>
    </row>
    <row r="20199" spans="2:3" x14ac:dyDescent="0.25">
      <c r="B20199" s="16"/>
      <c r="C20199" s="17"/>
    </row>
    <row r="20200" spans="2:3" x14ac:dyDescent="0.25">
      <c r="B20200" s="16"/>
      <c r="C20200" s="17"/>
    </row>
    <row r="20201" spans="2:3" x14ac:dyDescent="0.25">
      <c r="B20201" s="16"/>
      <c r="C20201" s="17"/>
    </row>
    <row r="20202" spans="2:3" x14ac:dyDescent="0.25">
      <c r="B20202" s="16"/>
      <c r="C20202" s="17"/>
    </row>
    <row r="20203" spans="2:3" x14ac:dyDescent="0.25">
      <c r="B20203" s="16"/>
      <c r="C20203" s="17"/>
    </row>
    <row r="20204" spans="2:3" x14ac:dyDescent="0.25">
      <c r="B20204" s="16"/>
      <c r="C20204" s="17"/>
    </row>
    <row r="20205" spans="2:3" x14ac:dyDescent="0.25">
      <c r="B20205" s="16"/>
      <c r="C20205" s="17"/>
    </row>
    <row r="20206" spans="2:3" x14ac:dyDescent="0.25">
      <c r="B20206" s="16"/>
      <c r="C20206" s="17"/>
    </row>
    <row r="20207" spans="2:3" x14ac:dyDescent="0.25">
      <c r="B20207" s="16"/>
      <c r="C20207" s="17"/>
    </row>
    <row r="20208" spans="2:3" x14ac:dyDescent="0.25">
      <c r="B20208" s="16"/>
      <c r="C20208" s="17"/>
    </row>
    <row r="20209" spans="2:3" x14ac:dyDescent="0.25">
      <c r="B20209" s="16"/>
      <c r="C20209" s="17"/>
    </row>
    <row r="20210" spans="2:3" x14ac:dyDescent="0.25">
      <c r="B20210" s="16"/>
      <c r="C20210" s="17"/>
    </row>
    <row r="20211" spans="2:3" x14ac:dyDescent="0.25">
      <c r="B20211" s="16"/>
      <c r="C20211" s="17"/>
    </row>
    <row r="20212" spans="2:3" x14ac:dyDescent="0.25">
      <c r="B20212" s="16"/>
      <c r="C20212" s="17"/>
    </row>
    <row r="20213" spans="2:3" x14ac:dyDescent="0.25">
      <c r="B20213" s="16"/>
      <c r="C20213" s="17"/>
    </row>
    <row r="20214" spans="2:3" x14ac:dyDescent="0.25">
      <c r="B20214" s="16"/>
      <c r="C20214" s="17"/>
    </row>
    <row r="20215" spans="2:3" x14ac:dyDescent="0.25">
      <c r="B20215" s="16"/>
      <c r="C20215" s="17"/>
    </row>
    <row r="20216" spans="2:3" x14ac:dyDescent="0.25">
      <c r="B20216" s="16"/>
      <c r="C20216" s="17"/>
    </row>
    <row r="20217" spans="2:3" x14ac:dyDescent="0.25">
      <c r="B20217" s="16"/>
      <c r="C20217" s="17"/>
    </row>
    <row r="20218" spans="2:3" x14ac:dyDescent="0.25">
      <c r="B20218" s="16"/>
      <c r="C20218" s="17"/>
    </row>
    <row r="20219" spans="2:3" x14ac:dyDescent="0.25">
      <c r="B20219" s="16"/>
      <c r="C20219" s="17"/>
    </row>
    <row r="20220" spans="2:3" x14ac:dyDescent="0.25">
      <c r="B20220" s="16"/>
      <c r="C20220" s="17"/>
    </row>
    <row r="20221" spans="2:3" x14ac:dyDescent="0.25">
      <c r="B20221" s="16"/>
      <c r="C20221" s="17"/>
    </row>
    <row r="20222" spans="2:3" x14ac:dyDescent="0.25">
      <c r="B20222" s="16"/>
      <c r="C20222" s="17"/>
    </row>
    <row r="20223" spans="2:3" x14ac:dyDescent="0.25">
      <c r="B20223" s="16"/>
      <c r="C20223" s="17"/>
    </row>
    <row r="20224" spans="2:3" x14ac:dyDescent="0.25">
      <c r="B20224" s="16"/>
      <c r="C20224" s="17"/>
    </row>
    <row r="20225" spans="2:3" x14ac:dyDescent="0.25">
      <c r="B20225" s="16"/>
      <c r="C20225" s="17"/>
    </row>
    <row r="20226" spans="2:3" x14ac:dyDescent="0.25">
      <c r="B20226" s="16"/>
      <c r="C20226" s="17"/>
    </row>
    <row r="20227" spans="2:3" x14ac:dyDescent="0.25">
      <c r="B20227" s="16"/>
      <c r="C20227" s="17"/>
    </row>
    <row r="20228" spans="2:3" x14ac:dyDescent="0.25">
      <c r="B20228" s="16"/>
      <c r="C20228" s="17"/>
    </row>
    <row r="20229" spans="2:3" x14ac:dyDescent="0.25">
      <c r="B20229" s="16"/>
      <c r="C20229" s="17"/>
    </row>
    <row r="20230" spans="2:3" x14ac:dyDescent="0.25">
      <c r="B20230" s="16"/>
      <c r="C20230" s="17"/>
    </row>
    <row r="20231" spans="2:3" x14ac:dyDescent="0.25">
      <c r="B20231" s="16"/>
      <c r="C20231" s="17"/>
    </row>
    <row r="20232" spans="2:3" x14ac:dyDescent="0.25">
      <c r="B20232" s="16"/>
      <c r="C20232" s="17"/>
    </row>
    <row r="20233" spans="2:3" x14ac:dyDescent="0.25">
      <c r="B20233" s="16"/>
      <c r="C20233" s="17"/>
    </row>
    <row r="20234" spans="2:3" x14ac:dyDescent="0.25">
      <c r="B20234" s="16"/>
      <c r="C20234" s="17"/>
    </row>
    <row r="20235" spans="2:3" x14ac:dyDescent="0.25">
      <c r="B20235" s="16"/>
      <c r="C20235" s="17"/>
    </row>
    <row r="20236" spans="2:3" x14ac:dyDescent="0.25">
      <c r="B20236" s="16"/>
      <c r="C20236" s="17"/>
    </row>
    <row r="20237" spans="2:3" x14ac:dyDescent="0.25">
      <c r="B20237" s="16"/>
      <c r="C20237" s="17"/>
    </row>
    <row r="20238" spans="2:3" x14ac:dyDescent="0.25">
      <c r="B20238" s="16"/>
      <c r="C20238" s="17"/>
    </row>
    <row r="20239" spans="2:3" x14ac:dyDescent="0.25">
      <c r="B20239" s="16"/>
      <c r="C20239" s="17"/>
    </row>
    <row r="20240" spans="2:3" x14ac:dyDescent="0.25">
      <c r="B20240" s="16"/>
      <c r="C20240" s="17"/>
    </row>
    <row r="20241" spans="2:3" x14ac:dyDescent="0.25">
      <c r="B20241" s="16"/>
      <c r="C20241" s="17"/>
    </row>
    <row r="20242" spans="2:3" x14ac:dyDescent="0.25">
      <c r="B20242" s="16"/>
      <c r="C20242" s="17"/>
    </row>
    <row r="20243" spans="2:3" x14ac:dyDescent="0.25">
      <c r="B20243" s="16"/>
      <c r="C20243" s="17"/>
    </row>
    <row r="20244" spans="2:3" x14ac:dyDescent="0.25">
      <c r="B20244" s="16"/>
      <c r="C20244" s="17"/>
    </row>
    <row r="20245" spans="2:3" x14ac:dyDescent="0.25">
      <c r="B20245" s="16"/>
      <c r="C20245" s="17"/>
    </row>
    <row r="20246" spans="2:3" x14ac:dyDescent="0.25">
      <c r="B20246" s="16"/>
      <c r="C20246" s="17"/>
    </row>
    <row r="20247" spans="2:3" x14ac:dyDescent="0.25">
      <c r="B20247" s="16"/>
      <c r="C20247" s="17"/>
    </row>
    <row r="20248" spans="2:3" x14ac:dyDescent="0.25">
      <c r="B20248" s="16"/>
      <c r="C20248" s="17"/>
    </row>
    <row r="20249" spans="2:3" x14ac:dyDescent="0.25">
      <c r="B20249" s="16"/>
      <c r="C20249" s="17"/>
    </row>
    <row r="20250" spans="2:3" x14ac:dyDescent="0.25">
      <c r="B20250" s="16"/>
      <c r="C20250" s="17"/>
    </row>
    <row r="20251" spans="2:3" x14ac:dyDescent="0.25">
      <c r="B20251" s="16"/>
      <c r="C20251" s="17"/>
    </row>
    <row r="20252" spans="2:3" x14ac:dyDescent="0.25">
      <c r="B20252" s="16"/>
      <c r="C20252" s="17"/>
    </row>
    <row r="20253" spans="2:3" x14ac:dyDescent="0.25">
      <c r="B20253" s="16"/>
      <c r="C20253" s="17"/>
    </row>
    <row r="20254" spans="2:3" x14ac:dyDescent="0.25">
      <c r="B20254" s="16"/>
      <c r="C20254" s="17"/>
    </row>
    <row r="20255" spans="2:3" x14ac:dyDescent="0.25">
      <c r="B20255" s="16"/>
      <c r="C20255" s="17"/>
    </row>
    <row r="20256" spans="2:3" x14ac:dyDescent="0.25">
      <c r="B20256" s="16"/>
      <c r="C20256" s="17"/>
    </row>
    <row r="20257" spans="2:3" x14ac:dyDescent="0.25">
      <c r="B20257" s="16"/>
      <c r="C20257" s="17"/>
    </row>
    <row r="20258" spans="2:3" x14ac:dyDescent="0.25">
      <c r="B20258" s="16"/>
      <c r="C20258" s="17"/>
    </row>
    <row r="20259" spans="2:3" x14ac:dyDescent="0.25">
      <c r="B20259" s="16"/>
      <c r="C20259" s="17"/>
    </row>
    <row r="20260" spans="2:3" x14ac:dyDescent="0.25">
      <c r="B20260" s="16"/>
      <c r="C20260" s="17"/>
    </row>
    <row r="20261" spans="2:3" x14ac:dyDescent="0.25">
      <c r="B20261" s="16"/>
      <c r="C20261" s="17"/>
    </row>
    <row r="20262" spans="2:3" x14ac:dyDescent="0.25">
      <c r="B20262" s="16"/>
      <c r="C20262" s="17"/>
    </row>
    <row r="20263" spans="2:3" x14ac:dyDescent="0.25">
      <c r="B20263" s="16"/>
      <c r="C20263" s="17"/>
    </row>
    <row r="20264" spans="2:3" x14ac:dyDescent="0.25">
      <c r="B20264" s="16"/>
      <c r="C20264" s="17"/>
    </row>
    <row r="20265" spans="2:3" x14ac:dyDescent="0.25">
      <c r="B20265" s="16"/>
      <c r="C20265" s="17"/>
    </row>
    <row r="20266" spans="2:3" x14ac:dyDescent="0.25">
      <c r="B20266" s="16"/>
      <c r="C20266" s="17"/>
    </row>
    <row r="20267" spans="2:3" x14ac:dyDescent="0.25">
      <c r="B20267" s="16"/>
      <c r="C20267" s="17"/>
    </row>
    <row r="20268" spans="2:3" x14ac:dyDescent="0.25">
      <c r="B20268" s="16"/>
      <c r="C20268" s="17"/>
    </row>
    <row r="20269" spans="2:3" x14ac:dyDescent="0.25">
      <c r="B20269" s="16"/>
      <c r="C20269" s="17"/>
    </row>
    <row r="20270" spans="2:3" x14ac:dyDescent="0.25">
      <c r="B20270" s="16"/>
      <c r="C20270" s="17"/>
    </row>
    <row r="20271" spans="2:3" x14ac:dyDescent="0.25">
      <c r="B20271" s="16"/>
      <c r="C20271" s="17"/>
    </row>
    <row r="20272" spans="2:3" x14ac:dyDescent="0.25">
      <c r="B20272" s="16"/>
      <c r="C20272" s="17"/>
    </row>
    <row r="20273" spans="2:3" x14ac:dyDescent="0.25">
      <c r="B20273" s="16"/>
      <c r="C20273" s="17"/>
    </row>
    <row r="20274" spans="2:3" x14ac:dyDescent="0.25">
      <c r="B20274" s="16"/>
      <c r="C20274" s="17"/>
    </row>
    <row r="20275" spans="2:3" x14ac:dyDescent="0.25">
      <c r="B20275" s="16"/>
      <c r="C20275" s="17"/>
    </row>
    <row r="20276" spans="2:3" x14ac:dyDescent="0.25">
      <c r="B20276" s="16"/>
      <c r="C20276" s="17"/>
    </row>
    <row r="20277" spans="2:3" x14ac:dyDescent="0.25">
      <c r="B20277" s="16"/>
      <c r="C20277" s="17"/>
    </row>
    <row r="20278" spans="2:3" x14ac:dyDescent="0.25">
      <c r="B20278" s="16"/>
      <c r="C20278" s="17"/>
    </row>
    <row r="20279" spans="2:3" x14ac:dyDescent="0.25">
      <c r="B20279" s="16"/>
      <c r="C20279" s="17"/>
    </row>
    <row r="20280" spans="2:3" x14ac:dyDescent="0.25">
      <c r="B20280" s="16"/>
      <c r="C20280" s="17"/>
    </row>
    <row r="20281" spans="2:3" x14ac:dyDescent="0.25">
      <c r="B20281" s="16"/>
      <c r="C20281" s="17"/>
    </row>
    <row r="20282" spans="2:3" x14ac:dyDescent="0.25">
      <c r="B20282" s="16"/>
      <c r="C20282" s="17"/>
    </row>
    <row r="20283" spans="2:3" x14ac:dyDescent="0.25">
      <c r="B20283" s="16"/>
      <c r="C20283" s="17"/>
    </row>
    <row r="20284" spans="2:3" x14ac:dyDescent="0.25">
      <c r="B20284" s="16"/>
      <c r="C20284" s="17"/>
    </row>
    <row r="20285" spans="2:3" x14ac:dyDescent="0.25">
      <c r="B20285" s="16"/>
      <c r="C20285" s="17"/>
    </row>
    <row r="20286" spans="2:3" x14ac:dyDescent="0.25">
      <c r="B20286" s="16"/>
      <c r="C20286" s="17"/>
    </row>
    <row r="20287" spans="2:3" x14ac:dyDescent="0.25">
      <c r="B20287" s="16"/>
      <c r="C20287" s="17"/>
    </row>
    <row r="20288" spans="2:3" x14ac:dyDescent="0.25">
      <c r="B20288" s="16"/>
      <c r="C20288" s="17"/>
    </row>
    <row r="20289" spans="2:3" x14ac:dyDescent="0.25">
      <c r="B20289" s="16"/>
      <c r="C20289" s="17"/>
    </row>
    <row r="20290" spans="2:3" x14ac:dyDescent="0.25">
      <c r="B20290" s="16"/>
      <c r="C20290" s="17"/>
    </row>
    <row r="20291" spans="2:3" x14ac:dyDescent="0.25">
      <c r="B20291" s="16"/>
      <c r="C20291" s="17"/>
    </row>
    <row r="20292" spans="2:3" x14ac:dyDescent="0.25">
      <c r="B20292" s="16"/>
      <c r="C20292" s="17"/>
    </row>
    <row r="20293" spans="2:3" x14ac:dyDescent="0.25">
      <c r="B20293" s="16"/>
      <c r="C20293" s="17"/>
    </row>
    <row r="20294" spans="2:3" x14ac:dyDescent="0.25">
      <c r="B20294" s="16"/>
      <c r="C20294" s="17"/>
    </row>
    <row r="20295" spans="2:3" x14ac:dyDescent="0.25">
      <c r="B20295" s="16"/>
      <c r="C20295" s="17"/>
    </row>
    <row r="20296" spans="2:3" x14ac:dyDescent="0.25">
      <c r="B20296" s="16"/>
      <c r="C20296" s="17"/>
    </row>
    <row r="20297" spans="2:3" x14ac:dyDescent="0.25">
      <c r="B20297" s="16"/>
      <c r="C20297" s="17"/>
    </row>
    <row r="20298" spans="2:3" x14ac:dyDescent="0.25">
      <c r="B20298" s="16"/>
      <c r="C20298" s="17"/>
    </row>
    <row r="20299" spans="2:3" x14ac:dyDescent="0.25">
      <c r="B20299" s="16"/>
      <c r="C20299" s="17"/>
    </row>
    <row r="20300" spans="2:3" x14ac:dyDescent="0.25">
      <c r="B20300" s="16"/>
      <c r="C20300" s="17"/>
    </row>
    <row r="20301" spans="2:3" x14ac:dyDescent="0.25">
      <c r="B20301" s="16"/>
      <c r="C20301" s="17"/>
    </row>
    <row r="20302" spans="2:3" x14ac:dyDescent="0.25">
      <c r="B20302" s="16"/>
      <c r="C20302" s="17"/>
    </row>
    <row r="20303" spans="2:3" x14ac:dyDescent="0.25">
      <c r="B20303" s="16"/>
      <c r="C20303" s="17"/>
    </row>
    <row r="20304" spans="2:3" x14ac:dyDescent="0.25">
      <c r="B20304" s="16"/>
      <c r="C20304" s="17"/>
    </row>
    <row r="20305" spans="2:3" x14ac:dyDescent="0.25">
      <c r="B20305" s="16"/>
      <c r="C20305" s="17"/>
    </row>
    <row r="20306" spans="2:3" x14ac:dyDescent="0.25">
      <c r="B20306" s="16"/>
      <c r="C20306" s="17"/>
    </row>
    <row r="20307" spans="2:3" x14ac:dyDescent="0.25">
      <c r="B20307" s="16"/>
      <c r="C20307" s="17"/>
    </row>
    <row r="20308" spans="2:3" x14ac:dyDescent="0.25">
      <c r="B20308" s="16"/>
      <c r="C20308" s="17"/>
    </row>
    <row r="20309" spans="2:3" x14ac:dyDescent="0.25">
      <c r="B20309" s="16"/>
      <c r="C20309" s="17"/>
    </row>
    <row r="20310" spans="2:3" x14ac:dyDescent="0.25">
      <c r="B20310" s="16"/>
      <c r="C20310" s="17"/>
    </row>
    <row r="20311" spans="2:3" x14ac:dyDescent="0.25">
      <c r="B20311" s="16"/>
      <c r="C20311" s="17"/>
    </row>
    <row r="20312" spans="2:3" x14ac:dyDescent="0.25">
      <c r="B20312" s="16"/>
      <c r="C20312" s="17"/>
    </row>
    <row r="20313" spans="2:3" x14ac:dyDescent="0.25">
      <c r="B20313" s="16"/>
      <c r="C20313" s="17"/>
    </row>
    <row r="20314" spans="2:3" x14ac:dyDescent="0.25">
      <c r="B20314" s="16"/>
      <c r="C20314" s="17"/>
    </row>
    <row r="20315" spans="2:3" x14ac:dyDescent="0.25">
      <c r="B20315" s="16"/>
      <c r="C20315" s="17"/>
    </row>
    <row r="20316" spans="2:3" x14ac:dyDescent="0.25">
      <c r="B20316" s="16"/>
      <c r="C20316" s="17"/>
    </row>
    <row r="20317" spans="2:3" x14ac:dyDescent="0.25">
      <c r="B20317" s="16"/>
      <c r="C20317" s="17"/>
    </row>
    <row r="20318" spans="2:3" x14ac:dyDescent="0.25">
      <c r="B20318" s="16"/>
      <c r="C20318" s="17"/>
    </row>
    <row r="20319" spans="2:3" x14ac:dyDescent="0.25">
      <c r="B20319" s="16"/>
      <c r="C20319" s="17"/>
    </row>
    <row r="20320" spans="2:3" x14ac:dyDescent="0.25">
      <c r="B20320" s="16"/>
      <c r="C20320" s="17"/>
    </row>
    <row r="20321" spans="2:3" x14ac:dyDescent="0.25">
      <c r="B20321" s="16"/>
      <c r="C20321" s="17"/>
    </row>
    <row r="20322" spans="2:3" x14ac:dyDescent="0.25">
      <c r="B20322" s="16"/>
      <c r="C20322" s="17"/>
    </row>
    <row r="20323" spans="2:3" x14ac:dyDescent="0.25">
      <c r="B20323" s="16"/>
      <c r="C20323" s="17"/>
    </row>
    <row r="20324" spans="2:3" x14ac:dyDescent="0.25">
      <c r="B20324" s="16"/>
      <c r="C20324" s="17"/>
    </row>
    <row r="20325" spans="2:3" x14ac:dyDescent="0.25">
      <c r="B20325" s="16"/>
      <c r="C20325" s="17"/>
    </row>
    <row r="20326" spans="2:3" x14ac:dyDescent="0.25">
      <c r="B20326" s="16"/>
      <c r="C20326" s="17"/>
    </row>
    <row r="20327" spans="2:3" x14ac:dyDescent="0.25">
      <c r="B20327" s="16"/>
      <c r="C20327" s="17"/>
    </row>
    <row r="20328" spans="2:3" x14ac:dyDescent="0.25">
      <c r="B20328" s="16"/>
      <c r="C20328" s="17"/>
    </row>
    <row r="20329" spans="2:3" x14ac:dyDescent="0.25">
      <c r="B20329" s="16"/>
      <c r="C20329" s="17"/>
    </row>
    <row r="20330" spans="2:3" x14ac:dyDescent="0.25">
      <c r="B20330" s="16"/>
      <c r="C20330" s="17"/>
    </row>
    <row r="20331" spans="2:3" x14ac:dyDescent="0.25">
      <c r="B20331" s="16"/>
      <c r="C20331" s="17"/>
    </row>
    <row r="20332" spans="2:3" x14ac:dyDescent="0.25">
      <c r="B20332" s="16"/>
      <c r="C20332" s="17"/>
    </row>
    <row r="20333" spans="2:3" x14ac:dyDescent="0.25">
      <c r="B20333" s="16"/>
      <c r="C20333" s="17"/>
    </row>
    <row r="20334" spans="2:3" x14ac:dyDescent="0.25">
      <c r="B20334" s="16"/>
      <c r="C20334" s="17"/>
    </row>
    <row r="20335" spans="2:3" x14ac:dyDescent="0.25">
      <c r="B20335" s="16"/>
      <c r="C20335" s="17"/>
    </row>
    <row r="20336" spans="2:3" x14ac:dyDescent="0.25">
      <c r="B20336" s="16"/>
      <c r="C20336" s="17"/>
    </row>
    <row r="20337" spans="2:3" x14ac:dyDescent="0.25">
      <c r="B20337" s="16"/>
      <c r="C20337" s="17"/>
    </row>
    <row r="20338" spans="2:3" x14ac:dyDescent="0.25">
      <c r="B20338" s="16"/>
      <c r="C20338" s="17"/>
    </row>
    <row r="20339" spans="2:3" x14ac:dyDescent="0.25">
      <c r="B20339" s="16"/>
      <c r="C20339" s="17"/>
    </row>
    <row r="20340" spans="2:3" x14ac:dyDescent="0.25">
      <c r="B20340" s="16"/>
      <c r="C20340" s="17"/>
    </row>
    <row r="20341" spans="2:3" x14ac:dyDescent="0.25">
      <c r="B20341" s="16"/>
      <c r="C20341" s="17"/>
    </row>
    <row r="20342" spans="2:3" x14ac:dyDescent="0.25">
      <c r="B20342" s="16"/>
      <c r="C20342" s="17"/>
    </row>
    <row r="20343" spans="2:3" x14ac:dyDescent="0.25">
      <c r="B20343" s="16"/>
      <c r="C20343" s="17"/>
    </row>
    <row r="20344" spans="2:3" x14ac:dyDescent="0.25">
      <c r="B20344" s="16"/>
      <c r="C20344" s="17"/>
    </row>
    <row r="20345" spans="2:3" x14ac:dyDescent="0.25">
      <c r="B20345" s="16"/>
      <c r="C20345" s="17"/>
    </row>
    <row r="20346" spans="2:3" x14ac:dyDescent="0.25">
      <c r="B20346" s="16"/>
      <c r="C20346" s="17"/>
    </row>
    <row r="20347" spans="2:3" x14ac:dyDescent="0.25">
      <c r="B20347" s="16"/>
      <c r="C20347" s="17"/>
    </row>
    <row r="20348" spans="2:3" x14ac:dyDescent="0.25">
      <c r="B20348" s="16"/>
      <c r="C20348" s="17"/>
    </row>
    <row r="20349" spans="2:3" x14ac:dyDescent="0.25">
      <c r="B20349" s="16"/>
      <c r="C20349" s="17"/>
    </row>
    <row r="20350" spans="2:3" x14ac:dyDescent="0.25">
      <c r="B20350" s="16"/>
      <c r="C20350" s="17"/>
    </row>
    <row r="20351" spans="2:3" x14ac:dyDescent="0.25">
      <c r="B20351" s="16"/>
      <c r="C20351" s="17"/>
    </row>
    <row r="20352" spans="2:3" x14ac:dyDescent="0.25">
      <c r="B20352" s="16"/>
      <c r="C20352" s="17"/>
    </row>
    <row r="20353" spans="2:3" x14ac:dyDescent="0.25">
      <c r="B20353" s="16"/>
      <c r="C20353" s="17"/>
    </row>
    <row r="20354" spans="2:3" x14ac:dyDescent="0.25">
      <c r="B20354" s="16"/>
      <c r="C20354" s="17"/>
    </row>
    <row r="20355" spans="2:3" x14ac:dyDescent="0.25">
      <c r="B20355" s="16"/>
      <c r="C20355" s="17"/>
    </row>
    <row r="20356" spans="2:3" x14ac:dyDescent="0.25">
      <c r="B20356" s="16"/>
      <c r="C20356" s="17"/>
    </row>
    <row r="20357" spans="2:3" x14ac:dyDescent="0.25">
      <c r="B20357" s="16"/>
      <c r="C20357" s="17"/>
    </row>
    <row r="20358" spans="2:3" x14ac:dyDescent="0.25">
      <c r="B20358" s="16"/>
      <c r="C20358" s="17"/>
    </row>
    <row r="20359" spans="2:3" x14ac:dyDescent="0.25">
      <c r="B20359" s="16"/>
      <c r="C20359" s="17"/>
    </row>
    <row r="20360" spans="2:3" x14ac:dyDescent="0.25">
      <c r="B20360" s="16"/>
      <c r="C20360" s="17"/>
    </row>
    <row r="20361" spans="2:3" x14ac:dyDescent="0.25">
      <c r="B20361" s="16"/>
      <c r="C20361" s="17"/>
    </row>
    <row r="20362" spans="2:3" x14ac:dyDescent="0.25">
      <c r="B20362" s="16"/>
      <c r="C20362" s="17"/>
    </row>
    <row r="20363" spans="2:3" x14ac:dyDescent="0.25">
      <c r="B20363" s="16"/>
      <c r="C20363" s="17"/>
    </row>
    <row r="20364" spans="2:3" x14ac:dyDescent="0.25">
      <c r="B20364" s="16"/>
      <c r="C20364" s="17"/>
    </row>
    <row r="20365" spans="2:3" x14ac:dyDescent="0.25">
      <c r="B20365" s="16"/>
      <c r="C20365" s="17"/>
    </row>
    <row r="20366" spans="2:3" x14ac:dyDescent="0.25">
      <c r="B20366" s="16"/>
      <c r="C20366" s="17"/>
    </row>
    <row r="20367" spans="2:3" x14ac:dyDescent="0.25">
      <c r="B20367" s="16"/>
      <c r="C20367" s="17"/>
    </row>
    <row r="20368" spans="2:3" x14ac:dyDescent="0.25">
      <c r="B20368" s="16"/>
      <c r="C20368" s="17"/>
    </row>
    <row r="20369" spans="2:3" x14ac:dyDescent="0.25">
      <c r="B20369" s="16"/>
      <c r="C20369" s="17"/>
    </row>
    <row r="20370" spans="2:3" x14ac:dyDescent="0.25">
      <c r="B20370" s="16"/>
      <c r="C20370" s="17"/>
    </row>
    <row r="20371" spans="2:3" x14ac:dyDescent="0.25">
      <c r="B20371" s="16"/>
      <c r="C20371" s="17"/>
    </row>
    <row r="20372" spans="2:3" x14ac:dyDescent="0.25">
      <c r="B20372" s="16"/>
      <c r="C20372" s="17"/>
    </row>
    <row r="20373" spans="2:3" x14ac:dyDescent="0.25">
      <c r="B20373" s="16"/>
      <c r="C20373" s="17"/>
    </row>
    <row r="20374" spans="2:3" x14ac:dyDescent="0.25">
      <c r="B20374" s="16"/>
      <c r="C20374" s="17"/>
    </row>
    <row r="20375" spans="2:3" x14ac:dyDescent="0.25">
      <c r="B20375" s="16"/>
      <c r="C20375" s="17"/>
    </row>
    <row r="20376" spans="2:3" x14ac:dyDescent="0.25">
      <c r="B20376" s="16"/>
      <c r="C20376" s="17"/>
    </row>
    <row r="20377" spans="2:3" x14ac:dyDescent="0.25">
      <c r="B20377" s="16"/>
      <c r="C20377" s="17"/>
    </row>
    <row r="20378" spans="2:3" x14ac:dyDescent="0.25">
      <c r="B20378" s="16"/>
      <c r="C20378" s="17"/>
    </row>
    <row r="20379" spans="2:3" x14ac:dyDescent="0.25">
      <c r="B20379" s="16"/>
      <c r="C20379" s="17"/>
    </row>
    <row r="20380" spans="2:3" x14ac:dyDescent="0.25">
      <c r="B20380" s="16"/>
      <c r="C20380" s="17"/>
    </row>
    <row r="20381" spans="2:3" x14ac:dyDescent="0.25">
      <c r="B20381" s="16"/>
      <c r="C20381" s="17"/>
    </row>
    <row r="20382" spans="2:3" x14ac:dyDescent="0.25">
      <c r="B20382" s="16"/>
      <c r="C20382" s="17"/>
    </row>
    <row r="20383" spans="2:3" x14ac:dyDescent="0.25">
      <c r="B20383" s="16"/>
      <c r="C20383" s="17"/>
    </row>
    <row r="20384" spans="2:3" x14ac:dyDescent="0.25">
      <c r="B20384" s="16"/>
      <c r="C20384" s="17"/>
    </row>
    <row r="20385" spans="2:3" x14ac:dyDescent="0.25">
      <c r="B20385" s="16"/>
      <c r="C20385" s="17"/>
    </row>
    <row r="20386" spans="2:3" x14ac:dyDescent="0.25">
      <c r="B20386" s="16"/>
      <c r="C20386" s="17"/>
    </row>
    <row r="20387" spans="2:3" x14ac:dyDescent="0.25">
      <c r="B20387" s="16"/>
      <c r="C20387" s="17"/>
    </row>
    <row r="20388" spans="2:3" x14ac:dyDescent="0.25">
      <c r="B20388" s="16"/>
      <c r="C20388" s="17"/>
    </row>
    <row r="20389" spans="2:3" x14ac:dyDescent="0.25">
      <c r="B20389" s="16"/>
      <c r="C20389" s="17"/>
    </row>
    <row r="20390" spans="2:3" x14ac:dyDescent="0.25">
      <c r="B20390" s="16"/>
      <c r="C20390" s="17"/>
    </row>
    <row r="20391" spans="2:3" x14ac:dyDescent="0.25">
      <c r="B20391" s="16"/>
      <c r="C20391" s="17"/>
    </row>
    <row r="20392" spans="2:3" x14ac:dyDescent="0.25">
      <c r="B20392" s="16"/>
      <c r="C20392" s="17"/>
    </row>
    <row r="20393" spans="2:3" x14ac:dyDescent="0.25">
      <c r="B20393" s="16"/>
      <c r="C20393" s="17"/>
    </row>
    <row r="20394" spans="2:3" x14ac:dyDescent="0.25">
      <c r="B20394" s="16"/>
      <c r="C20394" s="17"/>
    </row>
    <row r="20395" spans="2:3" x14ac:dyDescent="0.25">
      <c r="B20395" s="16"/>
      <c r="C20395" s="17"/>
    </row>
    <row r="20396" spans="2:3" x14ac:dyDescent="0.25">
      <c r="B20396" s="16"/>
      <c r="C20396" s="17"/>
    </row>
    <row r="20397" spans="2:3" x14ac:dyDescent="0.25">
      <c r="B20397" s="16"/>
      <c r="C20397" s="17"/>
    </row>
    <row r="20398" spans="2:3" x14ac:dyDescent="0.25">
      <c r="B20398" s="16"/>
      <c r="C20398" s="17"/>
    </row>
    <row r="20399" spans="2:3" x14ac:dyDescent="0.25">
      <c r="B20399" s="16"/>
      <c r="C20399" s="17"/>
    </row>
    <row r="20400" spans="2:3" x14ac:dyDescent="0.25">
      <c r="B20400" s="16"/>
      <c r="C20400" s="17"/>
    </row>
    <row r="20401" spans="2:3" x14ac:dyDescent="0.25">
      <c r="B20401" s="16"/>
      <c r="C20401" s="17"/>
    </row>
    <row r="20402" spans="2:3" x14ac:dyDescent="0.25">
      <c r="B20402" s="16"/>
      <c r="C20402" s="17"/>
    </row>
    <row r="20403" spans="2:3" x14ac:dyDescent="0.25">
      <c r="B20403" s="16"/>
      <c r="C20403" s="17"/>
    </row>
    <row r="20404" spans="2:3" x14ac:dyDescent="0.25">
      <c r="B20404" s="16"/>
      <c r="C20404" s="17"/>
    </row>
    <row r="20405" spans="2:3" x14ac:dyDescent="0.25">
      <c r="B20405" s="16"/>
      <c r="C20405" s="17"/>
    </row>
    <row r="20406" spans="2:3" x14ac:dyDescent="0.25">
      <c r="B20406" s="16"/>
      <c r="C20406" s="17"/>
    </row>
    <row r="20407" spans="2:3" x14ac:dyDescent="0.25">
      <c r="B20407" s="16"/>
      <c r="C20407" s="17"/>
    </row>
    <row r="20408" spans="2:3" x14ac:dyDescent="0.25">
      <c r="B20408" s="16"/>
      <c r="C20408" s="17"/>
    </row>
    <row r="20409" spans="2:3" x14ac:dyDescent="0.25">
      <c r="B20409" s="16"/>
      <c r="C20409" s="17"/>
    </row>
    <row r="20410" spans="2:3" x14ac:dyDescent="0.25">
      <c r="B20410" s="16"/>
      <c r="C20410" s="17"/>
    </row>
    <row r="20411" spans="2:3" x14ac:dyDescent="0.25">
      <c r="B20411" s="16"/>
      <c r="C20411" s="17"/>
    </row>
    <row r="20412" spans="2:3" x14ac:dyDescent="0.25">
      <c r="B20412" s="16"/>
      <c r="C20412" s="17"/>
    </row>
    <row r="20413" spans="2:3" x14ac:dyDescent="0.25">
      <c r="B20413" s="16"/>
      <c r="C20413" s="17"/>
    </row>
    <row r="20414" spans="2:3" x14ac:dyDescent="0.25">
      <c r="B20414" s="16"/>
      <c r="C20414" s="17"/>
    </row>
    <row r="20415" spans="2:3" x14ac:dyDescent="0.25">
      <c r="B20415" s="16"/>
      <c r="C20415" s="17"/>
    </row>
    <row r="20416" spans="2:3" x14ac:dyDescent="0.25">
      <c r="B20416" s="16"/>
      <c r="C20416" s="17"/>
    </row>
    <row r="20417" spans="2:3" x14ac:dyDescent="0.25">
      <c r="B20417" s="16"/>
      <c r="C20417" s="17"/>
    </row>
    <row r="20418" spans="2:3" x14ac:dyDescent="0.25">
      <c r="B20418" s="16"/>
      <c r="C20418" s="17"/>
    </row>
    <row r="20419" spans="2:3" x14ac:dyDescent="0.25">
      <c r="B20419" s="16"/>
      <c r="C20419" s="17"/>
    </row>
    <row r="20420" spans="2:3" x14ac:dyDescent="0.25">
      <c r="B20420" s="16"/>
      <c r="C20420" s="17"/>
    </row>
    <row r="20421" spans="2:3" x14ac:dyDescent="0.25">
      <c r="B20421" s="16"/>
      <c r="C20421" s="17"/>
    </row>
    <row r="20422" spans="2:3" x14ac:dyDescent="0.25">
      <c r="B20422" s="16"/>
      <c r="C20422" s="17"/>
    </row>
    <row r="20423" spans="2:3" x14ac:dyDescent="0.25">
      <c r="B20423" s="16"/>
      <c r="C20423" s="17"/>
    </row>
    <row r="20424" spans="2:3" x14ac:dyDescent="0.25">
      <c r="B20424" s="16"/>
      <c r="C20424" s="17"/>
    </row>
    <row r="20425" spans="2:3" x14ac:dyDescent="0.25">
      <c r="B20425" s="16"/>
      <c r="C20425" s="17"/>
    </row>
    <row r="20426" spans="2:3" x14ac:dyDescent="0.25">
      <c r="B20426" s="16"/>
      <c r="C20426" s="17"/>
    </row>
    <row r="20427" spans="2:3" x14ac:dyDescent="0.25">
      <c r="B20427" s="16"/>
      <c r="C20427" s="17"/>
    </row>
    <row r="20428" spans="2:3" x14ac:dyDescent="0.25">
      <c r="B20428" s="16"/>
      <c r="C20428" s="17"/>
    </row>
    <row r="20429" spans="2:3" x14ac:dyDescent="0.25">
      <c r="B20429" s="16"/>
      <c r="C20429" s="17"/>
    </row>
    <row r="20430" spans="2:3" x14ac:dyDescent="0.25">
      <c r="B20430" s="16"/>
      <c r="C20430" s="17"/>
    </row>
    <row r="20431" spans="2:3" x14ac:dyDescent="0.25">
      <c r="B20431" s="16"/>
      <c r="C20431" s="17"/>
    </row>
    <row r="20432" spans="2:3" x14ac:dyDescent="0.25">
      <c r="B20432" s="16"/>
      <c r="C20432" s="17"/>
    </row>
    <row r="20433" spans="2:3" x14ac:dyDescent="0.25">
      <c r="B20433" s="16"/>
      <c r="C20433" s="17"/>
    </row>
    <row r="20434" spans="2:3" x14ac:dyDescent="0.25">
      <c r="B20434" s="16"/>
      <c r="C20434" s="17"/>
    </row>
    <row r="20435" spans="2:3" x14ac:dyDescent="0.25">
      <c r="B20435" s="16"/>
      <c r="C20435" s="17"/>
    </row>
    <row r="20436" spans="2:3" x14ac:dyDescent="0.25">
      <c r="B20436" s="16"/>
      <c r="C20436" s="17"/>
    </row>
    <row r="20437" spans="2:3" x14ac:dyDescent="0.25">
      <c r="B20437" s="16"/>
      <c r="C20437" s="17"/>
    </row>
    <row r="20438" spans="2:3" x14ac:dyDescent="0.25">
      <c r="B20438" s="16"/>
      <c r="C20438" s="17"/>
    </row>
    <row r="20439" spans="2:3" x14ac:dyDescent="0.25">
      <c r="B20439" s="16"/>
      <c r="C20439" s="17"/>
    </row>
    <row r="20440" spans="2:3" x14ac:dyDescent="0.25">
      <c r="B20440" s="16"/>
      <c r="C20440" s="17"/>
    </row>
    <row r="20441" spans="2:3" x14ac:dyDescent="0.25">
      <c r="B20441" s="16"/>
      <c r="C20441" s="17"/>
    </row>
    <row r="20442" spans="2:3" x14ac:dyDescent="0.25">
      <c r="B20442" s="16"/>
      <c r="C20442" s="17"/>
    </row>
    <row r="20443" spans="2:3" x14ac:dyDescent="0.25">
      <c r="B20443" s="16"/>
      <c r="C20443" s="17"/>
    </row>
    <row r="20444" spans="2:3" x14ac:dyDescent="0.25">
      <c r="B20444" s="16"/>
      <c r="C20444" s="17"/>
    </row>
    <row r="20445" spans="2:3" x14ac:dyDescent="0.25">
      <c r="B20445" s="16"/>
      <c r="C20445" s="17"/>
    </row>
    <row r="20446" spans="2:3" x14ac:dyDescent="0.25">
      <c r="B20446" s="16"/>
      <c r="C20446" s="17"/>
    </row>
    <row r="20447" spans="2:3" x14ac:dyDescent="0.25">
      <c r="B20447" s="16"/>
      <c r="C20447" s="17"/>
    </row>
    <row r="20448" spans="2:3" x14ac:dyDescent="0.25">
      <c r="B20448" s="16"/>
      <c r="C20448" s="17"/>
    </row>
    <row r="20449" spans="2:3" x14ac:dyDescent="0.25">
      <c r="B20449" s="16"/>
      <c r="C20449" s="17"/>
    </row>
    <row r="20450" spans="2:3" x14ac:dyDescent="0.25">
      <c r="B20450" s="16"/>
      <c r="C20450" s="17"/>
    </row>
    <row r="20451" spans="2:3" x14ac:dyDescent="0.25">
      <c r="B20451" s="16"/>
      <c r="C20451" s="17"/>
    </row>
    <row r="20452" spans="2:3" x14ac:dyDescent="0.25">
      <c r="B20452" s="16"/>
      <c r="C20452" s="17"/>
    </row>
    <row r="20453" spans="2:3" x14ac:dyDescent="0.25">
      <c r="B20453" s="16"/>
      <c r="C20453" s="17"/>
    </row>
    <row r="20454" spans="2:3" x14ac:dyDescent="0.25">
      <c r="B20454" s="16"/>
      <c r="C20454" s="17"/>
    </row>
    <row r="20455" spans="2:3" x14ac:dyDescent="0.25">
      <c r="B20455" s="16"/>
      <c r="C20455" s="17"/>
    </row>
    <row r="20456" spans="2:3" x14ac:dyDescent="0.25">
      <c r="B20456" s="16"/>
      <c r="C20456" s="17"/>
    </row>
    <row r="20457" spans="2:3" x14ac:dyDescent="0.25">
      <c r="B20457" s="16"/>
      <c r="C20457" s="17"/>
    </row>
    <row r="20458" spans="2:3" x14ac:dyDescent="0.25">
      <c r="B20458" s="16"/>
      <c r="C20458" s="17"/>
    </row>
    <row r="20459" spans="2:3" x14ac:dyDescent="0.25">
      <c r="B20459" s="16"/>
      <c r="C20459" s="17"/>
    </row>
    <row r="20460" spans="2:3" x14ac:dyDescent="0.25">
      <c r="B20460" s="16"/>
      <c r="C20460" s="17"/>
    </row>
    <row r="20461" spans="2:3" x14ac:dyDescent="0.25">
      <c r="B20461" s="16"/>
      <c r="C20461" s="17"/>
    </row>
    <row r="20462" spans="2:3" x14ac:dyDescent="0.25">
      <c r="B20462" s="16"/>
      <c r="C20462" s="17"/>
    </row>
    <row r="20463" spans="2:3" x14ac:dyDescent="0.25">
      <c r="B20463" s="16"/>
      <c r="C20463" s="17"/>
    </row>
    <row r="20464" spans="2:3" x14ac:dyDescent="0.25">
      <c r="B20464" s="16"/>
      <c r="C20464" s="17"/>
    </row>
    <row r="20465" spans="2:3" x14ac:dyDescent="0.25">
      <c r="B20465" s="16"/>
      <c r="C20465" s="17"/>
    </row>
    <row r="20466" spans="2:3" x14ac:dyDescent="0.25">
      <c r="B20466" s="16"/>
      <c r="C20466" s="17"/>
    </row>
    <row r="20467" spans="2:3" x14ac:dyDescent="0.25">
      <c r="B20467" s="16"/>
      <c r="C20467" s="17"/>
    </row>
    <row r="20468" spans="2:3" x14ac:dyDescent="0.25">
      <c r="B20468" s="16"/>
      <c r="C20468" s="17"/>
    </row>
    <row r="20469" spans="2:3" x14ac:dyDescent="0.25">
      <c r="B20469" s="16"/>
      <c r="C20469" s="17"/>
    </row>
    <row r="20470" spans="2:3" x14ac:dyDescent="0.25">
      <c r="B20470" s="16"/>
      <c r="C20470" s="17"/>
    </row>
    <row r="20471" spans="2:3" x14ac:dyDescent="0.25">
      <c r="B20471" s="16"/>
      <c r="C20471" s="17"/>
    </row>
    <row r="20472" spans="2:3" x14ac:dyDescent="0.25">
      <c r="B20472" s="16"/>
      <c r="C20472" s="17"/>
    </row>
    <row r="20473" spans="2:3" x14ac:dyDescent="0.25">
      <c r="B20473" s="16"/>
      <c r="C20473" s="17"/>
    </row>
    <row r="20474" spans="2:3" x14ac:dyDescent="0.25">
      <c r="B20474" s="16"/>
      <c r="C20474" s="17"/>
    </row>
    <row r="20475" spans="2:3" x14ac:dyDescent="0.25">
      <c r="B20475" s="16"/>
      <c r="C20475" s="17"/>
    </row>
    <row r="20476" spans="2:3" x14ac:dyDescent="0.25">
      <c r="B20476" s="16"/>
      <c r="C20476" s="17"/>
    </row>
    <row r="20477" spans="2:3" x14ac:dyDescent="0.25">
      <c r="B20477" s="16"/>
      <c r="C20477" s="17"/>
    </row>
    <row r="20478" spans="2:3" x14ac:dyDescent="0.25">
      <c r="B20478" s="16"/>
      <c r="C20478" s="17"/>
    </row>
    <row r="20479" spans="2:3" x14ac:dyDescent="0.25">
      <c r="B20479" s="16"/>
      <c r="C20479" s="17"/>
    </row>
    <row r="20480" spans="2:3" x14ac:dyDescent="0.25">
      <c r="B20480" s="16"/>
      <c r="C20480" s="17"/>
    </row>
    <row r="20481" spans="2:3" x14ac:dyDescent="0.25">
      <c r="B20481" s="16"/>
      <c r="C20481" s="17"/>
    </row>
    <row r="20482" spans="2:3" x14ac:dyDescent="0.25">
      <c r="B20482" s="16"/>
      <c r="C20482" s="17"/>
    </row>
    <row r="20483" spans="2:3" x14ac:dyDescent="0.25">
      <c r="B20483" s="16"/>
      <c r="C20483" s="17"/>
    </row>
    <row r="20484" spans="2:3" x14ac:dyDescent="0.25">
      <c r="B20484" s="16"/>
      <c r="C20484" s="17"/>
    </row>
    <row r="20485" spans="2:3" x14ac:dyDescent="0.25">
      <c r="B20485" s="16"/>
      <c r="C20485" s="17"/>
    </row>
    <row r="20486" spans="2:3" x14ac:dyDescent="0.25">
      <c r="B20486" s="16"/>
      <c r="C20486" s="17"/>
    </row>
    <row r="20487" spans="2:3" x14ac:dyDescent="0.25">
      <c r="B20487" s="16"/>
      <c r="C20487" s="17"/>
    </row>
    <row r="20488" spans="2:3" x14ac:dyDescent="0.25">
      <c r="B20488" s="16"/>
      <c r="C20488" s="17"/>
    </row>
    <row r="20489" spans="2:3" x14ac:dyDescent="0.25">
      <c r="B20489" s="16"/>
      <c r="C20489" s="17"/>
    </row>
    <row r="20490" spans="2:3" x14ac:dyDescent="0.25">
      <c r="B20490" s="16"/>
      <c r="C20490" s="17"/>
    </row>
    <row r="20491" spans="2:3" x14ac:dyDescent="0.25">
      <c r="B20491" s="16"/>
      <c r="C20491" s="17"/>
    </row>
    <row r="20492" spans="2:3" x14ac:dyDescent="0.25">
      <c r="B20492" s="16"/>
      <c r="C20492" s="17"/>
    </row>
    <row r="20493" spans="2:3" x14ac:dyDescent="0.25">
      <c r="B20493" s="16"/>
      <c r="C20493" s="17"/>
    </row>
    <row r="20494" spans="2:3" x14ac:dyDescent="0.25">
      <c r="B20494" s="16"/>
      <c r="C20494" s="17"/>
    </row>
    <row r="20495" spans="2:3" x14ac:dyDescent="0.25">
      <c r="B20495" s="16"/>
      <c r="C20495" s="17"/>
    </row>
    <row r="20496" spans="2:3" x14ac:dyDescent="0.25">
      <c r="B20496" s="16"/>
      <c r="C20496" s="17"/>
    </row>
    <row r="20497" spans="2:3" x14ac:dyDescent="0.25">
      <c r="B20497" s="16"/>
      <c r="C20497" s="17"/>
    </row>
    <row r="20498" spans="2:3" x14ac:dyDescent="0.25">
      <c r="B20498" s="16"/>
      <c r="C20498" s="17"/>
    </row>
    <row r="20499" spans="2:3" x14ac:dyDescent="0.25">
      <c r="B20499" s="16"/>
      <c r="C20499" s="17"/>
    </row>
    <row r="20500" spans="2:3" x14ac:dyDescent="0.25">
      <c r="B20500" s="16"/>
      <c r="C20500" s="17"/>
    </row>
    <row r="20501" spans="2:3" x14ac:dyDescent="0.25">
      <c r="B20501" s="16"/>
      <c r="C20501" s="17"/>
    </row>
    <row r="20502" spans="2:3" x14ac:dyDescent="0.25">
      <c r="B20502" s="16"/>
      <c r="C20502" s="17"/>
    </row>
    <row r="20503" spans="2:3" x14ac:dyDescent="0.25">
      <c r="B20503" s="16"/>
      <c r="C20503" s="17"/>
    </row>
    <row r="20504" spans="2:3" x14ac:dyDescent="0.25">
      <c r="B20504" s="16"/>
      <c r="C20504" s="17"/>
    </row>
    <row r="20505" spans="2:3" x14ac:dyDescent="0.25">
      <c r="B20505" s="16"/>
      <c r="C20505" s="17"/>
    </row>
    <row r="20506" spans="2:3" x14ac:dyDescent="0.25">
      <c r="B20506" s="16"/>
      <c r="C20506" s="17"/>
    </row>
    <row r="20507" spans="2:3" x14ac:dyDescent="0.25">
      <c r="B20507" s="16"/>
      <c r="C20507" s="17"/>
    </row>
    <row r="20508" spans="2:3" x14ac:dyDescent="0.25">
      <c r="B20508" s="16"/>
      <c r="C20508" s="17"/>
    </row>
    <row r="20509" spans="2:3" x14ac:dyDescent="0.25">
      <c r="B20509" s="16"/>
      <c r="C20509" s="17"/>
    </row>
    <row r="20510" spans="2:3" x14ac:dyDescent="0.25">
      <c r="B20510" s="16"/>
      <c r="C20510" s="17"/>
    </row>
    <row r="20511" spans="2:3" x14ac:dyDescent="0.25">
      <c r="B20511" s="16"/>
      <c r="C20511" s="17"/>
    </row>
    <row r="20512" spans="2:3" x14ac:dyDescent="0.25">
      <c r="B20512" s="16"/>
      <c r="C20512" s="17"/>
    </row>
    <row r="20513" spans="2:3" x14ac:dyDescent="0.25">
      <c r="B20513" s="16"/>
      <c r="C20513" s="17"/>
    </row>
    <row r="20514" spans="2:3" x14ac:dyDescent="0.25">
      <c r="B20514" s="16"/>
      <c r="C20514" s="17"/>
    </row>
    <row r="20515" spans="2:3" x14ac:dyDescent="0.25">
      <c r="B20515" s="16"/>
      <c r="C20515" s="17"/>
    </row>
    <row r="20516" spans="2:3" x14ac:dyDescent="0.25">
      <c r="B20516" s="16"/>
      <c r="C20516" s="17"/>
    </row>
    <row r="20517" spans="2:3" x14ac:dyDescent="0.25">
      <c r="B20517" s="16"/>
      <c r="C20517" s="17"/>
    </row>
    <row r="20518" spans="2:3" x14ac:dyDescent="0.25">
      <c r="B20518" s="16"/>
      <c r="C20518" s="17"/>
    </row>
    <row r="20519" spans="2:3" x14ac:dyDescent="0.25">
      <c r="B20519" s="16"/>
      <c r="C20519" s="17"/>
    </row>
    <row r="20520" spans="2:3" x14ac:dyDescent="0.25">
      <c r="B20520" s="16"/>
      <c r="C20520" s="17"/>
    </row>
    <row r="20521" spans="2:3" x14ac:dyDescent="0.25">
      <c r="B20521" s="16"/>
      <c r="C20521" s="17"/>
    </row>
    <row r="20522" spans="2:3" x14ac:dyDescent="0.25">
      <c r="B20522" s="16"/>
      <c r="C20522" s="17"/>
    </row>
    <row r="20523" spans="2:3" x14ac:dyDescent="0.25">
      <c r="B20523" s="16"/>
      <c r="C20523" s="17"/>
    </row>
    <row r="20524" spans="2:3" x14ac:dyDescent="0.25">
      <c r="B20524" s="16"/>
      <c r="C20524" s="17"/>
    </row>
    <row r="20525" spans="2:3" x14ac:dyDescent="0.25">
      <c r="B20525" s="16"/>
      <c r="C20525" s="17"/>
    </row>
    <row r="20526" spans="2:3" x14ac:dyDescent="0.25">
      <c r="B20526" s="16"/>
      <c r="C20526" s="17"/>
    </row>
    <row r="20527" spans="2:3" x14ac:dyDescent="0.25">
      <c r="B20527" s="16"/>
      <c r="C20527" s="17"/>
    </row>
    <row r="20528" spans="2:3" x14ac:dyDescent="0.25">
      <c r="B20528" s="16"/>
      <c r="C20528" s="17"/>
    </row>
    <row r="20529" spans="2:3" x14ac:dyDescent="0.25">
      <c r="B20529" s="16"/>
      <c r="C20529" s="17"/>
    </row>
    <row r="20530" spans="2:3" x14ac:dyDescent="0.25">
      <c r="B20530" s="16"/>
      <c r="C20530" s="17"/>
    </row>
    <row r="20531" spans="2:3" x14ac:dyDescent="0.25">
      <c r="B20531" s="16"/>
      <c r="C20531" s="17"/>
    </row>
    <row r="20532" spans="2:3" x14ac:dyDescent="0.25">
      <c r="B20532" s="16"/>
      <c r="C20532" s="17"/>
    </row>
    <row r="20533" spans="2:3" x14ac:dyDescent="0.25">
      <c r="B20533" s="16"/>
      <c r="C20533" s="17"/>
    </row>
    <row r="20534" spans="2:3" x14ac:dyDescent="0.25">
      <c r="B20534" s="16"/>
      <c r="C20534" s="17"/>
    </row>
    <row r="20535" spans="2:3" x14ac:dyDescent="0.25">
      <c r="B20535" s="16"/>
      <c r="C20535" s="17"/>
    </row>
    <row r="20536" spans="2:3" x14ac:dyDescent="0.25">
      <c r="B20536" s="16"/>
      <c r="C20536" s="17"/>
    </row>
    <row r="20537" spans="2:3" x14ac:dyDescent="0.25">
      <c r="B20537" s="16"/>
      <c r="C20537" s="17"/>
    </row>
    <row r="20538" spans="2:3" x14ac:dyDescent="0.25">
      <c r="B20538" s="16"/>
      <c r="C20538" s="17"/>
    </row>
    <row r="20539" spans="2:3" x14ac:dyDescent="0.25">
      <c r="B20539" s="16"/>
      <c r="C20539" s="17"/>
    </row>
    <row r="20540" spans="2:3" x14ac:dyDescent="0.25">
      <c r="B20540" s="16"/>
      <c r="C20540" s="17"/>
    </row>
    <row r="20541" spans="2:3" x14ac:dyDescent="0.25">
      <c r="B20541" s="16"/>
      <c r="C20541" s="17"/>
    </row>
    <row r="20542" spans="2:3" x14ac:dyDescent="0.25">
      <c r="B20542" s="16"/>
      <c r="C20542" s="17"/>
    </row>
    <row r="20543" spans="2:3" x14ac:dyDescent="0.25">
      <c r="B20543" s="16"/>
      <c r="C20543" s="17"/>
    </row>
    <row r="20544" spans="2:3" x14ac:dyDescent="0.25">
      <c r="B20544" s="16"/>
      <c r="C20544" s="17"/>
    </row>
    <row r="20545" spans="2:3" x14ac:dyDescent="0.25">
      <c r="B20545" s="16"/>
      <c r="C20545" s="17"/>
    </row>
    <row r="20546" spans="2:3" x14ac:dyDescent="0.25">
      <c r="B20546" s="16"/>
      <c r="C20546" s="17"/>
    </row>
    <row r="20547" spans="2:3" x14ac:dyDescent="0.25">
      <c r="B20547" s="16"/>
      <c r="C20547" s="17"/>
    </row>
    <row r="20548" spans="2:3" x14ac:dyDescent="0.25">
      <c r="B20548" s="16"/>
      <c r="C20548" s="17"/>
    </row>
    <row r="20549" spans="2:3" x14ac:dyDescent="0.25">
      <c r="B20549" s="16"/>
      <c r="C20549" s="17"/>
    </row>
    <row r="20550" spans="2:3" x14ac:dyDescent="0.25">
      <c r="B20550" s="16"/>
      <c r="C20550" s="17"/>
    </row>
    <row r="20551" spans="2:3" x14ac:dyDescent="0.25">
      <c r="B20551" s="16"/>
      <c r="C20551" s="17"/>
    </row>
    <row r="20552" spans="2:3" x14ac:dyDescent="0.25">
      <c r="B20552" s="16"/>
      <c r="C20552" s="17"/>
    </row>
    <row r="20553" spans="2:3" x14ac:dyDescent="0.25">
      <c r="B20553" s="16"/>
      <c r="C20553" s="17"/>
    </row>
    <row r="20554" spans="2:3" x14ac:dyDescent="0.25">
      <c r="B20554" s="16"/>
      <c r="C20554" s="17"/>
    </row>
    <row r="20555" spans="2:3" x14ac:dyDescent="0.25">
      <c r="B20555" s="16"/>
      <c r="C20555" s="17"/>
    </row>
    <row r="20556" spans="2:3" x14ac:dyDescent="0.25">
      <c r="B20556" s="16"/>
      <c r="C20556" s="17"/>
    </row>
    <row r="20557" spans="2:3" x14ac:dyDescent="0.25">
      <c r="B20557" s="16"/>
      <c r="C20557" s="17"/>
    </row>
    <row r="20558" spans="2:3" x14ac:dyDescent="0.25">
      <c r="B20558" s="16"/>
      <c r="C20558" s="17"/>
    </row>
    <row r="20559" spans="2:3" x14ac:dyDescent="0.25">
      <c r="B20559" s="16"/>
      <c r="C20559" s="17"/>
    </row>
    <row r="20560" spans="2:3" x14ac:dyDescent="0.25">
      <c r="B20560" s="16"/>
      <c r="C20560" s="17"/>
    </row>
    <row r="20561" spans="2:3" x14ac:dyDescent="0.25">
      <c r="B20561" s="16"/>
      <c r="C20561" s="17"/>
    </row>
    <row r="20562" spans="2:3" x14ac:dyDescent="0.25">
      <c r="B20562" s="16"/>
      <c r="C20562" s="17"/>
    </row>
    <row r="20563" spans="2:3" x14ac:dyDescent="0.25">
      <c r="B20563" s="16"/>
      <c r="C20563" s="17"/>
    </row>
    <row r="20564" spans="2:3" x14ac:dyDescent="0.25">
      <c r="B20564" s="16"/>
      <c r="C20564" s="17"/>
    </row>
    <row r="20565" spans="2:3" x14ac:dyDescent="0.25">
      <c r="B20565" s="16"/>
      <c r="C20565" s="17"/>
    </row>
    <row r="20566" spans="2:3" x14ac:dyDescent="0.25">
      <c r="B20566" s="16"/>
      <c r="C20566" s="17"/>
    </row>
    <row r="20567" spans="2:3" x14ac:dyDescent="0.25">
      <c r="B20567" s="16"/>
      <c r="C20567" s="17"/>
    </row>
    <row r="20568" spans="2:3" x14ac:dyDescent="0.25">
      <c r="B20568" s="16"/>
      <c r="C20568" s="17"/>
    </row>
    <row r="20569" spans="2:3" x14ac:dyDescent="0.25">
      <c r="B20569" s="16"/>
      <c r="C20569" s="17"/>
    </row>
    <row r="20570" spans="2:3" x14ac:dyDescent="0.25">
      <c r="B20570" s="16"/>
      <c r="C20570" s="17"/>
    </row>
    <row r="20571" spans="2:3" x14ac:dyDescent="0.25">
      <c r="B20571" s="16"/>
      <c r="C20571" s="17"/>
    </row>
    <row r="20572" spans="2:3" x14ac:dyDescent="0.25">
      <c r="B20572" s="16"/>
      <c r="C20572" s="17"/>
    </row>
    <row r="20573" spans="2:3" x14ac:dyDescent="0.25">
      <c r="B20573" s="16"/>
      <c r="C20573" s="17"/>
    </row>
    <row r="20574" spans="2:3" x14ac:dyDescent="0.25">
      <c r="B20574" s="16"/>
      <c r="C20574" s="17"/>
    </row>
    <row r="20575" spans="2:3" x14ac:dyDescent="0.25">
      <c r="B20575" s="16"/>
      <c r="C20575" s="17"/>
    </row>
    <row r="20576" spans="2:3" x14ac:dyDescent="0.25">
      <c r="B20576" s="16"/>
      <c r="C20576" s="17"/>
    </row>
    <row r="20577" spans="2:3" x14ac:dyDescent="0.25">
      <c r="B20577" s="16"/>
      <c r="C20577" s="17"/>
    </row>
    <row r="20578" spans="2:3" x14ac:dyDescent="0.25">
      <c r="B20578" s="16"/>
      <c r="C20578" s="17"/>
    </row>
    <row r="20579" spans="2:3" x14ac:dyDescent="0.25">
      <c r="B20579" s="16"/>
      <c r="C20579" s="17"/>
    </row>
    <row r="20580" spans="2:3" x14ac:dyDescent="0.25">
      <c r="B20580" s="16"/>
      <c r="C20580" s="17"/>
    </row>
    <row r="20581" spans="2:3" x14ac:dyDescent="0.25">
      <c r="B20581" s="16"/>
      <c r="C20581" s="17"/>
    </row>
    <row r="20582" spans="2:3" x14ac:dyDescent="0.25">
      <c r="B20582" s="16"/>
      <c r="C20582" s="17"/>
    </row>
    <row r="20583" spans="2:3" x14ac:dyDescent="0.25">
      <c r="B20583" s="16"/>
      <c r="C20583" s="17"/>
    </row>
    <row r="20584" spans="2:3" x14ac:dyDescent="0.25">
      <c r="B20584" s="16"/>
      <c r="C20584" s="17"/>
    </row>
    <row r="20585" spans="2:3" x14ac:dyDescent="0.25">
      <c r="B20585" s="16"/>
      <c r="C20585" s="17"/>
    </row>
    <row r="20586" spans="2:3" x14ac:dyDescent="0.25">
      <c r="B20586" s="16"/>
      <c r="C20586" s="17"/>
    </row>
    <row r="20587" spans="2:3" x14ac:dyDescent="0.25">
      <c r="B20587" s="16"/>
      <c r="C20587" s="17"/>
    </row>
    <row r="20588" spans="2:3" x14ac:dyDescent="0.25">
      <c r="B20588" s="16"/>
      <c r="C20588" s="17"/>
    </row>
    <row r="20589" spans="2:3" x14ac:dyDescent="0.25">
      <c r="B20589" s="16"/>
      <c r="C20589" s="17"/>
    </row>
    <row r="20590" spans="2:3" x14ac:dyDescent="0.25">
      <c r="B20590" s="16"/>
      <c r="C20590" s="17"/>
    </row>
    <row r="20591" spans="2:3" x14ac:dyDescent="0.25">
      <c r="B20591" s="16"/>
      <c r="C20591" s="17"/>
    </row>
    <row r="20592" spans="2:3" x14ac:dyDescent="0.25">
      <c r="B20592" s="16"/>
      <c r="C20592" s="17"/>
    </row>
    <row r="20593" spans="2:3" x14ac:dyDescent="0.25">
      <c r="B20593" s="16"/>
      <c r="C20593" s="17"/>
    </row>
    <row r="20594" spans="2:3" x14ac:dyDescent="0.25">
      <c r="B20594" s="16"/>
      <c r="C20594" s="17"/>
    </row>
    <row r="20595" spans="2:3" x14ac:dyDescent="0.25">
      <c r="B20595" s="16"/>
      <c r="C20595" s="17"/>
    </row>
    <row r="20596" spans="2:3" x14ac:dyDescent="0.25">
      <c r="B20596" s="16"/>
      <c r="C20596" s="17"/>
    </row>
    <row r="20597" spans="2:3" x14ac:dyDescent="0.25">
      <c r="B20597" s="16"/>
      <c r="C20597" s="17"/>
    </row>
    <row r="20598" spans="2:3" x14ac:dyDescent="0.25">
      <c r="B20598" s="16"/>
      <c r="C20598" s="17"/>
    </row>
    <row r="20599" spans="2:3" x14ac:dyDescent="0.25">
      <c r="B20599" s="16"/>
      <c r="C20599" s="17"/>
    </row>
    <row r="20600" spans="2:3" x14ac:dyDescent="0.25">
      <c r="B20600" s="16"/>
      <c r="C20600" s="17"/>
    </row>
    <row r="20601" spans="2:3" x14ac:dyDescent="0.25">
      <c r="B20601" s="16"/>
      <c r="C20601" s="17"/>
    </row>
    <row r="20602" spans="2:3" x14ac:dyDescent="0.25">
      <c r="B20602" s="16"/>
      <c r="C20602" s="17"/>
    </row>
    <row r="20603" spans="2:3" x14ac:dyDescent="0.25">
      <c r="B20603" s="16"/>
      <c r="C20603" s="17"/>
    </row>
    <row r="20604" spans="2:3" x14ac:dyDescent="0.25">
      <c r="B20604" s="16"/>
      <c r="C20604" s="17"/>
    </row>
    <row r="20605" spans="2:3" x14ac:dyDescent="0.25">
      <c r="B20605" s="16"/>
      <c r="C20605" s="17"/>
    </row>
    <row r="20606" spans="2:3" x14ac:dyDescent="0.25">
      <c r="B20606" s="16"/>
      <c r="C20606" s="17"/>
    </row>
    <row r="20607" spans="2:3" x14ac:dyDescent="0.25">
      <c r="B20607" s="16"/>
      <c r="C20607" s="17"/>
    </row>
    <row r="20608" spans="2:3" x14ac:dyDescent="0.25">
      <c r="B20608" s="16"/>
      <c r="C20608" s="17"/>
    </row>
    <row r="20609" spans="2:3" x14ac:dyDescent="0.25">
      <c r="B20609" s="16"/>
      <c r="C20609" s="17"/>
    </row>
    <row r="20610" spans="2:3" x14ac:dyDescent="0.25">
      <c r="B20610" s="16"/>
      <c r="C20610" s="17"/>
    </row>
    <row r="20611" spans="2:3" x14ac:dyDescent="0.25">
      <c r="B20611" s="16"/>
      <c r="C20611" s="17"/>
    </row>
    <row r="20612" spans="2:3" x14ac:dyDescent="0.25">
      <c r="B20612" s="16"/>
      <c r="C20612" s="17"/>
    </row>
    <row r="20613" spans="2:3" x14ac:dyDescent="0.25">
      <c r="B20613" s="16"/>
      <c r="C20613" s="17"/>
    </row>
    <row r="20614" spans="2:3" x14ac:dyDescent="0.25">
      <c r="B20614" s="16"/>
      <c r="C20614" s="17"/>
    </row>
    <row r="20615" spans="2:3" x14ac:dyDescent="0.25">
      <c r="B20615" s="16"/>
      <c r="C20615" s="17"/>
    </row>
    <row r="20616" spans="2:3" x14ac:dyDescent="0.25">
      <c r="B20616" s="16"/>
      <c r="C20616" s="17"/>
    </row>
    <row r="20617" spans="2:3" x14ac:dyDescent="0.25">
      <c r="B20617" s="16"/>
      <c r="C20617" s="17"/>
    </row>
    <row r="20618" spans="2:3" x14ac:dyDescent="0.25">
      <c r="B20618" s="16"/>
      <c r="C20618" s="17"/>
    </row>
    <row r="20619" spans="2:3" x14ac:dyDescent="0.25">
      <c r="B20619" s="16"/>
      <c r="C20619" s="17"/>
    </row>
    <row r="20620" spans="2:3" x14ac:dyDescent="0.25">
      <c r="B20620" s="16"/>
      <c r="C20620" s="17"/>
    </row>
    <row r="20621" spans="2:3" x14ac:dyDescent="0.25">
      <c r="B20621" s="16"/>
      <c r="C20621" s="17"/>
    </row>
    <row r="20622" spans="2:3" x14ac:dyDescent="0.25">
      <c r="B20622" s="16"/>
      <c r="C20622" s="17"/>
    </row>
    <row r="20623" spans="2:3" x14ac:dyDescent="0.25">
      <c r="B20623" s="16"/>
      <c r="C20623" s="17"/>
    </row>
    <row r="20624" spans="2:3" x14ac:dyDescent="0.25">
      <c r="B20624" s="16"/>
      <c r="C20624" s="17"/>
    </row>
    <row r="20625" spans="2:3" x14ac:dyDescent="0.25">
      <c r="B20625" s="16"/>
      <c r="C20625" s="17"/>
    </row>
    <row r="20626" spans="2:3" x14ac:dyDescent="0.25">
      <c r="B20626" s="16"/>
      <c r="C20626" s="17"/>
    </row>
    <row r="20627" spans="2:3" x14ac:dyDescent="0.25">
      <c r="B20627" s="16"/>
      <c r="C20627" s="17"/>
    </row>
    <row r="20628" spans="2:3" x14ac:dyDescent="0.25">
      <c r="B20628" s="16"/>
      <c r="C20628" s="17"/>
    </row>
    <row r="20629" spans="2:3" x14ac:dyDescent="0.25">
      <c r="B20629" s="16"/>
      <c r="C20629" s="17"/>
    </row>
    <row r="20630" spans="2:3" x14ac:dyDescent="0.25">
      <c r="B20630" s="16"/>
      <c r="C20630" s="17"/>
    </row>
    <row r="20631" spans="2:3" x14ac:dyDescent="0.25">
      <c r="B20631" s="16"/>
      <c r="C20631" s="17"/>
    </row>
    <row r="20632" spans="2:3" x14ac:dyDescent="0.25">
      <c r="B20632" s="16"/>
      <c r="C20632" s="17"/>
    </row>
    <row r="20633" spans="2:3" x14ac:dyDescent="0.25">
      <c r="B20633" s="16"/>
      <c r="C20633" s="17"/>
    </row>
    <row r="20634" spans="2:3" x14ac:dyDescent="0.25">
      <c r="B20634" s="16"/>
      <c r="C20634" s="17"/>
    </row>
    <row r="20635" spans="2:3" x14ac:dyDescent="0.25">
      <c r="B20635" s="16"/>
      <c r="C20635" s="17"/>
    </row>
    <row r="20636" spans="2:3" x14ac:dyDescent="0.25">
      <c r="B20636" s="16"/>
      <c r="C20636" s="17"/>
    </row>
    <row r="20637" spans="2:3" x14ac:dyDescent="0.25">
      <c r="B20637" s="16"/>
      <c r="C20637" s="17"/>
    </row>
    <row r="20638" spans="2:3" x14ac:dyDescent="0.25">
      <c r="B20638" s="16"/>
      <c r="C20638" s="17"/>
    </row>
    <row r="20639" spans="2:3" x14ac:dyDescent="0.25">
      <c r="B20639" s="16"/>
      <c r="C20639" s="17"/>
    </row>
    <row r="20640" spans="2:3" x14ac:dyDescent="0.25">
      <c r="B20640" s="16"/>
      <c r="C20640" s="17"/>
    </row>
    <row r="20641" spans="2:3" x14ac:dyDescent="0.25">
      <c r="B20641" s="16"/>
      <c r="C20641" s="17"/>
    </row>
    <row r="20642" spans="2:3" x14ac:dyDescent="0.25">
      <c r="B20642" s="16"/>
      <c r="C20642" s="17"/>
    </row>
    <row r="20643" spans="2:3" x14ac:dyDescent="0.25">
      <c r="B20643" s="16"/>
      <c r="C20643" s="17"/>
    </row>
    <row r="20644" spans="2:3" x14ac:dyDescent="0.25">
      <c r="B20644" s="16"/>
      <c r="C20644" s="17"/>
    </row>
    <row r="20645" spans="2:3" x14ac:dyDescent="0.25">
      <c r="B20645" s="16"/>
      <c r="C20645" s="17"/>
    </row>
    <row r="20646" spans="2:3" x14ac:dyDescent="0.25">
      <c r="B20646" s="16"/>
      <c r="C20646" s="17"/>
    </row>
    <row r="20647" spans="2:3" x14ac:dyDescent="0.25">
      <c r="B20647" s="16"/>
      <c r="C20647" s="17"/>
    </row>
    <row r="20648" spans="2:3" x14ac:dyDescent="0.25">
      <c r="B20648" s="16"/>
      <c r="C20648" s="17"/>
    </row>
    <row r="20649" spans="2:3" x14ac:dyDescent="0.25">
      <c r="B20649" s="16"/>
      <c r="C20649" s="17"/>
    </row>
    <row r="20650" spans="2:3" x14ac:dyDescent="0.25">
      <c r="B20650" s="16"/>
      <c r="C20650" s="17"/>
    </row>
    <row r="20651" spans="2:3" x14ac:dyDescent="0.25">
      <c r="B20651" s="16"/>
      <c r="C20651" s="17"/>
    </row>
    <row r="20652" spans="2:3" x14ac:dyDescent="0.25">
      <c r="B20652" s="16"/>
      <c r="C20652" s="17"/>
    </row>
    <row r="20653" spans="2:3" x14ac:dyDescent="0.25">
      <c r="B20653" s="16"/>
      <c r="C20653" s="17"/>
    </row>
    <row r="20654" spans="2:3" x14ac:dyDescent="0.25">
      <c r="B20654" s="16"/>
      <c r="C20654" s="17"/>
    </row>
    <row r="20655" spans="2:3" x14ac:dyDescent="0.25">
      <c r="B20655" s="16"/>
      <c r="C20655" s="17"/>
    </row>
    <row r="20656" spans="2:3" x14ac:dyDescent="0.25">
      <c r="B20656" s="16"/>
      <c r="C20656" s="17"/>
    </row>
    <row r="20657" spans="2:3" x14ac:dyDescent="0.25">
      <c r="B20657" s="16"/>
      <c r="C20657" s="17"/>
    </row>
    <row r="20658" spans="2:3" x14ac:dyDescent="0.25">
      <c r="B20658" s="16"/>
      <c r="C20658" s="17"/>
    </row>
    <row r="20659" spans="2:3" x14ac:dyDescent="0.25">
      <c r="B20659" s="16"/>
      <c r="C20659" s="17"/>
    </row>
    <row r="20660" spans="2:3" x14ac:dyDescent="0.25">
      <c r="B20660" s="16"/>
      <c r="C20660" s="17"/>
    </row>
    <row r="20661" spans="2:3" x14ac:dyDescent="0.25">
      <c r="B20661" s="16"/>
      <c r="C20661" s="17"/>
    </row>
    <row r="20662" spans="2:3" x14ac:dyDescent="0.25">
      <c r="B20662" s="16"/>
      <c r="C20662" s="17"/>
    </row>
    <row r="20663" spans="2:3" x14ac:dyDescent="0.25">
      <c r="B20663" s="16"/>
      <c r="C20663" s="17"/>
    </row>
    <row r="20664" spans="2:3" x14ac:dyDescent="0.25">
      <c r="B20664" s="16"/>
      <c r="C20664" s="17"/>
    </row>
    <row r="20665" spans="2:3" x14ac:dyDescent="0.25">
      <c r="B20665" s="16"/>
      <c r="C20665" s="17"/>
    </row>
    <row r="20666" spans="2:3" x14ac:dyDescent="0.25">
      <c r="B20666" s="16"/>
      <c r="C20666" s="17"/>
    </row>
    <row r="20667" spans="2:3" x14ac:dyDescent="0.25">
      <c r="B20667" s="16"/>
      <c r="C20667" s="17"/>
    </row>
    <row r="20668" spans="2:3" x14ac:dyDescent="0.25">
      <c r="B20668" s="16"/>
      <c r="C20668" s="17"/>
    </row>
    <row r="20669" spans="2:3" x14ac:dyDescent="0.25">
      <c r="B20669" s="16"/>
      <c r="C20669" s="17"/>
    </row>
    <row r="20670" spans="2:3" x14ac:dyDescent="0.25">
      <c r="B20670" s="16"/>
      <c r="C20670" s="17"/>
    </row>
    <row r="20671" spans="2:3" x14ac:dyDescent="0.25">
      <c r="B20671" s="16"/>
      <c r="C20671" s="17"/>
    </row>
    <row r="20672" spans="2:3" x14ac:dyDescent="0.25">
      <c r="B20672" s="16"/>
      <c r="C20672" s="17"/>
    </row>
    <row r="20673" spans="2:3" x14ac:dyDescent="0.25">
      <c r="B20673" s="16"/>
      <c r="C20673" s="17"/>
    </row>
    <row r="20674" spans="2:3" x14ac:dyDescent="0.25">
      <c r="B20674" s="16"/>
      <c r="C20674" s="17"/>
    </row>
    <row r="20675" spans="2:3" x14ac:dyDescent="0.25">
      <c r="B20675" s="16"/>
      <c r="C20675" s="17"/>
    </row>
    <row r="20676" spans="2:3" x14ac:dyDescent="0.25">
      <c r="B20676" s="16"/>
      <c r="C20676" s="17"/>
    </row>
    <row r="20677" spans="2:3" x14ac:dyDescent="0.25">
      <c r="B20677" s="16"/>
      <c r="C20677" s="17"/>
    </row>
    <row r="20678" spans="2:3" x14ac:dyDescent="0.25">
      <c r="B20678" s="16"/>
      <c r="C20678" s="17"/>
    </row>
    <row r="20679" spans="2:3" x14ac:dyDescent="0.25">
      <c r="B20679" s="16"/>
      <c r="C20679" s="17"/>
    </row>
    <row r="20680" spans="2:3" x14ac:dyDescent="0.25">
      <c r="B20680" s="16"/>
      <c r="C20680" s="17"/>
    </row>
    <row r="20681" spans="2:3" x14ac:dyDescent="0.25">
      <c r="B20681" s="16"/>
      <c r="C20681" s="17"/>
    </row>
    <row r="20682" spans="2:3" x14ac:dyDescent="0.25">
      <c r="B20682" s="16"/>
      <c r="C20682" s="17"/>
    </row>
    <row r="20683" spans="2:3" x14ac:dyDescent="0.25">
      <c r="B20683" s="16"/>
      <c r="C20683" s="17"/>
    </row>
    <row r="20684" spans="2:3" x14ac:dyDescent="0.25">
      <c r="B20684" s="16"/>
      <c r="C20684" s="17"/>
    </row>
    <row r="20685" spans="2:3" x14ac:dyDescent="0.25">
      <c r="B20685" s="16"/>
      <c r="C20685" s="17"/>
    </row>
    <row r="20686" spans="2:3" x14ac:dyDescent="0.25">
      <c r="B20686" s="16"/>
      <c r="C20686" s="17"/>
    </row>
    <row r="20687" spans="2:3" x14ac:dyDescent="0.25">
      <c r="B20687" s="16"/>
      <c r="C20687" s="17"/>
    </row>
    <row r="20688" spans="2:3" x14ac:dyDescent="0.25">
      <c r="B20688" s="16"/>
      <c r="C20688" s="17"/>
    </row>
    <row r="20689" spans="2:3" x14ac:dyDescent="0.25">
      <c r="B20689" s="16"/>
      <c r="C20689" s="17"/>
    </row>
    <row r="20690" spans="2:3" x14ac:dyDescent="0.25">
      <c r="B20690" s="16"/>
      <c r="C20690" s="17"/>
    </row>
    <row r="20691" spans="2:3" x14ac:dyDescent="0.25">
      <c r="B20691" s="16"/>
      <c r="C20691" s="17"/>
    </row>
    <row r="20692" spans="2:3" x14ac:dyDescent="0.25">
      <c r="B20692" s="16"/>
      <c r="C20692" s="17"/>
    </row>
    <row r="20693" spans="2:3" x14ac:dyDescent="0.25">
      <c r="B20693" s="16"/>
      <c r="C20693" s="17"/>
    </row>
    <row r="20694" spans="2:3" x14ac:dyDescent="0.25">
      <c r="B20694" s="16"/>
      <c r="C20694" s="17"/>
    </row>
    <row r="20695" spans="2:3" x14ac:dyDescent="0.25">
      <c r="B20695" s="16"/>
      <c r="C20695" s="17"/>
    </row>
    <row r="20696" spans="2:3" x14ac:dyDescent="0.25">
      <c r="B20696" s="16"/>
      <c r="C20696" s="17"/>
    </row>
    <row r="20697" spans="2:3" x14ac:dyDescent="0.25">
      <c r="B20697" s="16"/>
      <c r="C20697" s="17"/>
    </row>
    <row r="20698" spans="2:3" x14ac:dyDescent="0.25">
      <c r="B20698" s="16"/>
      <c r="C20698" s="17"/>
    </row>
    <row r="20699" spans="2:3" x14ac:dyDescent="0.25">
      <c r="B20699" s="16"/>
      <c r="C20699" s="17"/>
    </row>
    <row r="20700" spans="2:3" x14ac:dyDescent="0.25">
      <c r="B20700" s="16"/>
      <c r="C20700" s="17"/>
    </row>
    <row r="20701" spans="2:3" x14ac:dyDescent="0.25">
      <c r="B20701" s="16"/>
      <c r="C20701" s="17"/>
    </row>
    <row r="20702" spans="2:3" x14ac:dyDescent="0.25">
      <c r="B20702" s="16"/>
      <c r="C20702" s="17"/>
    </row>
    <row r="20703" spans="2:3" x14ac:dyDescent="0.25">
      <c r="B20703" s="16"/>
      <c r="C20703" s="17"/>
    </row>
    <row r="20704" spans="2:3" x14ac:dyDescent="0.25">
      <c r="B20704" s="16"/>
      <c r="C20704" s="17"/>
    </row>
    <row r="20705" spans="2:3" x14ac:dyDescent="0.25">
      <c r="B20705" s="16"/>
      <c r="C20705" s="17"/>
    </row>
    <row r="20706" spans="2:3" x14ac:dyDescent="0.25">
      <c r="B20706" s="16"/>
      <c r="C20706" s="17"/>
    </row>
    <row r="20707" spans="2:3" x14ac:dyDescent="0.25">
      <c r="B20707" s="16"/>
      <c r="C20707" s="17"/>
    </row>
    <row r="20708" spans="2:3" x14ac:dyDescent="0.25">
      <c r="B20708" s="16"/>
      <c r="C20708" s="17"/>
    </row>
    <row r="20709" spans="2:3" x14ac:dyDescent="0.25">
      <c r="B20709" s="16"/>
      <c r="C20709" s="17"/>
    </row>
    <row r="20710" spans="2:3" x14ac:dyDescent="0.25">
      <c r="B20710" s="16"/>
      <c r="C20710" s="17"/>
    </row>
    <row r="20711" spans="2:3" x14ac:dyDescent="0.25">
      <c r="B20711" s="16"/>
      <c r="C20711" s="17"/>
    </row>
    <row r="20712" spans="2:3" x14ac:dyDescent="0.25">
      <c r="B20712" s="16"/>
      <c r="C20712" s="17"/>
    </row>
    <row r="20713" spans="2:3" x14ac:dyDescent="0.25">
      <c r="B20713" s="16"/>
      <c r="C20713" s="17"/>
    </row>
    <row r="20714" spans="2:3" x14ac:dyDescent="0.25">
      <c r="B20714" s="16"/>
      <c r="C20714" s="17"/>
    </row>
    <row r="20715" spans="2:3" x14ac:dyDescent="0.25">
      <c r="B20715" s="16"/>
      <c r="C20715" s="17"/>
    </row>
    <row r="20716" spans="2:3" x14ac:dyDescent="0.25">
      <c r="B20716" s="16"/>
      <c r="C20716" s="17"/>
    </row>
    <row r="20717" spans="2:3" x14ac:dyDescent="0.25">
      <c r="B20717" s="16"/>
      <c r="C20717" s="17"/>
    </row>
    <row r="20718" spans="2:3" x14ac:dyDescent="0.25">
      <c r="B20718" s="16"/>
      <c r="C20718" s="17"/>
    </row>
    <row r="20719" spans="2:3" x14ac:dyDescent="0.25">
      <c r="B20719" s="16"/>
      <c r="C20719" s="17"/>
    </row>
    <row r="20720" spans="2:3" x14ac:dyDescent="0.25">
      <c r="B20720" s="16"/>
      <c r="C20720" s="17"/>
    </row>
    <row r="20721" spans="2:3" x14ac:dyDescent="0.25">
      <c r="B20721" s="16"/>
      <c r="C20721" s="17"/>
    </row>
    <row r="20722" spans="2:3" x14ac:dyDescent="0.25">
      <c r="B20722" s="16"/>
      <c r="C20722" s="17"/>
    </row>
    <row r="20723" spans="2:3" x14ac:dyDescent="0.25">
      <c r="B20723" s="16"/>
      <c r="C20723" s="17"/>
    </row>
    <row r="20724" spans="2:3" x14ac:dyDescent="0.25">
      <c r="B20724" s="16"/>
      <c r="C20724" s="17"/>
    </row>
    <row r="20725" spans="2:3" x14ac:dyDescent="0.25">
      <c r="B20725" s="16"/>
      <c r="C20725" s="17"/>
    </row>
    <row r="20726" spans="2:3" x14ac:dyDescent="0.25">
      <c r="B20726" s="16"/>
      <c r="C20726" s="17"/>
    </row>
    <row r="20727" spans="2:3" x14ac:dyDescent="0.25">
      <c r="B20727" s="16"/>
      <c r="C20727" s="17"/>
    </row>
    <row r="20728" spans="2:3" x14ac:dyDescent="0.25">
      <c r="B20728" s="16"/>
      <c r="C20728" s="17"/>
    </row>
    <row r="20729" spans="2:3" x14ac:dyDescent="0.25">
      <c r="B20729" s="16"/>
      <c r="C20729" s="17"/>
    </row>
    <row r="20730" spans="2:3" x14ac:dyDescent="0.25">
      <c r="B20730" s="16"/>
      <c r="C20730" s="17"/>
    </row>
    <row r="20731" spans="2:3" x14ac:dyDescent="0.25">
      <c r="B20731" s="16"/>
      <c r="C20731" s="17"/>
    </row>
    <row r="20732" spans="2:3" x14ac:dyDescent="0.25">
      <c r="B20732" s="16"/>
      <c r="C20732" s="17"/>
    </row>
    <row r="20733" spans="2:3" x14ac:dyDescent="0.25">
      <c r="B20733" s="16"/>
      <c r="C20733" s="17"/>
    </row>
    <row r="20734" spans="2:3" x14ac:dyDescent="0.25">
      <c r="B20734" s="16"/>
      <c r="C20734" s="17"/>
    </row>
    <row r="20735" spans="2:3" x14ac:dyDescent="0.25">
      <c r="B20735" s="16"/>
      <c r="C20735" s="17"/>
    </row>
    <row r="20736" spans="2:3" x14ac:dyDescent="0.25">
      <c r="B20736" s="16"/>
      <c r="C20736" s="17"/>
    </row>
    <row r="20737" spans="2:3" x14ac:dyDescent="0.25">
      <c r="B20737" s="16"/>
      <c r="C20737" s="17"/>
    </row>
    <row r="20738" spans="2:3" x14ac:dyDescent="0.25">
      <c r="B20738" s="16"/>
      <c r="C20738" s="17"/>
    </row>
    <row r="20739" spans="2:3" x14ac:dyDescent="0.25">
      <c r="B20739" s="16"/>
      <c r="C20739" s="17"/>
    </row>
    <row r="20740" spans="2:3" x14ac:dyDescent="0.25">
      <c r="B20740" s="16"/>
      <c r="C20740" s="17"/>
    </row>
    <row r="20741" spans="2:3" x14ac:dyDescent="0.25">
      <c r="B20741" s="16"/>
      <c r="C20741" s="17"/>
    </row>
    <row r="20742" spans="2:3" x14ac:dyDescent="0.25">
      <c r="B20742" s="16"/>
      <c r="C20742" s="17"/>
    </row>
    <row r="20743" spans="2:3" x14ac:dyDescent="0.25">
      <c r="B20743" s="16"/>
      <c r="C20743" s="17"/>
    </row>
    <row r="20744" spans="2:3" x14ac:dyDescent="0.25">
      <c r="B20744" s="16"/>
      <c r="C20744" s="17"/>
    </row>
    <row r="20745" spans="2:3" x14ac:dyDescent="0.25">
      <c r="B20745" s="16"/>
      <c r="C20745" s="17"/>
    </row>
    <row r="20746" spans="2:3" x14ac:dyDescent="0.25">
      <c r="B20746" s="16"/>
      <c r="C20746" s="17"/>
    </row>
    <row r="20747" spans="2:3" x14ac:dyDescent="0.25">
      <c r="B20747" s="16"/>
      <c r="C20747" s="17"/>
    </row>
    <row r="20748" spans="2:3" x14ac:dyDescent="0.25">
      <c r="B20748" s="16"/>
      <c r="C20748" s="17"/>
    </row>
    <row r="20749" spans="2:3" x14ac:dyDescent="0.25">
      <c r="B20749" s="16"/>
      <c r="C20749" s="17"/>
    </row>
    <row r="20750" spans="2:3" x14ac:dyDescent="0.25">
      <c r="B20750" s="16"/>
      <c r="C20750" s="17"/>
    </row>
    <row r="20751" spans="2:3" x14ac:dyDescent="0.25">
      <c r="B20751" s="16"/>
      <c r="C20751" s="17"/>
    </row>
    <row r="20752" spans="2:3" x14ac:dyDescent="0.25">
      <c r="B20752" s="16"/>
      <c r="C20752" s="17"/>
    </row>
    <row r="20753" spans="2:3" x14ac:dyDescent="0.25">
      <c r="B20753" s="16"/>
      <c r="C20753" s="17"/>
    </row>
    <row r="20754" spans="2:3" x14ac:dyDescent="0.25">
      <c r="B20754" s="16"/>
      <c r="C20754" s="17"/>
    </row>
    <row r="20755" spans="2:3" x14ac:dyDescent="0.25">
      <c r="B20755" s="16"/>
      <c r="C20755" s="17"/>
    </row>
    <row r="20756" spans="2:3" x14ac:dyDescent="0.25">
      <c r="B20756" s="16"/>
      <c r="C20756" s="17"/>
    </row>
    <row r="20757" spans="2:3" x14ac:dyDescent="0.25">
      <c r="B20757" s="16"/>
      <c r="C20757" s="17"/>
    </row>
    <row r="20758" spans="2:3" x14ac:dyDescent="0.25">
      <c r="B20758" s="16"/>
      <c r="C20758" s="17"/>
    </row>
    <row r="20759" spans="2:3" x14ac:dyDescent="0.25">
      <c r="B20759" s="16"/>
      <c r="C20759" s="17"/>
    </row>
    <row r="20760" spans="2:3" x14ac:dyDescent="0.25">
      <c r="B20760" s="16"/>
      <c r="C20760" s="17"/>
    </row>
    <row r="20761" spans="2:3" x14ac:dyDescent="0.25">
      <c r="B20761" s="16"/>
      <c r="C20761" s="17"/>
    </row>
    <row r="20762" spans="2:3" x14ac:dyDescent="0.25">
      <c r="B20762" s="16"/>
      <c r="C20762" s="17"/>
    </row>
    <row r="20763" spans="2:3" x14ac:dyDescent="0.25">
      <c r="B20763" s="16"/>
      <c r="C20763" s="17"/>
    </row>
    <row r="20764" spans="2:3" x14ac:dyDescent="0.25">
      <c r="B20764" s="16"/>
      <c r="C20764" s="17"/>
    </row>
    <row r="20765" spans="2:3" x14ac:dyDescent="0.25">
      <c r="B20765" s="16"/>
      <c r="C20765" s="17"/>
    </row>
    <row r="20766" spans="2:3" x14ac:dyDescent="0.25">
      <c r="B20766" s="16"/>
      <c r="C20766" s="17"/>
    </row>
    <row r="20767" spans="2:3" x14ac:dyDescent="0.25">
      <c r="B20767" s="16"/>
      <c r="C20767" s="17"/>
    </row>
    <row r="20768" spans="2:3" x14ac:dyDescent="0.25">
      <c r="B20768" s="16"/>
      <c r="C20768" s="17"/>
    </row>
    <row r="20769" spans="2:3" x14ac:dyDescent="0.25">
      <c r="B20769" s="16"/>
      <c r="C20769" s="17"/>
    </row>
    <row r="20770" spans="2:3" x14ac:dyDescent="0.25">
      <c r="B20770" s="16"/>
      <c r="C20770" s="17"/>
    </row>
    <row r="20771" spans="2:3" x14ac:dyDescent="0.25">
      <c r="B20771" s="16"/>
      <c r="C20771" s="17"/>
    </row>
    <row r="20772" spans="2:3" x14ac:dyDescent="0.25">
      <c r="B20772" s="16"/>
      <c r="C20772" s="17"/>
    </row>
    <row r="20773" spans="2:3" x14ac:dyDescent="0.25">
      <c r="B20773" s="16"/>
      <c r="C20773" s="17"/>
    </row>
    <row r="20774" spans="2:3" x14ac:dyDescent="0.25">
      <c r="B20774" s="16"/>
      <c r="C20774" s="17"/>
    </row>
    <row r="20775" spans="2:3" x14ac:dyDescent="0.25">
      <c r="B20775" s="16"/>
      <c r="C20775" s="17"/>
    </row>
    <row r="20776" spans="2:3" x14ac:dyDescent="0.25">
      <c r="B20776" s="16"/>
      <c r="C20776" s="17"/>
    </row>
    <row r="20777" spans="2:3" x14ac:dyDescent="0.25">
      <c r="B20777" s="16"/>
      <c r="C20777" s="17"/>
    </row>
    <row r="20778" spans="2:3" x14ac:dyDescent="0.25">
      <c r="B20778" s="16"/>
      <c r="C20778" s="17"/>
    </row>
    <row r="20779" spans="2:3" x14ac:dyDescent="0.25">
      <c r="B20779" s="16"/>
      <c r="C20779" s="17"/>
    </row>
    <row r="20780" spans="2:3" x14ac:dyDescent="0.25">
      <c r="B20780" s="16"/>
      <c r="C20780" s="17"/>
    </row>
    <row r="20781" spans="2:3" x14ac:dyDescent="0.25">
      <c r="B20781" s="16"/>
      <c r="C20781" s="17"/>
    </row>
    <row r="20782" spans="2:3" x14ac:dyDescent="0.25">
      <c r="B20782" s="16"/>
      <c r="C20782" s="17"/>
    </row>
    <row r="20783" spans="2:3" x14ac:dyDescent="0.25">
      <c r="B20783" s="16"/>
      <c r="C20783" s="17"/>
    </row>
    <row r="20784" spans="2:3" x14ac:dyDescent="0.25">
      <c r="B20784" s="16"/>
      <c r="C20784" s="17"/>
    </row>
    <row r="20785" spans="2:3" x14ac:dyDescent="0.25">
      <c r="B20785" s="16"/>
      <c r="C20785" s="17"/>
    </row>
    <row r="20786" spans="2:3" x14ac:dyDescent="0.25">
      <c r="B20786" s="16"/>
      <c r="C20786" s="17"/>
    </row>
    <row r="20787" spans="2:3" x14ac:dyDescent="0.25">
      <c r="B20787" s="16"/>
      <c r="C20787" s="17"/>
    </row>
    <row r="20788" spans="2:3" x14ac:dyDescent="0.25">
      <c r="B20788" s="16"/>
      <c r="C20788" s="17"/>
    </row>
    <row r="20789" spans="2:3" x14ac:dyDescent="0.25">
      <c r="B20789" s="16"/>
      <c r="C20789" s="17"/>
    </row>
    <row r="20790" spans="2:3" x14ac:dyDescent="0.25">
      <c r="B20790" s="16"/>
      <c r="C20790" s="17"/>
    </row>
    <row r="20791" spans="2:3" x14ac:dyDescent="0.25">
      <c r="B20791" s="16"/>
      <c r="C20791" s="17"/>
    </row>
    <row r="20792" spans="2:3" x14ac:dyDescent="0.25">
      <c r="B20792" s="16"/>
      <c r="C20792" s="17"/>
    </row>
    <row r="20793" spans="2:3" x14ac:dyDescent="0.25">
      <c r="B20793" s="16"/>
      <c r="C20793" s="17"/>
    </row>
    <row r="20794" spans="2:3" x14ac:dyDescent="0.25">
      <c r="B20794" s="16"/>
      <c r="C20794" s="17"/>
    </row>
    <row r="20795" spans="2:3" x14ac:dyDescent="0.25">
      <c r="B20795" s="16"/>
      <c r="C20795" s="17"/>
    </row>
    <row r="20796" spans="2:3" x14ac:dyDescent="0.25">
      <c r="B20796" s="16"/>
      <c r="C20796" s="17"/>
    </row>
    <row r="20797" spans="2:3" x14ac:dyDescent="0.25">
      <c r="B20797" s="16"/>
      <c r="C20797" s="17"/>
    </row>
    <row r="20798" spans="2:3" x14ac:dyDescent="0.25">
      <c r="B20798" s="16"/>
      <c r="C20798" s="17"/>
    </row>
    <row r="20799" spans="2:3" x14ac:dyDescent="0.25">
      <c r="B20799" s="16"/>
      <c r="C20799" s="17"/>
    </row>
    <row r="20800" spans="2:3" x14ac:dyDescent="0.25">
      <c r="B20800" s="16"/>
      <c r="C20800" s="17"/>
    </row>
    <row r="20801" spans="2:3" x14ac:dyDescent="0.25">
      <c r="B20801" s="16"/>
      <c r="C20801" s="17"/>
    </row>
    <row r="20802" spans="2:3" x14ac:dyDescent="0.25">
      <c r="B20802" s="16"/>
      <c r="C20802" s="17"/>
    </row>
    <row r="20803" spans="2:3" x14ac:dyDescent="0.25">
      <c r="B20803" s="16"/>
      <c r="C20803" s="17"/>
    </row>
    <row r="20804" spans="2:3" x14ac:dyDescent="0.25">
      <c r="B20804" s="16"/>
      <c r="C20804" s="17"/>
    </row>
    <row r="20805" spans="2:3" x14ac:dyDescent="0.25">
      <c r="B20805" s="16"/>
      <c r="C20805" s="17"/>
    </row>
    <row r="20806" spans="2:3" x14ac:dyDescent="0.25">
      <c r="B20806" s="16"/>
      <c r="C20806" s="17"/>
    </row>
    <row r="20807" spans="2:3" x14ac:dyDescent="0.25">
      <c r="B20807" s="16"/>
      <c r="C20807" s="17"/>
    </row>
    <row r="20808" spans="2:3" x14ac:dyDescent="0.25">
      <c r="B20808" s="16"/>
      <c r="C20808" s="17"/>
    </row>
    <row r="20809" spans="2:3" x14ac:dyDescent="0.25">
      <c r="B20809" s="16"/>
      <c r="C20809" s="17"/>
    </row>
    <row r="20810" spans="2:3" x14ac:dyDescent="0.25">
      <c r="B20810" s="16"/>
      <c r="C20810" s="17"/>
    </row>
    <row r="20811" spans="2:3" x14ac:dyDescent="0.25">
      <c r="B20811" s="16"/>
      <c r="C20811" s="17"/>
    </row>
    <row r="20812" spans="2:3" x14ac:dyDescent="0.25">
      <c r="B20812" s="16"/>
      <c r="C20812" s="17"/>
    </row>
    <row r="20813" spans="2:3" x14ac:dyDescent="0.25">
      <c r="B20813" s="16"/>
      <c r="C20813" s="17"/>
    </row>
    <row r="20814" spans="2:3" x14ac:dyDescent="0.25">
      <c r="B20814" s="16"/>
      <c r="C20814" s="17"/>
    </row>
    <row r="20815" spans="2:3" x14ac:dyDescent="0.25">
      <c r="B20815" s="16"/>
      <c r="C20815" s="17"/>
    </row>
    <row r="20816" spans="2:3" x14ac:dyDescent="0.25">
      <c r="B20816" s="16"/>
      <c r="C20816" s="17"/>
    </row>
    <row r="20817" spans="2:3" x14ac:dyDescent="0.25">
      <c r="B20817" s="16"/>
      <c r="C20817" s="17"/>
    </row>
    <row r="20818" spans="2:3" x14ac:dyDescent="0.25">
      <c r="B20818" s="16"/>
      <c r="C20818" s="17"/>
    </row>
    <row r="20819" spans="2:3" x14ac:dyDescent="0.25">
      <c r="B20819" s="16"/>
      <c r="C20819" s="17"/>
    </row>
    <row r="20820" spans="2:3" x14ac:dyDescent="0.25">
      <c r="B20820" s="16"/>
      <c r="C20820" s="17"/>
    </row>
    <row r="20821" spans="2:3" x14ac:dyDescent="0.25">
      <c r="B20821" s="16"/>
      <c r="C20821" s="17"/>
    </row>
    <row r="20822" spans="2:3" x14ac:dyDescent="0.25">
      <c r="B20822" s="16"/>
      <c r="C20822" s="17"/>
    </row>
    <row r="20823" spans="2:3" x14ac:dyDescent="0.25">
      <c r="B20823" s="16"/>
      <c r="C20823" s="17"/>
    </row>
    <row r="20824" spans="2:3" x14ac:dyDescent="0.25">
      <c r="B20824" s="16"/>
      <c r="C20824" s="17"/>
    </row>
    <row r="20825" spans="2:3" x14ac:dyDescent="0.25">
      <c r="B20825" s="16"/>
      <c r="C20825" s="17"/>
    </row>
    <row r="20826" spans="2:3" x14ac:dyDescent="0.25">
      <c r="B20826" s="16"/>
      <c r="C20826" s="17"/>
    </row>
    <row r="20827" spans="2:3" x14ac:dyDescent="0.25">
      <c r="B20827" s="16"/>
      <c r="C20827" s="17"/>
    </row>
    <row r="20828" spans="2:3" x14ac:dyDescent="0.25">
      <c r="B20828" s="16"/>
      <c r="C20828" s="17"/>
    </row>
    <row r="20829" spans="2:3" x14ac:dyDescent="0.25">
      <c r="B20829" s="16"/>
      <c r="C20829" s="17"/>
    </row>
    <row r="20830" spans="2:3" x14ac:dyDescent="0.25">
      <c r="B20830" s="16"/>
      <c r="C20830" s="17"/>
    </row>
    <row r="20831" spans="2:3" x14ac:dyDescent="0.25">
      <c r="B20831" s="16"/>
      <c r="C20831" s="17"/>
    </row>
    <row r="20832" spans="2:3" x14ac:dyDescent="0.25">
      <c r="B20832" s="16"/>
      <c r="C20832" s="17"/>
    </row>
    <row r="20833" spans="2:3" x14ac:dyDescent="0.25">
      <c r="B20833" s="16"/>
      <c r="C20833" s="17"/>
    </row>
    <row r="20834" spans="2:3" x14ac:dyDescent="0.25">
      <c r="B20834" s="16"/>
      <c r="C20834" s="17"/>
    </row>
    <row r="20835" spans="2:3" x14ac:dyDescent="0.25">
      <c r="B20835" s="16"/>
      <c r="C20835" s="17"/>
    </row>
    <row r="20836" spans="2:3" x14ac:dyDescent="0.25">
      <c r="B20836" s="16"/>
      <c r="C20836" s="17"/>
    </row>
    <row r="20837" spans="2:3" x14ac:dyDescent="0.25">
      <c r="B20837" s="16"/>
      <c r="C20837" s="17"/>
    </row>
    <row r="20838" spans="2:3" x14ac:dyDescent="0.25">
      <c r="B20838" s="16"/>
      <c r="C20838" s="17"/>
    </row>
    <row r="20839" spans="2:3" x14ac:dyDescent="0.25">
      <c r="B20839" s="16"/>
      <c r="C20839" s="17"/>
    </row>
    <row r="20840" spans="2:3" x14ac:dyDescent="0.25">
      <c r="B20840" s="16"/>
      <c r="C20840" s="17"/>
    </row>
    <row r="20841" spans="2:3" x14ac:dyDescent="0.25">
      <c r="B20841" s="16"/>
      <c r="C20841" s="17"/>
    </row>
    <row r="20842" spans="2:3" x14ac:dyDescent="0.25">
      <c r="B20842" s="16"/>
      <c r="C20842" s="17"/>
    </row>
    <row r="20843" spans="2:3" x14ac:dyDescent="0.25">
      <c r="B20843" s="16"/>
      <c r="C20843" s="17"/>
    </row>
    <row r="20844" spans="2:3" x14ac:dyDescent="0.25">
      <c r="B20844" s="16"/>
      <c r="C20844" s="17"/>
    </row>
    <row r="20845" spans="2:3" x14ac:dyDescent="0.25">
      <c r="B20845" s="16"/>
      <c r="C20845" s="17"/>
    </row>
    <row r="20846" spans="2:3" x14ac:dyDescent="0.25">
      <c r="B20846" s="16"/>
      <c r="C20846" s="17"/>
    </row>
    <row r="20847" spans="2:3" x14ac:dyDescent="0.25">
      <c r="B20847" s="16"/>
      <c r="C20847" s="17"/>
    </row>
    <row r="20848" spans="2:3" x14ac:dyDescent="0.25">
      <c r="B20848" s="16"/>
      <c r="C20848" s="17"/>
    </row>
    <row r="20849" spans="2:3" x14ac:dyDescent="0.25">
      <c r="B20849" s="16"/>
      <c r="C20849" s="17"/>
    </row>
    <row r="20850" spans="2:3" x14ac:dyDescent="0.25">
      <c r="B20850" s="16"/>
      <c r="C20850" s="17"/>
    </row>
    <row r="20851" spans="2:3" x14ac:dyDescent="0.25">
      <c r="B20851" s="16"/>
      <c r="C20851" s="17"/>
    </row>
    <row r="20852" spans="2:3" x14ac:dyDescent="0.25">
      <c r="B20852" s="16"/>
      <c r="C20852" s="17"/>
    </row>
    <row r="20853" spans="2:3" x14ac:dyDescent="0.25">
      <c r="B20853" s="16"/>
      <c r="C20853" s="17"/>
    </row>
    <row r="20854" spans="2:3" x14ac:dyDescent="0.25">
      <c r="B20854" s="16"/>
      <c r="C20854" s="17"/>
    </row>
    <row r="20855" spans="2:3" x14ac:dyDescent="0.25">
      <c r="B20855" s="16"/>
      <c r="C20855" s="17"/>
    </row>
    <row r="20856" spans="2:3" x14ac:dyDescent="0.25">
      <c r="B20856" s="16"/>
      <c r="C20856" s="17"/>
    </row>
    <row r="20857" spans="2:3" x14ac:dyDescent="0.25">
      <c r="B20857" s="16"/>
      <c r="C20857" s="17"/>
    </row>
    <row r="20858" spans="2:3" x14ac:dyDescent="0.25">
      <c r="B20858" s="16"/>
      <c r="C20858" s="17"/>
    </row>
    <row r="20859" spans="2:3" x14ac:dyDescent="0.25">
      <c r="B20859" s="16"/>
      <c r="C20859" s="17"/>
    </row>
    <row r="20860" spans="2:3" x14ac:dyDescent="0.25">
      <c r="B20860" s="16"/>
      <c r="C20860" s="17"/>
    </row>
    <row r="20861" spans="2:3" x14ac:dyDescent="0.25">
      <c r="B20861" s="16"/>
      <c r="C20861" s="17"/>
    </row>
    <row r="20862" spans="2:3" x14ac:dyDescent="0.25">
      <c r="B20862" s="16"/>
      <c r="C20862" s="17"/>
    </row>
    <row r="20863" spans="2:3" x14ac:dyDescent="0.25">
      <c r="B20863" s="16"/>
      <c r="C20863" s="17"/>
    </row>
    <row r="20864" spans="2:3" x14ac:dyDescent="0.25">
      <c r="B20864" s="16"/>
      <c r="C20864" s="17"/>
    </row>
    <row r="20865" spans="2:3" x14ac:dyDescent="0.25">
      <c r="B20865" s="16"/>
      <c r="C20865" s="17"/>
    </row>
    <row r="20866" spans="2:3" x14ac:dyDescent="0.25">
      <c r="B20866" s="16"/>
      <c r="C20866" s="17"/>
    </row>
    <row r="20867" spans="2:3" x14ac:dyDescent="0.25">
      <c r="B20867" s="16"/>
      <c r="C20867" s="17"/>
    </row>
    <row r="20868" spans="2:3" x14ac:dyDescent="0.25">
      <c r="B20868" s="16"/>
      <c r="C20868" s="17"/>
    </row>
    <row r="20869" spans="2:3" x14ac:dyDescent="0.25">
      <c r="B20869" s="16"/>
      <c r="C20869" s="17"/>
    </row>
    <row r="20870" spans="2:3" x14ac:dyDescent="0.25">
      <c r="B20870" s="16"/>
      <c r="C20870" s="17"/>
    </row>
    <row r="20871" spans="2:3" x14ac:dyDescent="0.25">
      <c r="B20871" s="16"/>
      <c r="C20871" s="17"/>
    </row>
    <row r="20872" spans="2:3" x14ac:dyDescent="0.25">
      <c r="B20872" s="16"/>
      <c r="C20872" s="17"/>
    </row>
    <row r="20873" spans="2:3" x14ac:dyDescent="0.25">
      <c r="B20873" s="16"/>
      <c r="C20873" s="17"/>
    </row>
    <row r="20874" spans="2:3" x14ac:dyDescent="0.25">
      <c r="B20874" s="16"/>
      <c r="C20874" s="17"/>
    </row>
    <row r="20875" spans="2:3" x14ac:dyDescent="0.25">
      <c r="B20875" s="16"/>
      <c r="C20875" s="17"/>
    </row>
    <row r="20876" spans="2:3" x14ac:dyDescent="0.25">
      <c r="B20876" s="16"/>
      <c r="C20876" s="17"/>
    </row>
    <row r="20877" spans="2:3" x14ac:dyDescent="0.25">
      <c r="B20877" s="16"/>
      <c r="C20877" s="17"/>
    </row>
    <row r="20878" spans="2:3" x14ac:dyDescent="0.25">
      <c r="B20878" s="16"/>
      <c r="C20878" s="17"/>
    </row>
    <row r="20879" spans="2:3" x14ac:dyDescent="0.25">
      <c r="B20879" s="16"/>
      <c r="C20879" s="17"/>
    </row>
    <row r="20880" spans="2:3" x14ac:dyDescent="0.25">
      <c r="B20880" s="16"/>
      <c r="C20880" s="17"/>
    </row>
    <row r="20881" spans="2:3" x14ac:dyDescent="0.25">
      <c r="B20881" s="16"/>
      <c r="C20881" s="17"/>
    </row>
    <row r="20882" spans="2:3" x14ac:dyDescent="0.25">
      <c r="B20882" s="16"/>
      <c r="C20882" s="17"/>
    </row>
    <row r="20883" spans="2:3" x14ac:dyDescent="0.25">
      <c r="B20883" s="16"/>
      <c r="C20883" s="17"/>
    </row>
    <row r="20884" spans="2:3" x14ac:dyDescent="0.25">
      <c r="B20884" s="16"/>
      <c r="C20884" s="17"/>
    </row>
    <row r="20885" spans="2:3" x14ac:dyDescent="0.25">
      <c r="B20885" s="16"/>
      <c r="C20885" s="17"/>
    </row>
    <row r="20886" spans="2:3" x14ac:dyDescent="0.25">
      <c r="B20886" s="16"/>
      <c r="C20886" s="17"/>
    </row>
    <row r="20887" spans="2:3" x14ac:dyDescent="0.25">
      <c r="B20887" s="16"/>
      <c r="C20887" s="17"/>
    </row>
    <row r="20888" spans="2:3" x14ac:dyDescent="0.25">
      <c r="B20888" s="16"/>
      <c r="C20888" s="17"/>
    </row>
    <row r="20889" spans="2:3" x14ac:dyDescent="0.25">
      <c r="B20889" s="16"/>
      <c r="C20889" s="17"/>
    </row>
    <row r="20890" spans="2:3" x14ac:dyDescent="0.25">
      <c r="B20890" s="16"/>
      <c r="C20890" s="17"/>
    </row>
    <row r="20891" spans="2:3" x14ac:dyDescent="0.25">
      <c r="B20891" s="16"/>
      <c r="C20891" s="17"/>
    </row>
    <row r="20892" spans="2:3" x14ac:dyDescent="0.25">
      <c r="B20892" s="16"/>
      <c r="C20892" s="17"/>
    </row>
    <row r="20893" spans="2:3" x14ac:dyDescent="0.25">
      <c r="B20893" s="16"/>
      <c r="C20893" s="17"/>
    </row>
    <row r="20894" spans="2:3" x14ac:dyDescent="0.25">
      <c r="B20894" s="16"/>
      <c r="C20894" s="17"/>
    </row>
    <row r="20895" spans="2:3" x14ac:dyDescent="0.25">
      <c r="B20895" s="16"/>
      <c r="C20895" s="17"/>
    </row>
    <row r="20896" spans="2:3" x14ac:dyDescent="0.25">
      <c r="B20896" s="16"/>
      <c r="C20896" s="17"/>
    </row>
    <row r="20897" spans="2:3" x14ac:dyDescent="0.25">
      <c r="B20897" s="16"/>
      <c r="C20897" s="17"/>
    </row>
    <row r="20898" spans="2:3" x14ac:dyDescent="0.25">
      <c r="B20898" s="16"/>
      <c r="C20898" s="17"/>
    </row>
    <row r="20899" spans="2:3" x14ac:dyDescent="0.25">
      <c r="B20899" s="16"/>
      <c r="C20899" s="17"/>
    </row>
    <row r="20900" spans="2:3" x14ac:dyDescent="0.25">
      <c r="B20900" s="16"/>
      <c r="C20900" s="17"/>
    </row>
    <row r="20901" spans="2:3" x14ac:dyDescent="0.25">
      <c r="B20901" s="16"/>
      <c r="C20901" s="17"/>
    </row>
    <row r="20902" spans="2:3" x14ac:dyDescent="0.25">
      <c r="B20902" s="16"/>
      <c r="C20902" s="17"/>
    </row>
    <row r="20903" spans="2:3" x14ac:dyDescent="0.25">
      <c r="B20903" s="16"/>
      <c r="C20903" s="17"/>
    </row>
    <row r="20904" spans="2:3" x14ac:dyDescent="0.25">
      <c r="B20904" s="16"/>
      <c r="C20904" s="17"/>
    </row>
    <row r="20905" spans="2:3" x14ac:dyDescent="0.25">
      <c r="B20905" s="16"/>
      <c r="C20905" s="17"/>
    </row>
    <row r="20906" spans="2:3" x14ac:dyDescent="0.25">
      <c r="B20906" s="16"/>
      <c r="C20906" s="17"/>
    </row>
    <row r="20907" spans="2:3" x14ac:dyDescent="0.25">
      <c r="B20907" s="16"/>
      <c r="C20907" s="17"/>
    </row>
    <row r="20908" spans="2:3" x14ac:dyDescent="0.25">
      <c r="B20908" s="16"/>
      <c r="C20908" s="17"/>
    </row>
    <row r="20909" spans="2:3" x14ac:dyDescent="0.25">
      <c r="B20909" s="16"/>
      <c r="C20909" s="17"/>
    </row>
    <row r="20910" spans="2:3" x14ac:dyDescent="0.25">
      <c r="B20910" s="16"/>
      <c r="C20910" s="17"/>
    </row>
    <row r="20911" spans="2:3" x14ac:dyDescent="0.25">
      <c r="B20911" s="16"/>
      <c r="C20911" s="17"/>
    </row>
    <row r="20912" spans="2:3" x14ac:dyDescent="0.25">
      <c r="B20912" s="16"/>
      <c r="C20912" s="17"/>
    </row>
    <row r="20913" spans="2:3" x14ac:dyDescent="0.25">
      <c r="B20913" s="16"/>
      <c r="C20913" s="17"/>
    </row>
    <row r="20914" spans="2:3" x14ac:dyDescent="0.25">
      <c r="B20914" s="16"/>
      <c r="C20914" s="17"/>
    </row>
    <row r="20915" spans="2:3" x14ac:dyDescent="0.25">
      <c r="B20915" s="16"/>
      <c r="C20915" s="17"/>
    </row>
    <row r="20916" spans="2:3" x14ac:dyDescent="0.25">
      <c r="B20916" s="16"/>
      <c r="C20916" s="17"/>
    </row>
    <row r="20917" spans="2:3" x14ac:dyDescent="0.25">
      <c r="B20917" s="16"/>
      <c r="C20917" s="17"/>
    </row>
    <row r="20918" spans="2:3" x14ac:dyDescent="0.25">
      <c r="B20918" s="16"/>
      <c r="C20918" s="17"/>
    </row>
    <row r="20919" spans="2:3" x14ac:dyDescent="0.25">
      <c r="B20919" s="16"/>
      <c r="C20919" s="17"/>
    </row>
    <row r="20920" spans="2:3" x14ac:dyDescent="0.25">
      <c r="B20920" s="16"/>
      <c r="C20920" s="17"/>
    </row>
    <row r="20921" spans="2:3" x14ac:dyDescent="0.25">
      <c r="B20921" s="16"/>
      <c r="C20921" s="17"/>
    </row>
    <row r="20922" spans="2:3" x14ac:dyDescent="0.25">
      <c r="B20922" s="16"/>
      <c r="C20922" s="17"/>
    </row>
    <row r="20923" spans="2:3" x14ac:dyDescent="0.25">
      <c r="B20923" s="16"/>
      <c r="C20923" s="17"/>
    </row>
    <row r="20924" spans="2:3" x14ac:dyDescent="0.25">
      <c r="B20924" s="16"/>
      <c r="C20924" s="17"/>
    </row>
    <row r="20925" spans="2:3" x14ac:dyDescent="0.25">
      <c r="B20925" s="16"/>
      <c r="C20925" s="17"/>
    </row>
    <row r="20926" spans="2:3" x14ac:dyDescent="0.25">
      <c r="B20926" s="16"/>
      <c r="C20926" s="17"/>
    </row>
    <row r="20927" spans="2:3" x14ac:dyDescent="0.25">
      <c r="B20927" s="16"/>
      <c r="C20927" s="17"/>
    </row>
    <row r="20928" spans="2:3" x14ac:dyDescent="0.25">
      <c r="B20928" s="16"/>
      <c r="C20928" s="17"/>
    </row>
    <row r="20929" spans="2:3" x14ac:dyDescent="0.25">
      <c r="B20929" s="16"/>
      <c r="C20929" s="17"/>
    </row>
    <row r="20930" spans="2:3" x14ac:dyDescent="0.25">
      <c r="B20930" s="16"/>
      <c r="C20930" s="17"/>
    </row>
    <row r="20931" spans="2:3" x14ac:dyDescent="0.25">
      <c r="B20931" s="16"/>
      <c r="C20931" s="17"/>
    </row>
    <row r="20932" spans="2:3" x14ac:dyDescent="0.25">
      <c r="B20932" s="16"/>
      <c r="C20932" s="17"/>
    </row>
    <row r="20933" spans="2:3" x14ac:dyDescent="0.25">
      <c r="B20933" s="16"/>
      <c r="C20933" s="17"/>
    </row>
    <row r="20934" spans="2:3" x14ac:dyDescent="0.25">
      <c r="B20934" s="16"/>
      <c r="C20934" s="17"/>
    </row>
    <row r="20935" spans="2:3" x14ac:dyDescent="0.25">
      <c r="B20935" s="16"/>
      <c r="C20935" s="17"/>
    </row>
    <row r="20936" spans="2:3" x14ac:dyDescent="0.25">
      <c r="B20936" s="16"/>
      <c r="C20936" s="17"/>
    </row>
    <row r="20937" spans="2:3" x14ac:dyDescent="0.25">
      <c r="B20937" s="16"/>
      <c r="C20937" s="17"/>
    </row>
    <row r="20938" spans="2:3" x14ac:dyDescent="0.25">
      <c r="B20938" s="16"/>
      <c r="C20938" s="17"/>
    </row>
    <row r="20939" spans="2:3" x14ac:dyDescent="0.25">
      <c r="B20939" s="16"/>
      <c r="C20939" s="17"/>
    </row>
    <row r="20940" spans="2:3" x14ac:dyDescent="0.25">
      <c r="B20940" s="16"/>
      <c r="C20940" s="17"/>
    </row>
    <row r="20941" spans="2:3" x14ac:dyDescent="0.25">
      <c r="B20941" s="16"/>
      <c r="C20941" s="17"/>
    </row>
    <row r="20942" spans="2:3" x14ac:dyDescent="0.25">
      <c r="B20942" s="16"/>
      <c r="C20942" s="17"/>
    </row>
    <row r="20943" spans="2:3" x14ac:dyDescent="0.25">
      <c r="B20943" s="16"/>
      <c r="C20943" s="17"/>
    </row>
    <row r="20944" spans="2:3" x14ac:dyDescent="0.25">
      <c r="B20944" s="16"/>
      <c r="C20944" s="17"/>
    </row>
    <row r="20945" spans="2:3" x14ac:dyDescent="0.25">
      <c r="B20945" s="16"/>
      <c r="C20945" s="17"/>
    </row>
    <row r="20946" spans="2:3" x14ac:dyDescent="0.25">
      <c r="B20946" s="16"/>
      <c r="C20946" s="17"/>
    </row>
    <row r="20947" spans="2:3" x14ac:dyDescent="0.25">
      <c r="B20947" s="16"/>
      <c r="C20947" s="17"/>
    </row>
    <row r="20948" spans="2:3" x14ac:dyDescent="0.25">
      <c r="B20948" s="16"/>
      <c r="C20948" s="17"/>
    </row>
    <row r="20949" spans="2:3" x14ac:dyDescent="0.25">
      <c r="B20949" s="16"/>
      <c r="C20949" s="17"/>
    </row>
    <row r="20950" spans="2:3" x14ac:dyDescent="0.25">
      <c r="B20950" s="16"/>
      <c r="C20950" s="17"/>
    </row>
    <row r="20951" spans="2:3" x14ac:dyDescent="0.25">
      <c r="B20951" s="16"/>
      <c r="C20951" s="17"/>
    </row>
    <row r="20952" spans="2:3" x14ac:dyDescent="0.25">
      <c r="B20952" s="16"/>
      <c r="C20952" s="17"/>
    </row>
    <row r="20953" spans="2:3" x14ac:dyDescent="0.25">
      <c r="B20953" s="16"/>
      <c r="C20953" s="17"/>
    </row>
    <row r="20954" spans="2:3" x14ac:dyDescent="0.25">
      <c r="B20954" s="16"/>
      <c r="C20954" s="17"/>
    </row>
    <row r="20955" spans="2:3" x14ac:dyDescent="0.25">
      <c r="B20955" s="16"/>
      <c r="C20955" s="17"/>
    </row>
    <row r="20956" spans="2:3" x14ac:dyDescent="0.25">
      <c r="B20956" s="16"/>
      <c r="C20956" s="17"/>
    </row>
    <row r="20957" spans="2:3" x14ac:dyDescent="0.25">
      <c r="B20957" s="16"/>
      <c r="C20957" s="17"/>
    </row>
    <row r="20958" spans="2:3" x14ac:dyDescent="0.25">
      <c r="B20958" s="16"/>
      <c r="C20958" s="17"/>
    </row>
    <row r="20959" spans="2:3" x14ac:dyDescent="0.25">
      <c r="B20959" s="16"/>
      <c r="C20959" s="17"/>
    </row>
    <row r="20960" spans="2:3" x14ac:dyDescent="0.25">
      <c r="B20960" s="16"/>
      <c r="C20960" s="17"/>
    </row>
    <row r="20961" spans="2:3" x14ac:dyDescent="0.25">
      <c r="B20961" s="16"/>
      <c r="C20961" s="17"/>
    </row>
    <row r="20962" spans="2:3" x14ac:dyDescent="0.25">
      <c r="B20962" s="16"/>
      <c r="C20962" s="17"/>
    </row>
    <row r="20963" spans="2:3" x14ac:dyDescent="0.25">
      <c r="B20963" s="16"/>
      <c r="C20963" s="17"/>
    </row>
    <row r="20964" spans="2:3" x14ac:dyDescent="0.25">
      <c r="B20964" s="16"/>
      <c r="C20964" s="17"/>
    </row>
    <row r="20965" spans="2:3" x14ac:dyDescent="0.25">
      <c r="B20965" s="16"/>
      <c r="C20965" s="17"/>
    </row>
    <row r="20966" spans="2:3" x14ac:dyDescent="0.25">
      <c r="B20966" s="16"/>
      <c r="C20966" s="17"/>
    </row>
    <row r="20967" spans="2:3" x14ac:dyDescent="0.25">
      <c r="B20967" s="16"/>
      <c r="C20967" s="17"/>
    </row>
    <row r="20968" spans="2:3" x14ac:dyDescent="0.25">
      <c r="B20968" s="16"/>
      <c r="C20968" s="17"/>
    </row>
    <row r="20969" spans="2:3" x14ac:dyDescent="0.25">
      <c r="B20969" s="16"/>
      <c r="C20969" s="17"/>
    </row>
    <row r="20970" spans="2:3" x14ac:dyDescent="0.25">
      <c r="B20970" s="16"/>
      <c r="C20970" s="17"/>
    </row>
    <row r="20971" spans="2:3" x14ac:dyDescent="0.25">
      <c r="B20971" s="16"/>
      <c r="C20971" s="17"/>
    </row>
    <row r="20972" spans="2:3" x14ac:dyDescent="0.25">
      <c r="B20972" s="16"/>
      <c r="C20972" s="17"/>
    </row>
    <row r="20973" spans="2:3" x14ac:dyDescent="0.25">
      <c r="B20973" s="16"/>
      <c r="C20973" s="17"/>
    </row>
    <row r="20974" spans="2:3" x14ac:dyDescent="0.25">
      <c r="B20974" s="16"/>
      <c r="C20974" s="17"/>
    </row>
    <row r="20975" spans="2:3" x14ac:dyDescent="0.25">
      <c r="B20975" s="16"/>
      <c r="C20975" s="17"/>
    </row>
    <row r="20976" spans="2:3" x14ac:dyDescent="0.25">
      <c r="B20976" s="16"/>
      <c r="C20976" s="17"/>
    </row>
    <row r="20977" spans="2:3" x14ac:dyDescent="0.25">
      <c r="B20977" s="16"/>
      <c r="C20977" s="17"/>
    </row>
    <row r="20978" spans="2:3" x14ac:dyDescent="0.25">
      <c r="B20978" s="16"/>
      <c r="C20978" s="17"/>
    </row>
    <row r="20979" spans="2:3" x14ac:dyDescent="0.25">
      <c r="B20979" s="16"/>
      <c r="C20979" s="17"/>
    </row>
    <row r="20980" spans="2:3" x14ac:dyDescent="0.25">
      <c r="B20980" s="16"/>
      <c r="C20980" s="17"/>
    </row>
    <row r="20981" spans="2:3" x14ac:dyDescent="0.25">
      <c r="B20981" s="16"/>
      <c r="C20981" s="17"/>
    </row>
    <row r="20982" spans="2:3" x14ac:dyDescent="0.25">
      <c r="B20982" s="16"/>
      <c r="C20982" s="17"/>
    </row>
    <row r="20983" spans="2:3" x14ac:dyDescent="0.25">
      <c r="B20983" s="16"/>
      <c r="C20983" s="17"/>
    </row>
    <row r="20984" spans="2:3" x14ac:dyDescent="0.25">
      <c r="B20984" s="16"/>
      <c r="C20984" s="17"/>
    </row>
    <row r="20985" spans="2:3" x14ac:dyDescent="0.25">
      <c r="B20985" s="16"/>
      <c r="C20985" s="17"/>
    </row>
    <row r="20986" spans="2:3" x14ac:dyDescent="0.25">
      <c r="B20986" s="16"/>
      <c r="C20986" s="17"/>
    </row>
    <row r="20987" spans="2:3" x14ac:dyDescent="0.25">
      <c r="B20987" s="16"/>
      <c r="C20987" s="17"/>
    </row>
    <row r="20988" spans="2:3" x14ac:dyDescent="0.25">
      <c r="B20988" s="16"/>
      <c r="C20988" s="17"/>
    </row>
    <row r="20989" spans="2:3" x14ac:dyDescent="0.25">
      <c r="B20989" s="16"/>
      <c r="C20989" s="17"/>
    </row>
    <row r="20990" spans="2:3" x14ac:dyDescent="0.25">
      <c r="B20990" s="16"/>
      <c r="C20990" s="17"/>
    </row>
    <row r="20991" spans="2:3" x14ac:dyDescent="0.25">
      <c r="B20991" s="16"/>
      <c r="C20991" s="17"/>
    </row>
    <row r="20992" spans="2:3" x14ac:dyDescent="0.25">
      <c r="B20992" s="16"/>
      <c r="C20992" s="17"/>
    </row>
    <row r="20993" spans="2:3" x14ac:dyDescent="0.25">
      <c r="B20993" s="16"/>
      <c r="C20993" s="17"/>
    </row>
    <row r="20994" spans="2:3" x14ac:dyDescent="0.25">
      <c r="B20994" s="16"/>
      <c r="C20994" s="17"/>
    </row>
    <row r="20995" spans="2:3" x14ac:dyDescent="0.25">
      <c r="B20995" s="16"/>
      <c r="C20995" s="17"/>
    </row>
    <row r="20996" spans="2:3" x14ac:dyDescent="0.25">
      <c r="B20996" s="16"/>
      <c r="C20996" s="17"/>
    </row>
    <row r="20997" spans="2:3" x14ac:dyDescent="0.25">
      <c r="B20997" s="16"/>
      <c r="C20997" s="17"/>
    </row>
    <row r="20998" spans="2:3" x14ac:dyDescent="0.25">
      <c r="B20998" s="16"/>
      <c r="C20998" s="17"/>
    </row>
    <row r="20999" spans="2:3" x14ac:dyDescent="0.25">
      <c r="B20999" s="16"/>
      <c r="C20999" s="17"/>
    </row>
    <row r="21000" spans="2:3" x14ac:dyDescent="0.25">
      <c r="B21000" s="16"/>
      <c r="C21000" s="17"/>
    </row>
    <row r="21001" spans="2:3" x14ac:dyDescent="0.25">
      <c r="B21001" s="16"/>
      <c r="C21001" s="17"/>
    </row>
    <row r="21002" spans="2:3" x14ac:dyDescent="0.25">
      <c r="B21002" s="16"/>
      <c r="C21002" s="17"/>
    </row>
    <row r="21003" spans="2:3" x14ac:dyDescent="0.25">
      <c r="B21003" s="16"/>
      <c r="C21003" s="17"/>
    </row>
    <row r="21004" spans="2:3" x14ac:dyDescent="0.25">
      <c r="B21004" s="16"/>
      <c r="C21004" s="17"/>
    </row>
    <row r="21005" spans="2:3" x14ac:dyDescent="0.25">
      <c r="B21005" s="16"/>
      <c r="C21005" s="17"/>
    </row>
    <row r="21006" spans="2:3" x14ac:dyDescent="0.25">
      <c r="B21006" s="16"/>
      <c r="C21006" s="17"/>
    </row>
    <row r="21007" spans="2:3" x14ac:dyDescent="0.25">
      <c r="B21007" s="16"/>
      <c r="C21007" s="17"/>
    </row>
    <row r="21008" spans="2:3" x14ac:dyDescent="0.25">
      <c r="B21008" s="16"/>
      <c r="C21008" s="17"/>
    </row>
    <row r="21009" spans="2:3" x14ac:dyDescent="0.25">
      <c r="B21009" s="16"/>
      <c r="C21009" s="17"/>
    </row>
    <row r="21010" spans="2:3" x14ac:dyDescent="0.25">
      <c r="B21010" s="16"/>
      <c r="C21010" s="17"/>
    </row>
    <row r="21011" spans="2:3" x14ac:dyDescent="0.25">
      <c r="B21011" s="16"/>
      <c r="C21011" s="17"/>
    </row>
    <row r="21012" spans="2:3" x14ac:dyDescent="0.25">
      <c r="B21012" s="16"/>
      <c r="C21012" s="17"/>
    </row>
    <row r="21013" spans="2:3" x14ac:dyDescent="0.25">
      <c r="B21013" s="16"/>
      <c r="C21013" s="17"/>
    </row>
    <row r="21014" spans="2:3" x14ac:dyDescent="0.25">
      <c r="B21014" s="16"/>
      <c r="C21014" s="17"/>
    </row>
    <row r="21015" spans="2:3" x14ac:dyDescent="0.25">
      <c r="B21015" s="16"/>
      <c r="C21015" s="17"/>
    </row>
    <row r="21016" spans="2:3" x14ac:dyDescent="0.25">
      <c r="B21016" s="16"/>
      <c r="C21016" s="17"/>
    </row>
    <row r="21017" spans="2:3" x14ac:dyDescent="0.25">
      <c r="B21017" s="16"/>
      <c r="C21017" s="17"/>
    </row>
    <row r="21018" spans="2:3" x14ac:dyDescent="0.25">
      <c r="B21018" s="16"/>
      <c r="C21018" s="17"/>
    </row>
    <row r="21019" spans="2:3" x14ac:dyDescent="0.25">
      <c r="B21019" s="16"/>
      <c r="C21019" s="17"/>
    </row>
    <row r="21020" spans="2:3" x14ac:dyDescent="0.25">
      <c r="B21020" s="16"/>
      <c r="C21020" s="17"/>
    </row>
    <row r="21021" spans="2:3" x14ac:dyDescent="0.25">
      <c r="B21021" s="16"/>
      <c r="C21021" s="17"/>
    </row>
    <row r="21022" spans="2:3" x14ac:dyDescent="0.25">
      <c r="B21022" s="16"/>
      <c r="C21022" s="17"/>
    </row>
    <row r="21023" spans="2:3" x14ac:dyDescent="0.25">
      <c r="B21023" s="16"/>
      <c r="C21023" s="17"/>
    </row>
    <row r="21024" spans="2:3" x14ac:dyDescent="0.25">
      <c r="B21024" s="16"/>
      <c r="C21024" s="17"/>
    </row>
    <row r="21025" spans="2:3" x14ac:dyDescent="0.25">
      <c r="B21025" s="16"/>
      <c r="C21025" s="17"/>
    </row>
    <row r="21026" spans="2:3" x14ac:dyDescent="0.25">
      <c r="B21026" s="16"/>
      <c r="C21026" s="17"/>
    </row>
    <row r="21027" spans="2:3" x14ac:dyDescent="0.25">
      <c r="B21027" s="16"/>
      <c r="C21027" s="17"/>
    </row>
    <row r="21028" spans="2:3" x14ac:dyDescent="0.25">
      <c r="B21028" s="16"/>
      <c r="C21028" s="17"/>
    </row>
    <row r="21029" spans="2:3" x14ac:dyDescent="0.25">
      <c r="B21029" s="16"/>
      <c r="C21029" s="17"/>
    </row>
    <row r="21030" spans="2:3" x14ac:dyDescent="0.25">
      <c r="B21030" s="16"/>
      <c r="C21030" s="17"/>
    </row>
    <row r="21031" spans="2:3" x14ac:dyDescent="0.25">
      <c r="B21031" s="16"/>
      <c r="C21031" s="17"/>
    </row>
    <row r="21032" spans="2:3" x14ac:dyDescent="0.25">
      <c r="B21032" s="16"/>
      <c r="C21032" s="17"/>
    </row>
    <row r="21033" spans="2:3" x14ac:dyDescent="0.25">
      <c r="B21033" s="16"/>
      <c r="C21033" s="17"/>
    </row>
    <row r="21034" spans="2:3" x14ac:dyDescent="0.25">
      <c r="B21034" s="16"/>
      <c r="C21034" s="17"/>
    </row>
    <row r="21035" spans="2:3" x14ac:dyDescent="0.25">
      <c r="B21035" s="16"/>
      <c r="C21035" s="17"/>
    </row>
    <row r="21036" spans="2:3" x14ac:dyDescent="0.25">
      <c r="B21036" s="16"/>
      <c r="C21036" s="17"/>
    </row>
    <row r="21037" spans="2:3" x14ac:dyDescent="0.25">
      <c r="B21037" s="16"/>
      <c r="C21037" s="17"/>
    </row>
    <row r="21038" spans="2:3" x14ac:dyDescent="0.25">
      <c r="B21038" s="16"/>
      <c r="C21038" s="17"/>
    </row>
    <row r="21039" spans="2:3" x14ac:dyDescent="0.25">
      <c r="B21039" s="16"/>
      <c r="C21039" s="17"/>
    </row>
    <row r="21040" spans="2:3" x14ac:dyDescent="0.25">
      <c r="B21040" s="16"/>
      <c r="C21040" s="17"/>
    </row>
    <row r="21041" spans="2:3" x14ac:dyDescent="0.25">
      <c r="B21041" s="16"/>
      <c r="C21041" s="17"/>
    </row>
    <row r="21042" spans="2:3" x14ac:dyDescent="0.25">
      <c r="B21042" s="16"/>
      <c r="C21042" s="17"/>
    </row>
    <row r="21043" spans="2:3" x14ac:dyDescent="0.25">
      <c r="B21043" s="16"/>
      <c r="C21043" s="17"/>
    </row>
    <row r="21044" spans="2:3" x14ac:dyDescent="0.25">
      <c r="B21044" s="16"/>
      <c r="C21044" s="17"/>
    </row>
    <row r="21045" spans="2:3" x14ac:dyDescent="0.25">
      <c r="B21045" s="16"/>
      <c r="C21045" s="17"/>
    </row>
    <row r="21046" spans="2:3" x14ac:dyDescent="0.25">
      <c r="B21046" s="16"/>
      <c r="C21046" s="17"/>
    </row>
    <row r="21047" spans="2:3" x14ac:dyDescent="0.25">
      <c r="B21047" s="16"/>
      <c r="C21047" s="17"/>
    </row>
    <row r="21048" spans="2:3" x14ac:dyDescent="0.25">
      <c r="B21048" s="16"/>
      <c r="C21048" s="17"/>
    </row>
    <row r="21049" spans="2:3" x14ac:dyDescent="0.25">
      <c r="B21049" s="16"/>
      <c r="C21049" s="17"/>
    </row>
    <row r="21050" spans="2:3" x14ac:dyDescent="0.25">
      <c r="B21050" s="16"/>
      <c r="C21050" s="17"/>
    </row>
    <row r="21051" spans="2:3" x14ac:dyDescent="0.25">
      <c r="B21051" s="16"/>
      <c r="C21051" s="17"/>
    </row>
    <row r="21052" spans="2:3" x14ac:dyDescent="0.25">
      <c r="B21052" s="16"/>
      <c r="C21052" s="17"/>
    </row>
    <row r="21053" spans="2:3" x14ac:dyDescent="0.25">
      <c r="B21053" s="16"/>
      <c r="C21053" s="17"/>
    </row>
    <row r="21054" spans="2:3" x14ac:dyDescent="0.25">
      <c r="B21054" s="16"/>
      <c r="C21054" s="17"/>
    </row>
    <row r="21055" spans="2:3" x14ac:dyDescent="0.25">
      <c r="B21055" s="16"/>
      <c r="C21055" s="17"/>
    </row>
    <row r="21056" spans="2:3" x14ac:dyDescent="0.25">
      <c r="B21056" s="16"/>
      <c r="C21056" s="17"/>
    </row>
    <row r="21057" spans="2:3" x14ac:dyDescent="0.25">
      <c r="B21057" s="16"/>
      <c r="C21057" s="17"/>
    </row>
    <row r="21058" spans="2:3" x14ac:dyDescent="0.25">
      <c r="B21058" s="16"/>
      <c r="C21058" s="17"/>
    </row>
    <row r="21059" spans="2:3" x14ac:dyDescent="0.25">
      <c r="B21059" s="16"/>
      <c r="C21059" s="17"/>
    </row>
    <row r="21060" spans="2:3" x14ac:dyDescent="0.25">
      <c r="B21060" s="16"/>
      <c r="C21060" s="17"/>
    </row>
    <row r="21061" spans="2:3" x14ac:dyDescent="0.25">
      <c r="B21061" s="16"/>
      <c r="C21061" s="17"/>
    </row>
    <row r="21062" spans="2:3" x14ac:dyDescent="0.25">
      <c r="B21062" s="16"/>
      <c r="C21062" s="17"/>
    </row>
    <row r="21063" spans="2:3" x14ac:dyDescent="0.25">
      <c r="B21063" s="16"/>
      <c r="C21063" s="17"/>
    </row>
    <row r="21064" spans="2:3" x14ac:dyDescent="0.25">
      <c r="B21064" s="16"/>
      <c r="C21064" s="17"/>
    </row>
    <row r="21065" spans="2:3" x14ac:dyDescent="0.25">
      <c r="B21065" s="16"/>
      <c r="C21065" s="17"/>
    </row>
    <row r="21066" spans="2:3" x14ac:dyDescent="0.25">
      <c r="B21066" s="16"/>
      <c r="C21066" s="17"/>
    </row>
    <row r="21067" spans="2:3" x14ac:dyDescent="0.25">
      <c r="B21067" s="16"/>
      <c r="C21067" s="17"/>
    </row>
    <row r="21068" spans="2:3" x14ac:dyDescent="0.25">
      <c r="B21068" s="16"/>
      <c r="C21068" s="17"/>
    </row>
    <row r="21069" spans="2:3" x14ac:dyDescent="0.25">
      <c r="B21069" s="16"/>
      <c r="C21069" s="17"/>
    </row>
    <row r="21070" spans="2:3" x14ac:dyDescent="0.25">
      <c r="B21070" s="16"/>
      <c r="C21070" s="17"/>
    </row>
    <row r="21071" spans="2:3" x14ac:dyDescent="0.25">
      <c r="B21071" s="16"/>
      <c r="C21071" s="17"/>
    </row>
    <row r="21072" spans="2:3" x14ac:dyDescent="0.25">
      <c r="B21072" s="16"/>
      <c r="C21072" s="17"/>
    </row>
    <row r="21073" spans="2:3" x14ac:dyDescent="0.25">
      <c r="B21073" s="16"/>
      <c r="C21073" s="17"/>
    </row>
    <row r="21074" spans="2:3" x14ac:dyDescent="0.25">
      <c r="B21074" s="16"/>
      <c r="C21074" s="17"/>
    </row>
    <row r="21075" spans="2:3" x14ac:dyDescent="0.25">
      <c r="B21075" s="16"/>
      <c r="C21075" s="17"/>
    </row>
    <row r="21076" spans="2:3" x14ac:dyDescent="0.25">
      <c r="B21076" s="16"/>
      <c r="C21076" s="17"/>
    </row>
    <row r="21077" spans="2:3" x14ac:dyDescent="0.25">
      <c r="B21077" s="16"/>
      <c r="C21077" s="17"/>
    </row>
    <row r="21078" spans="2:3" x14ac:dyDescent="0.25">
      <c r="B21078" s="16"/>
      <c r="C21078" s="17"/>
    </row>
    <row r="21079" spans="2:3" x14ac:dyDescent="0.25">
      <c r="B21079" s="16"/>
      <c r="C21079" s="17"/>
    </row>
    <row r="21080" spans="2:3" x14ac:dyDescent="0.25">
      <c r="B21080" s="16"/>
      <c r="C21080" s="17"/>
    </row>
    <row r="21081" spans="2:3" x14ac:dyDescent="0.25">
      <c r="B21081" s="16"/>
      <c r="C21081" s="17"/>
    </row>
    <row r="21082" spans="2:3" x14ac:dyDescent="0.25">
      <c r="B21082" s="16"/>
      <c r="C21082" s="17"/>
    </row>
    <row r="21083" spans="2:3" x14ac:dyDescent="0.25">
      <c r="B21083" s="16"/>
      <c r="C21083" s="17"/>
    </row>
    <row r="21084" spans="2:3" x14ac:dyDescent="0.25">
      <c r="B21084" s="16"/>
      <c r="C21084" s="17"/>
    </row>
    <row r="21085" spans="2:3" x14ac:dyDescent="0.25">
      <c r="B21085" s="16"/>
      <c r="C21085" s="17"/>
    </row>
    <row r="21086" spans="2:3" x14ac:dyDescent="0.25">
      <c r="B21086" s="16"/>
      <c r="C21086" s="17"/>
    </row>
    <row r="21087" spans="2:3" x14ac:dyDescent="0.25">
      <c r="B21087" s="16"/>
      <c r="C21087" s="17"/>
    </row>
    <row r="21088" spans="2:3" x14ac:dyDescent="0.25">
      <c r="B21088" s="16"/>
      <c r="C21088" s="17"/>
    </row>
    <row r="21089" spans="2:3" x14ac:dyDescent="0.25">
      <c r="B21089" s="16"/>
      <c r="C21089" s="17"/>
    </row>
    <row r="21090" spans="2:3" x14ac:dyDescent="0.25">
      <c r="B21090" s="16"/>
      <c r="C21090" s="17"/>
    </row>
    <row r="21091" spans="2:3" x14ac:dyDescent="0.25">
      <c r="B21091" s="16"/>
      <c r="C21091" s="17"/>
    </row>
    <row r="21092" spans="2:3" x14ac:dyDescent="0.25">
      <c r="B21092" s="16"/>
      <c r="C21092" s="17"/>
    </row>
    <row r="21093" spans="2:3" x14ac:dyDescent="0.25">
      <c r="B21093" s="16"/>
      <c r="C21093" s="17"/>
    </row>
    <row r="21094" spans="2:3" x14ac:dyDescent="0.25">
      <c r="B21094" s="16"/>
      <c r="C21094" s="17"/>
    </row>
    <row r="21095" spans="2:3" x14ac:dyDescent="0.25">
      <c r="B21095" s="16"/>
      <c r="C21095" s="17"/>
    </row>
    <row r="21096" spans="2:3" x14ac:dyDescent="0.25">
      <c r="B21096" s="16"/>
      <c r="C21096" s="17"/>
    </row>
    <row r="21097" spans="2:3" x14ac:dyDescent="0.25">
      <c r="B21097" s="16"/>
      <c r="C21097" s="17"/>
    </row>
    <row r="21098" spans="2:3" x14ac:dyDescent="0.25">
      <c r="B21098" s="16"/>
      <c r="C21098" s="17"/>
    </row>
    <row r="21099" spans="2:3" x14ac:dyDescent="0.25">
      <c r="B21099" s="16"/>
      <c r="C21099" s="17"/>
    </row>
    <row r="21100" spans="2:3" x14ac:dyDescent="0.25">
      <c r="B21100" s="16"/>
      <c r="C21100" s="17"/>
    </row>
    <row r="21101" spans="2:3" x14ac:dyDescent="0.25">
      <c r="B21101" s="16"/>
      <c r="C21101" s="17"/>
    </row>
    <row r="21102" spans="2:3" x14ac:dyDescent="0.25">
      <c r="B21102" s="16"/>
      <c r="C21102" s="17"/>
    </row>
    <row r="21103" spans="2:3" x14ac:dyDescent="0.25">
      <c r="B21103" s="16"/>
      <c r="C21103" s="17"/>
    </row>
    <row r="21104" spans="2:3" x14ac:dyDescent="0.25">
      <c r="B21104" s="16"/>
      <c r="C21104" s="17"/>
    </row>
    <row r="21105" spans="2:3" x14ac:dyDescent="0.25">
      <c r="B21105" s="16"/>
      <c r="C21105" s="17"/>
    </row>
    <row r="21106" spans="2:3" x14ac:dyDescent="0.25">
      <c r="B21106" s="16"/>
      <c r="C21106" s="17"/>
    </row>
    <row r="21107" spans="2:3" x14ac:dyDescent="0.25">
      <c r="B21107" s="16"/>
      <c r="C21107" s="17"/>
    </row>
    <row r="21108" spans="2:3" x14ac:dyDescent="0.25">
      <c r="B21108" s="16"/>
      <c r="C21108" s="17"/>
    </row>
    <row r="21109" spans="2:3" x14ac:dyDescent="0.25">
      <c r="B21109" s="16"/>
      <c r="C21109" s="17"/>
    </row>
    <row r="21110" spans="2:3" x14ac:dyDescent="0.25">
      <c r="B21110" s="16"/>
      <c r="C21110" s="17"/>
    </row>
    <row r="21111" spans="2:3" x14ac:dyDescent="0.25">
      <c r="B21111" s="16"/>
      <c r="C21111" s="17"/>
    </row>
    <row r="21112" spans="2:3" x14ac:dyDescent="0.25">
      <c r="B21112" s="16"/>
      <c r="C21112" s="17"/>
    </row>
    <row r="21113" spans="2:3" x14ac:dyDescent="0.25">
      <c r="B21113" s="16"/>
      <c r="C21113" s="17"/>
    </row>
    <row r="21114" spans="2:3" x14ac:dyDescent="0.25">
      <c r="B21114" s="16"/>
      <c r="C21114" s="17"/>
    </row>
    <row r="21115" spans="2:3" x14ac:dyDescent="0.25">
      <c r="B21115" s="16"/>
      <c r="C21115" s="17"/>
    </row>
    <row r="21116" spans="2:3" x14ac:dyDescent="0.25">
      <c r="B21116" s="16"/>
      <c r="C21116" s="17"/>
    </row>
    <row r="21117" spans="2:3" x14ac:dyDescent="0.25">
      <c r="B21117" s="16"/>
      <c r="C21117" s="17"/>
    </row>
    <row r="21118" spans="2:3" x14ac:dyDescent="0.25">
      <c r="B21118" s="16"/>
      <c r="C21118" s="17"/>
    </row>
    <row r="21119" spans="2:3" x14ac:dyDescent="0.25">
      <c r="B21119" s="16"/>
      <c r="C21119" s="17"/>
    </row>
    <row r="21120" spans="2:3" x14ac:dyDescent="0.25">
      <c r="B21120" s="16"/>
      <c r="C21120" s="17"/>
    </row>
    <row r="21121" spans="2:3" x14ac:dyDescent="0.25">
      <c r="B21121" s="16"/>
      <c r="C21121" s="17"/>
    </row>
    <row r="21122" spans="2:3" x14ac:dyDescent="0.25">
      <c r="B21122" s="16"/>
      <c r="C21122" s="17"/>
    </row>
    <row r="21123" spans="2:3" x14ac:dyDescent="0.25">
      <c r="B21123" s="16"/>
      <c r="C21123" s="17"/>
    </row>
    <row r="21124" spans="2:3" x14ac:dyDescent="0.25">
      <c r="B21124" s="16"/>
      <c r="C21124" s="17"/>
    </row>
    <row r="21125" spans="2:3" x14ac:dyDescent="0.25">
      <c r="B21125" s="16"/>
      <c r="C21125" s="17"/>
    </row>
    <row r="21126" spans="2:3" x14ac:dyDescent="0.25">
      <c r="B21126" s="16"/>
      <c r="C21126" s="17"/>
    </row>
    <row r="21127" spans="2:3" x14ac:dyDescent="0.25">
      <c r="B21127" s="16"/>
      <c r="C21127" s="17"/>
    </row>
    <row r="21128" spans="2:3" x14ac:dyDescent="0.25">
      <c r="B21128" s="16"/>
      <c r="C21128" s="17"/>
    </row>
    <row r="21129" spans="2:3" x14ac:dyDescent="0.25">
      <c r="B21129" s="16"/>
      <c r="C21129" s="17"/>
    </row>
    <row r="21130" spans="2:3" x14ac:dyDescent="0.25">
      <c r="B21130" s="16"/>
      <c r="C21130" s="17"/>
    </row>
    <row r="21131" spans="2:3" x14ac:dyDescent="0.25">
      <c r="B21131" s="16"/>
      <c r="C21131" s="17"/>
    </row>
    <row r="21132" spans="2:3" x14ac:dyDescent="0.25">
      <c r="B21132" s="16"/>
      <c r="C21132" s="17"/>
    </row>
    <row r="21133" spans="2:3" x14ac:dyDescent="0.25">
      <c r="B21133" s="16"/>
      <c r="C21133" s="17"/>
    </row>
    <row r="21134" spans="2:3" x14ac:dyDescent="0.25">
      <c r="B21134" s="16"/>
      <c r="C21134" s="17"/>
    </row>
    <row r="21135" spans="2:3" x14ac:dyDescent="0.25">
      <c r="B21135" s="16"/>
      <c r="C21135" s="17"/>
    </row>
    <row r="21136" spans="2:3" x14ac:dyDescent="0.25">
      <c r="B21136" s="16"/>
      <c r="C21136" s="17"/>
    </row>
    <row r="21137" spans="2:3" x14ac:dyDescent="0.25">
      <c r="B21137" s="16"/>
      <c r="C21137" s="17"/>
    </row>
    <row r="21138" spans="2:3" x14ac:dyDescent="0.25">
      <c r="B21138" s="16"/>
      <c r="C21138" s="17"/>
    </row>
    <row r="21139" spans="2:3" x14ac:dyDescent="0.25">
      <c r="B21139" s="16"/>
      <c r="C21139" s="17"/>
    </row>
    <row r="21140" spans="2:3" x14ac:dyDescent="0.25">
      <c r="B21140" s="16"/>
      <c r="C21140" s="17"/>
    </row>
    <row r="21141" spans="2:3" x14ac:dyDescent="0.25">
      <c r="B21141" s="16"/>
      <c r="C21141" s="17"/>
    </row>
    <row r="21142" spans="2:3" x14ac:dyDescent="0.25">
      <c r="B21142" s="16"/>
      <c r="C21142" s="17"/>
    </row>
    <row r="21143" spans="2:3" x14ac:dyDescent="0.25">
      <c r="B21143" s="16"/>
      <c r="C21143" s="17"/>
    </row>
    <row r="21144" spans="2:3" x14ac:dyDescent="0.25">
      <c r="B21144" s="16"/>
      <c r="C21144" s="17"/>
    </row>
    <row r="21145" spans="2:3" x14ac:dyDescent="0.25">
      <c r="B21145" s="16"/>
      <c r="C21145" s="17"/>
    </row>
    <row r="21146" spans="2:3" x14ac:dyDescent="0.25">
      <c r="B21146" s="16"/>
      <c r="C21146" s="17"/>
    </row>
    <row r="21147" spans="2:3" x14ac:dyDescent="0.25">
      <c r="B21147" s="16"/>
      <c r="C21147" s="17"/>
    </row>
    <row r="21148" spans="2:3" x14ac:dyDescent="0.25">
      <c r="B21148" s="16"/>
      <c r="C21148" s="17"/>
    </row>
    <row r="21149" spans="2:3" x14ac:dyDescent="0.25">
      <c r="B21149" s="16"/>
      <c r="C21149" s="17"/>
    </row>
    <row r="21150" spans="2:3" x14ac:dyDescent="0.25">
      <c r="B21150" s="16"/>
      <c r="C21150" s="17"/>
    </row>
    <row r="21151" spans="2:3" x14ac:dyDescent="0.25">
      <c r="B21151" s="16"/>
      <c r="C21151" s="17"/>
    </row>
    <row r="21152" spans="2:3" x14ac:dyDescent="0.25">
      <c r="B21152" s="16"/>
      <c r="C21152" s="17"/>
    </row>
    <row r="21153" spans="2:3" x14ac:dyDescent="0.25">
      <c r="B21153" s="16"/>
      <c r="C21153" s="17"/>
    </row>
    <row r="21154" spans="2:3" x14ac:dyDescent="0.25">
      <c r="B21154" s="16"/>
      <c r="C21154" s="17"/>
    </row>
    <row r="21155" spans="2:3" x14ac:dyDescent="0.25">
      <c r="B21155" s="16"/>
      <c r="C21155" s="17"/>
    </row>
    <row r="21156" spans="2:3" x14ac:dyDescent="0.25">
      <c r="B21156" s="16"/>
      <c r="C21156" s="17"/>
    </row>
    <row r="21157" spans="2:3" x14ac:dyDescent="0.25">
      <c r="B21157" s="16"/>
      <c r="C21157" s="17"/>
    </row>
    <row r="21158" spans="2:3" x14ac:dyDescent="0.25">
      <c r="B21158" s="16"/>
      <c r="C21158" s="17"/>
    </row>
    <row r="21159" spans="2:3" x14ac:dyDescent="0.25">
      <c r="B21159" s="16"/>
      <c r="C21159" s="17"/>
    </row>
    <row r="21160" spans="2:3" x14ac:dyDescent="0.25">
      <c r="B21160" s="16"/>
      <c r="C21160" s="17"/>
    </row>
    <row r="21161" spans="2:3" x14ac:dyDescent="0.25">
      <c r="B21161" s="16"/>
      <c r="C21161" s="17"/>
    </row>
    <row r="21162" spans="2:3" x14ac:dyDescent="0.25">
      <c r="B21162" s="16"/>
      <c r="C21162" s="17"/>
    </row>
    <row r="21163" spans="2:3" x14ac:dyDescent="0.25">
      <c r="B21163" s="16"/>
      <c r="C21163" s="17"/>
    </row>
    <row r="21164" spans="2:3" x14ac:dyDescent="0.25">
      <c r="B21164" s="16"/>
      <c r="C21164" s="17"/>
    </row>
    <row r="21165" spans="2:3" x14ac:dyDescent="0.25">
      <c r="B21165" s="16"/>
      <c r="C21165" s="17"/>
    </row>
    <row r="21166" spans="2:3" x14ac:dyDescent="0.25">
      <c r="B21166" s="16"/>
      <c r="C21166" s="17"/>
    </row>
    <row r="21167" spans="2:3" x14ac:dyDescent="0.25">
      <c r="B21167" s="16"/>
      <c r="C21167" s="17"/>
    </row>
    <row r="21168" spans="2:3" x14ac:dyDescent="0.25">
      <c r="B21168" s="16"/>
      <c r="C21168" s="17"/>
    </row>
    <row r="21169" spans="2:3" x14ac:dyDescent="0.25">
      <c r="B21169" s="16"/>
      <c r="C21169" s="17"/>
    </row>
    <row r="21170" spans="2:3" x14ac:dyDescent="0.25">
      <c r="B21170" s="16"/>
      <c r="C21170" s="17"/>
    </row>
    <row r="21171" spans="2:3" x14ac:dyDescent="0.25">
      <c r="B21171" s="16"/>
      <c r="C21171" s="17"/>
    </row>
    <row r="21172" spans="2:3" x14ac:dyDescent="0.25">
      <c r="B21172" s="16"/>
      <c r="C21172" s="17"/>
    </row>
    <row r="21173" spans="2:3" x14ac:dyDescent="0.25">
      <c r="B21173" s="16"/>
      <c r="C21173" s="17"/>
    </row>
    <row r="21174" spans="2:3" x14ac:dyDescent="0.25">
      <c r="B21174" s="16"/>
      <c r="C21174" s="17"/>
    </row>
    <row r="21175" spans="2:3" x14ac:dyDescent="0.25">
      <c r="B21175" s="16"/>
      <c r="C21175" s="17"/>
    </row>
    <row r="21176" spans="2:3" x14ac:dyDescent="0.25">
      <c r="B21176" s="16"/>
      <c r="C21176" s="17"/>
    </row>
    <row r="21177" spans="2:3" x14ac:dyDescent="0.25">
      <c r="B21177" s="16"/>
      <c r="C21177" s="17"/>
    </row>
    <row r="21178" spans="2:3" x14ac:dyDescent="0.25">
      <c r="B21178" s="16"/>
      <c r="C21178" s="17"/>
    </row>
    <row r="21179" spans="2:3" x14ac:dyDescent="0.25">
      <c r="B21179" s="16"/>
      <c r="C21179" s="17"/>
    </row>
    <row r="21180" spans="2:3" x14ac:dyDescent="0.25">
      <c r="B21180" s="16"/>
      <c r="C21180" s="17"/>
    </row>
    <row r="21181" spans="2:3" x14ac:dyDescent="0.25">
      <c r="B21181" s="16"/>
      <c r="C21181" s="17"/>
    </row>
    <row r="21182" spans="2:3" x14ac:dyDescent="0.25">
      <c r="B21182" s="16"/>
      <c r="C21182" s="17"/>
    </row>
    <row r="21183" spans="2:3" x14ac:dyDescent="0.25">
      <c r="B21183" s="16"/>
      <c r="C21183" s="17"/>
    </row>
    <row r="21184" spans="2:3" x14ac:dyDescent="0.25">
      <c r="B21184" s="16"/>
      <c r="C21184" s="17"/>
    </row>
    <row r="21185" spans="2:3" x14ac:dyDescent="0.25">
      <c r="B21185" s="16"/>
      <c r="C21185" s="17"/>
    </row>
    <row r="21186" spans="2:3" x14ac:dyDescent="0.25">
      <c r="B21186" s="16"/>
      <c r="C21186" s="17"/>
    </row>
    <row r="21187" spans="2:3" x14ac:dyDescent="0.25">
      <c r="B21187" s="16"/>
      <c r="C21187" s="17"/>
    </row>
    <row r="21188" spans="2:3" x14ac:dyDescent="0.25">
      <c r="B21188" s="16"/>
      <c r="C21188" s="17"/>
    </row>
    <row r="21189" spans="2:3" x14ac:dyDescent="0.25">
      <c r="B21189" s="16"/>
      <c r="C21189" s="17"/>
    </row>
    <row r="21190" spans="2:3" x14ac:dyDescent="0.25">
      <c r="B21190" s="16"/>
      <c r="C21190" s="17"/>
    </row>
    <row r="21191" spans="2:3" x14ac:dyDescent="0.25">
      <c r="B21191" s="16"/>
      <c r="C21191" s="17"/>
    </row>
    <row r="21192" spans="2:3" x14ac:dyDescent="0.25">
      <c r="B21192" s="16"/>
      <c r="C21192" s="17"/>
    </row>
    <row r="21193" spans="2:3" x14ac:dyDescent="0.25">
      <c r="B21193" s="16"/>
      <c r="C21193" s="17"/>
    </row>
    <row r="21194" spans="2:3" x14ac:dyDescent="0.25">
      <c r="B21194" s="16"/>
      <c r="C21194" s="17"/>
    </row>
    <row r="21195" spans="2:3" x14ac:dyDescent="0.25">
      <c r="B21195" s="16"/>
      <c r="C21195" s="17"/>
    </row>
    <row r="21196" spans="2:3" x14ac:dyDescent="0.25">
      <c r="B21196" s="16"/>
      <c r="C21196" s="17"/>
    </row>
    <row r="21197" spans="2:3" x14ac:dyDescent="0.25">
      <c r="B21197" s="16"/>
      <c r="C21197" s="17"/>
    </row>
    <row r="21198" spans="2:3" x14ac:dyDescent="0.25">
      <c r="B21198" s="16"/>
      <c r="C21198" s="17"/>
    </row>
    <row r="21199" spans="2:3" x14ac:dyDescent="0.25">
      <c r="B21199" s="16"/>
      <c r="C21199" s="17"/>
    </row>
    <row r="21200" spans="2:3" x14ac:dyDescent="0.25">
      <c r="B21200" s="16"/>
      <c r="C21200" s="17"/>
    </row>
    <row r="21201" spans="2:3" x14ac:dyDescent="0.25">
      <c r="B21201" s="16"/>
      <c r="C21201" s="17"/>
    </row>
    <row r="21202" spans="2:3" x14ac:dyDescent="0.25">
      <c r="B21202" s="16"/>
      <c r="C21202" s="17"/>
    </row>
    <row r="21203" spans="2:3" x14ac:dyDescent="0.25">
      <c r="B21203" s="16"/>
      <c r="C21203" s="17"/>
    </row>
    <row r="21204" spans="2:3" x14ac:dyDescent="0.25">
      <c r="B21204" s="16"/>
      <c r="C21204" s="17"/>
    </row>
    <row r="21205" spans="2:3" x14ac:dyDescent="0.25">
      <c r="B21205" s="16"/>
      <c r="C21205" s="17"/>
    </row>
    <row r="21206" spans="2:3" x14ac:dyDescent="0.25">
      <c r="B21206" s="16"/>
      <c r="C21206" s="17"/>
    </row>
    <row r="21207" spans="2:3" x14ac:dyDescent="0.25">
      <c r="B21207" s="16"/>
      <c r="C21207" s="17"/>
    </row>
    <row r="21208" spans="2:3" x14ac:dyDescent="0.25">
      <c r="B21208" s="16"/>
      <c r="C21208" s="17"/>
    </row>
    <row r="21209" spans="2:3" x14ac:dyDescent="0.25">
      <c r="B21209" s="16"/>
      <c r="C21209" s="17"/>
    </row>
    <row r="21210" spans="2:3" x14ac:dyDescent="0.25">
      <c r="B21210" s="16"/>
      <c r="C21210" s="17"/>
    </row>
    <row r="21211" spans="2:3" x14ac:dyDescent="0.25">
      <c r="B21211" s="16"/>
      <c r="C21211" s="17"/>
    </row>
    <row r="21212" spans="2:3" x14ac:dyDescent="0.25">
      <c r="B21212" s="16"/>
      <c r="C21212" s="17"/>
    </row>
    <row r="21213" spans="2:3" x14ac:dyDescent="0.25">
      <c r="B21213" s="16"/>
      <c r="C21213" s="17"/>
    </row>
    <row r="21214" spans="2:3" x14ac:dyDescent="0.25">
      <c r="B21214" s="16"/>
      <c r="C21214" s="17"/>
    </row>
    <row r="21215" spans="2:3" x14ac:dyDescent="0.25">
      <c r="B21215" s="16"/>
      <c r="C21215" s="17"/>
    </row>
    <row r="21216" spans="2:3" x14ac:dyDescent="0.25">
      <c r="B21216" s="16"/>
      <c r="C21216" s="17"/>
    </row>
    <row r="21217" spans="2:3" x14ac:dyDescent="0.25">
      <c r="B21217" s="16"/>
      <c r="C21217" s="17"/>
    </row>
    <row r="21218" spans="2:3" x14ac:dyDescent="0.25">
      <c r="B21218" s="16"/>
      <c r="C21218" s="17"/>
    </row>
    <row r="21219" spans="2:3" x14ac:dyDescent="0.25">
      <c r="B21219" s="16"/>
      <c r="C21219" s="17"/>
    </row>
    <row r="21220" spans="2:3" x14ac:dyDescent="0.25">
      <c r="B21220" s="16"/>
      <c r="C21220" s="17"/>
    </row>
    <row r="21221" spans="2:3" x14ac:dyDescent="0.25">
      <c r="B21221" s="16"/>
      <c r="C21221" s="17"/>
    </row>
    <row r="21222" spans="2:3" x14ac:dyDescent="0.25">
      <c r="B21222" s="16"/>
      <c r="C21222" s="17"/>
    </row>
    <row r="21223" spans="2:3" x14ac:dyDescent="0.25">
      <c r="B21223" s="16"/>
      <c r="C21223" s="17"/>
    </row>
    <row r="21224" spans="2:3" x14ac:dyDescent="0.25">
      <c r="B21224" s="16"/>
      <c r="C21224" s="17"/>
    </row>
    <row r="21225" spans="2:3" x14ac:dyDescent="0.25">
      <c r="B21225" s="16"/>
      <c r="C21225" s="17"/>
    </row>
    <row r="21226" spans="2:3" x14ac:dyDescent="0.25">
      <c r="B21226" s="16"/>
      <c r="C21226" s="17"/>
    </row>
    <row r="21227" spans="2:3" x14ac:dyDescent="0.25">
      <c r="B21227" s="16"/>
      <c r="C21227" s="17"/>
    </row>
    <row r="21228" spans="2:3" x14ac:dyDescent="0.25">
      <c r="B21228" s="16"/>
      <c r="C21228" s="17"/>
    </row>
    <row r="21229" spans="2:3" x14ac:dyDescent="0.25">
      <c r="B21229" s="16"/>
      <c r="C21229" s="17"/>
    </row>
    <row r="21230" spans="2:3" x14ac:dyDescent="0.25">
      <c r="B21230" s="16"/>
      <c r="C21230" s="17"/>
    </row>
    <row r="21231" spans="2:3" x14ac:dyDescent="0.25">
      <c r="B21231" s="16"/>
      <c r="C21231" s="17"/>
    </row>
    <row r="21232" spans="2:3" x14ac:dyDescent="0.25">
      <c r="B21232" s="16"/>
      <c r="C21232" s="17"/>
    </row>
    <row r="21233" spans="2:3" x14ac:dyDescent="0.25">
      <c r="B21233" s="16"/>
      <c r="C21233" s="17"/>
    </row>
    <row r="21234" spans="2:3" x14ac:dyDescent="0.25">
      <c r="B21234" s="16"/>
      <c r="C21234" s="17"/>
    </row>
    <row r="21235" spans="2:3" x14ac:dyDescent="0.25">
      <c r="B21235" s="16"/>
      <c r="C21235" s="17"/>
    </row>
    <row r="21236" spans="2:3" x14ac:dyDescent="0.25">
      <c r="B21236" s="16"/>
      <c r="C21236" s="17"/>
    </row>
    <row r="21237" spans="2:3" x14ac:dyDescent="0.25">
      <c r="B21237" s="16"/>
      <c r="C21237" s="17"/>
    </row>
    <row r="21238" spans="2:3" x14ac:dyDescent="0.25">
      <c r="B21238" s="16"/>
      <c r="C21238" s="17"/>
    </row>
    <row r="21239" spans="2:3" x14ac:dyDescent="0.25">
      <c r="B21239" s="16"/>
      <c r="C21239" s="17"/>
    </row>
    <row r="21240" spans="2:3" x14ac:dyDescent="0.25">
      <c r="B21240" s="16"/>
      <c r="C21240" s="17"/>
    </row>
    <row r="21241" spans="2:3" x14ac:dyDescent="0.25">
      <c r="B21241" s="16"/>
      <c r="C21241" s="17"/>
    </row>
    <row r="21242" spans="2:3" x14ac:dyDescent="0.25">
      <c r="B21242" s="16"/>
      <c r="C21242" s="17"/>
    </row>
    <row r="21243" spans="2:3" x14ac:dyDescent="0.25">
      <c r="B21243" s="16"/>
      <c r="C21243" s="17"/>
    </row>
    <row r="21244" spans="2:3" x14ac:dyDescent="0.25">
      <c r="B21244" s="16"/>
      <c r="C21244" s="17"/>
    </row>
    <row r="21245" spans="2:3" x14ac:dyDescent="0.25">
      <c r="B21245" s="16"/>
      <c r="C21245" s="17"/>
    </row>
    <row r="21246" spans="2:3" x14ac:dyDescent="0.25">
      <c r="B21246" s="16"/>
      <c r="C21246" s="17"/>
    </row>
    <row r="21247" spans="2:3" x14ac:dyDescent="0.25">
      <c r="B21247" s="16"/>
      <c r="C21247" s="17"/>
    </row>
    <row r="21248" spans="2:3" x14ac:dyDescent="0.25">
      <c r="B21248" s="16"/>
      <c r="C21248" s="17"/>
    </row>
    <row r="21249" spans="2:3" x14ac:dyDescent="0.25">
      <c r="B21249" s="16"/>
      <c r="C21249" s="17"/>
    </row>
    <row r="21250" spans="2:3" x14ac:dyDescent="0.25">
      <c r="B21250" s="16"/>
      <c r="C21250" s="17"/>
    </row>
    <row r="21251" spans="2:3" x14ac:dyDescent="0.25">
      <c r="B21251" s="16"/>
      <c r="C21251" s="17"/>
    </row>
    <row r="21252" spans="2:3" x14ac:dyDescent="0.25">
      <c r="B21252" s="16"/>
      <c r="C21252" s="17"/>
    </row>
    <row r="21253" spans="2:3" x14ac:dyDescent="0.25">
      <c r="B21253" s="16"/>
      <c r="C21253" s="17"/>
    </row>
    <row r="21254" spans="2:3" x14ac:dyDescent="0.25">
      <c r="B21254" s="16"/>
      <c r="C21254" s="17"/>
    </row>
    <row r="21255" spans="2:3" x14ac:dyDescent="0.25">
      <c r="B21255" s="16"/>
      <c r="C21255" s="17"/>
    </row>
    <row r="21256" spans="2:3" x14ac:dyDescent="0.25">
      <c r="B21256" s="16"/>
      <c r="C21256" s="17"/>
    </row>
    <row r="21257" spans="2:3" x14ac:dyDescent="0.25">
      <c r="B21257" s="16"/>
      <c r="C21257" s="17"/>
    </row>
    <row r="21258" spans="2:3" x14ac:dyDescent="0.25">
      <c r="B21258" s="16"/>
      <c r="C21258" s="17"/>
    </row>
    <row r="21259" spans="2:3" x14ac:dyDescent="0.25">
      <c r="B21259" s="16"/>
      <c r="C21259" s="17"/>
    </row>
    <row r="21260" spans="2:3" x14ac:dyDescent="0.25">
      <c r="B21260" s="16"/>
      <c r="C21260" s="17"/>
    </row>
    <row r="21261" spans="2:3" x14ac:dyDescent="0.25">
      <c r="B21261" s="16"/>
      <c r="C21261" s="17"/>
    </row>
    <row r="21262" spans="2:3" x14ac:dyDescent="0.25">
      <c r="B21262" s="16"/>
      <c r="C21262" s="17"/>
    </row>
    <row r="21263" spans="2:3" x14ac:dyDescent="0.25">
      <c r="B21263" s="16"/>
      <c r="C21263" s="17"/>
    </row>
    <row r="21264" spans="2:3" x14ac:dyDescent="0.25">
      <c r="B21264" s="16"/>
      <c r="C21264" s="17"/>
    </row>
    <row r="21265" spans="2:3" x14ac:dyDescent="0.25">
      <c r="B21265" s="16"/>
      <c r="C21265" s="17"/>
    </row>
    <row r="21266" spans="2:3" x14ac:dyDescent="0.25">
      <c r="B21266" s="16"/>
      <c r="C21266" s="17"/>
    </row>
    <row r="21267" spans="2:3" x14ac:dyDescent="0.25">
      <c r="B21267" s="16"/>
      <c r="C21267" s="17"/>
    </row>
    <row r="21268" spans="2:3" x14ac:dyDescent="0.25">
      <c r="B21268" s="16"/>
      <c r="C21268" s="17"/>
    </row>
    <row r="21269" spans="2:3" x14ac:dyDescent="0.25">
      <c r="B21269" s="16"/>
      <c r="C21269" s="17"/>
    </row>
    <row r="21270" spans="2:3" x14ac:dyDescent="0.25">
      <c r="B21270" s="16"/>
      <c r="C21270" s="17"/>
    </row>
    <row r="21271" spans="2:3" x14ac:dyDescent="0.25">
      <c r="B21271" s="16"/>
      <c r="C21271" s="17"/>
    </row>
    <row r="21272" spans="2:3" x14ac:dyDescent="0.25">
      <c r="B21272" s="16"/>
      <c r="C21272" s="17"/>
    </row>
    <row r="21273" spans="2:3" x14ac:dyDescent="0.25">
      <c r="B21273" s="16"/>
      <c r="C21273" s="17"/>
    </row>
    <row r="21274" spans="2:3" x14ac:dyDescent="0.25">
      <c r="B21274" s="16"/>
      <c r="C21274" s="17"/>
    </row>
    <row r="21275" spans="2:3" x14ac:dyDescent="0.25">
      <c r="B21275" s="16"/>
      <c r="C21275" s="17"/>
    </row>
    <row r="21276" spans="2:3" x14ac:dyDescent="0.25">
      <c r="B21276" s="16"/>
      <c r="C21276" s="17"/>
    </row>
    <row r="21277" spans="2:3" x14ac:dyDescent="0.25">
      <c r="B21277" s="16"/>
      <c r="C21277" s="17"/>
    </row>
    <row r="21278" spans="2:3" x14ac:dyDescent="0.25">
      <c r="B21278" s="16"/>
      <c r="C21278" s="17"/>
    </row>
    <row r="21279" spans="2:3" x14ac:dyDescent="0.25">
      <c r="B21279" s="16"/>
      <c r="C21279" s="17"/>
    </row>
    <row r="21280" spans="2:3" x14ac:dyDescent="0.25">
      <c r="B21280" s="16"/>
      <c r="C21280" s="17"/>
    </row>
    <row r="21281" spans="2:3" x14ac:dyDescent="0.25">
      <c r="B21281" s="16"/>
      <c r="C21281" s="17"/>
    </row>
    <row r="21282" spans="2:3" x14ac:dyDescent="0.25">
      <c r="B21282" s="16"/>
      <c r="C21282" s="17"/>
    </row>
    <row r="21283" spans="2:3" x14ac:dyDescent="0.25">
      <c r="B21283" s="16"/>
      <c r="C21283" s="17"/>
    </row>
    <row r="21284" spans="2:3" x14ac:dyDescent="0.25">
      <c r="B21284" s="16"/>
      <c r="C21284" s="17"/>
    </row>
    <row r="21285" spans="2:3" x14ac:dyDescent="0.25">
      <c r="B21285" s="16"/>
      <c r="C21285" s="17"/>
    </row>
    <row r="21286" spans="2:3" x14ac:dyDescent="0.25">
      <c r="B21286" s="16"/>
      <c r="C21286" s="17"/>
    </row>
    <row r="21287" spans="2:3" x14ac:dyDescent="0.25">
      <c r="B21287" s="16"/>
      <c r="C21287" s="17"/>
    </row>
    <row r="21288" spans="2:3" x14ac:dyDescent="0.25">
      <c r="B21288" s="16"/>
      <c r="C21288" s="17"/>
    </row>
    <row r="21289" spans="2:3" x14ac:dyDescent="0.25">
      <c r="B21289" s="16"/>
      <c r="C21289" s="17"/>
    </row>
    <row r="21290" spans="2:3" x14ac:dyDescent="0.25">
      <c r="B21290" s="16"/>
      <c r="C21290" s="17"/>
    </row>
    <row r="21291" spans="2:3" x14ac:dyDescent="0.25">
      <c r="B21291" s="16"/>
      <c r="C21291" s="17"/>
    </row>
    <row r="21292" spans="2:3" x14ac:dyDescent="0.25">
      <c r="B21292" s="16"/>
      <c r="C21292" s="17"/>
    </row>
    <row r="21293" spans="2:3" x14ac:dyDescent="0.25">
      <c r="B21293" s="16"/>
      <c r="C21293" s="17"/>
    </row>
    <row r="21294" spans="2:3" x14ac:dyDescent="0.25">
      <c r="B21294" s="16"/>
      <c r="C21294" s="17"/>
    </row>
    <row r="21295" spans="2:3" x14ac:dyDescent="0.25">
      <c r="B21295" s="16"/>
      <c r="C21295" s="17"/>
    </row>
    <row r="21296" spans="2:3" x14ac:dyDescent="0.25">
      <c r="B21296" s="16"/>
      <c r="C21296" s="17"/>
    </row>
    <row r="21297" spans="2:3" x14ac:dyDescent="0.25">
      <c r="B21297" s="16"/>
      <c r="C21297" s="17"/>
    </row>
    <row r="21298" spans="2:3" x14ac:dyDescent="0.25">
      <c r="B21298" s="16"/>
      <c r="C21298" s="17"/>
    </row>
    <row r="21299" spans="2:3" x14ac:dyDescent="0.25">
      <c r="B21299" s="16"/>
      <c r="C21299" s="17"/>
    </row>
    <row r="21300" spans="2:3" x14ac:dyDescent="0.25">
      <c r="B21300" s="16"/>
      <c r="C21300" s="17"/>
    </row>
    <row r="21301" spans="2:3" x14ac:dyDescent="0.25">
      <c r="B21301" s="16"/>
      <c r="C21301" s="17"/>
    </row>
    <row r="21302" spans="2:3" x14ac:dyDescent="0.25">
      <c r="B21302" s="16"/>
      <c r="C21302" s="17"/>
    </row>
    <row r="21303" spans="2:3" x14ac:dyDescent="0.25">
      <c r="B21303" s="16"/>
      <c r="C21303" s="17"/>
    </row>
    <row r="21304" spans="2:3" x14ac:dyDescent="0.25">
      <c r="B21304" s="16"/>
      <c r="C21304" s="17"/>
    </row>
    <row r="21305" spans="2:3" x14ac:dyDescent="0.25">
      <c r="B21305" s="16"/>
      <c r="C21305" s="17"/>
    </row>
    <row r="21306" spans="2:3" x14ac:dyDescent="0.25">
      <c r="B21306" s="16"/>
      <c r="C21306" s="17"/>
    </row>
    <row r="21307" spans="2:3" x14ac:dyDescent="0.25">
      <c r="B21307" s="16"/>
      <c r="C21307" s="17"/>
    </row>
    <row r="21308" spans="2:3" x14ac:dyDescent="0.25">
      <c r="B21308" s="16"/>
      <c r="C21308" s="17"/>
    </row>
    <row r="21309" spans="2:3" x14ac:dyDescent="0.25">
      <c r="B21309" s="16"/>
      <c r="C21309" s="17"/>
    </row>
    <row r="21310" spans="2:3" x14ac:dyDescent="0.25">
      <c r="B21310" s="16"/>
      <c r="C21310" s="17"/>
    </row>
    <row r="21311" spans="2:3" x14ac:dyDescent="0.25">
      <c r="B21311" s="16"/>
      <c r="C21311" s="17"/>
    </row>
    <row r="21312" spans="2:3" x14ac:dyDescent="0.25">
      <c r="B21312" s="16"/>
      <c r="C21312" s="17"/>
    </row>
    <row r="21313" spans="2:3" x14ac:dyDescent="0.25">
      <c r="B21313" s="16"/>
      <c r="C21313" s="17"/>
    </row>
    <row r="21314" spans="2:3" x14ac:dyDescent="0.25">
      <c r="B21314" s="16"/>
      <c r="C21314" s="17"/>
    </row>
    <row r="21315" spans="2:3" x14ac:dyDescent="0.25">
      <c r="B21315" s="16"/>
      <c r="C21315" s="17"/>
    </row>
    <row r="21316" spans="2:3" x14ac:dyDescent="0.25">
      <c r="B21316" s="16"/>
      <c r="C21316" s="17"/>
    </row>
    <row r="21317" spans="2:3" x14ac:dyDescent="0.25">
      <c r="B21317" s="16"/>
      <c r="C21317" s="17"/>
    </row>
    <row r="21318" spans="2:3" x14ac:dyDescent="0.25">
      <c r="B21318" s="16"/>
      <c r="C21318" s="17"/>
    </row>
    <row r="21319" spans="2:3" x14ac:dyDescent="0.25">
      <c r="B21319" s="16"/>
      <c r="C21319" s="17"/>
    </row>
    <row r="21320" spans="2:3" x14ac:dyDescent="0.25">
      <c r="B21320" s="16"/>
      <c r="C21320" s="17"/>
    </row>
    <row r="21321" spans="2:3" x14ac:dyDescent="0.25">
      <c r="B21321" s="16"/>
      <c r="C21321" s="17"/>
    </row>
    <row r="21322" spans="2:3" x14ac:dyDescent="0.25">
      <c r="B21322" s="16"/>
      <c r="C21322" s="17"/>
    </row>
    <row r="21323" spans="2:3" x14ac:dyDescent="0.25">
      <c r="B21323" s="16"/>
      <c r="C21323" s="17"/>
    </row>
    <row r="21324" spans="2:3" x14ac:dyDescent="0.25">
      <c r="B21324" s="16"/>
      <c r="C21324" s="17"/>
    </row>
    <row r="21325" spans="2:3" x14ac:dyDescent="0.25">
      <c r="B21325" s="16"/>
      <c r="C21325" s="17"/>
    </row>
    <row r="21326" spans="2:3" x14ac:dyDescent="0.25">
      <c r="B21326" s="16"/>
      <c r="C21326" s="17"/>
    </row>
    <row r="21327" spans="2:3" x14ac:dyDescent="0.25">
      <c r="B21327" s="16"/>
      <c r="C21327" s="17"/>
    </row>
    <row r="21328" spans="2:3" x14ac:dyDescent="0.25">
      <c r="B21328" s="16"/>
      <c r="C21328" s="17"/>
    </row>
    <row r="21329" spans="2:3" x14ac:dyDescent="0.25">
      <c r="B21329" s="16"/>
      <c r="C21329" s="17"/>
    </row>
    <row r="21330" spans="2:3" x14ac:dyDescent="0.25">
      <c r="B21330" s="16"/>
      <c r="C21330" s="17"/>
    </row>
    <row r="21331" spans="2:3" x14ac:dyDescent="0.25">
      <c r="B21331" s="16"/>
      <c r="C21331" s="17"/>
    </row>
    <row r="21332" spans="2:3" x14ac:dyDescent="0.25">
      <c r="B21332" s="16"/>
      <c r="C21332" s="17"/>
    </row>
    <row r="21333" spans="2:3" x14ac:dyDescent="0.25">
      <c r="B21333" s="16"/>
      <c r="C21333" s="17"/>
    </row>
    <row r="21334" spans="2:3" x14ac:dyDescent="0.25">
      <c r="B21334" s="16"/>
      <c r="C21334" s="17"/>
    </row>
    <row r="21335" spans="2:3" x14ac:dyDescent="0.25">
      <c r="B21335" s="16"/>
      <c r="C21335" s="17"/>
    </row>
    <row r="21336" spans="2:3" x14ac:dyDescent="0.25">
      <c r="B21336" s="16"/>
      <c r="C21336" s="17"/>
    </row>
    <row r="21337" spans="2:3" x14ac:dyDescent="0.25">
      <c r="B21337" s="16"/>
      <c r="C21337" s="17"/>
    </row>
    <row r="21338" spans="2:3" x14ac:dyDescent="0.25">
      <c r="B21338" s="16"/>
      <c r="C21338" s="17"/>
    </row>
    <row r="21339" spans="2:3" x14ac:dyDescent="0.25">
      <c r="B21339" s="16"/>
      <c r="C21339" s="17"/>
    </row>
    <row r="21340" spans="2:3" x14ac:dyDescent="0.25">
      <c r="B21340" s="16"/>
      <c r="C21340" s="17"/>
    </row>
    <row r="21341" spans="2:3" x14ac:dyDescent="0.25">
      <c r="B21341" s="16"/>
      <c r="C21341" s="17"/>
    </row>
    <row r="21342" spans="2:3" x14ac:dyDescent="0.25">
      <c r="B21342" s="16"/>
      <c r="C21342" s="17"/>
    </row>
    <row r="21343" spans="2:3" x14ac:dyDescent="0.25">
      <c r="B21343" s="16"/>
      <c r="C21343" s="17"/>
    </row>
    <row r="21344" spans="2:3" x14ac:dyDescent="0.25">
      <c r="B21344" s="16"/>
      <c r="C21344" s="17"/>
    </row>
    <row r="21345" spans="2:3" x14ac:dyDescent="0.25">
      <c r="B21345" s="16"/>
      <c r="C21345" s="17"/>
    </row>
    <row r="21346" spans="2:3" x14ac:dyDescent="0.25">
      <c r="B21346" s="16"/>
      <c r="C21346" s="17"/>
    </row>
    <row r="21347" spans="2:3" x14ac:dyDescent="0.25">
      <c r="B21347" s="16"/>
      <c r="C21347" s="17"/>
    </row>
    <row r="21348" spans="2:3" x14ac:dyDescent="0.25">
      <c r="B21348" s="16"/>
      <c r="C21348" s="17"/>
    </row>
    <row r="21349" spans="2:3" x14ac:dyDescent="0.25">
      <c r="B21349" s="16"/>
      <c r="C21349" s="17"/>
    </row>
    <row r="21350" spans="2:3" x14ac:dyDescent="0.25">
      <c r="B21350" s="16"/>
      <c r="C21350" s="17"/>
    </row>
    <row r="21351" spans="2:3" x14ac:dyDescent="0.25">
      <c r="B21351" s="16"/>
      <c r="C21351" s="17"/>
    </row>
    <row r="21352" spans="2:3" x14ac:dyDescent="0.25">
      <c r="B21352" s="16"/>
      <c r="C21352" s="17"/>
    </row>
    <row r="21353" spans="2:3" x14ac:dyDescent="0.25">
      <c r="B21353" s="16"/>
      <c r="C21353" s="17"/>
    </row>
    <row r="21354" spans="2:3" x14ac:dyDescent="0.25">
      <c r="B21354" s="16"/>
      <c r="C21354" s="17"/>
    </row>
    <row r="21355" spans="2:3" x14ac:dyDescent="0.25">
      <c r="B21355" s="16"/>
      <c r="C21355" s="17"/>
    </row>
    <row r="21356" spans="2:3" x14ac:dyDescent="0.25">
      <c r="B21356" s="16"/>
      <c r="C21356" s="17"/>
    </row>
    <row r="21357" spans="2:3" x14ac:dyDescent="0.25">
      <c r="B21357" s="16"/>
      <c r="C21357" s="17"/>
    </row>
    <row r="21358" spans="2:3" x14ac:dyDescent="0.25">
      <c r="B21358" s="16"/>
      <c r="C21358" s="17"/>
    </row>
    <row r="21359" spans="2:3" x14ac:dyDescent="0.25">
      <c r="B21359" s="16"/>
      <c r="C21359" s="17"/>
    </row>
    <row r="21360" spans="2:3" x14ac:dyDescent="0.25">
      <c r="B21360" s="16"/>
      <c r="C21360" s="17"/>
    </row>
    <row r="21361" spans="2:3" x14ac:dyDescent="0.25">
      <c r="B21361" s="16"/>
      <c r="C21361" s="17"/>
    </row>
    <row r="21362" spans="2:3" x14ac:dyDescent="0.25">
      <c r="B21362" s="16"/>
      <c r="C21362" s="17"/>
    </row>
    <row r="21363" spans="2:3" x14ac:dyDescent="0.25">
      <c r="B21363" s="16"/>
      <c r="C21363" s="17"/>
    </row>
    <row r="21364" spans="2:3" x14ac:dyDescent="0.25">
      <c r="B21364" s="16"/>
      <c r="C21364" s="17"/>
    </row>
    <row r="21365" spans="2:3" x14ac:dyDescent="0.25">
      <c r="B21365" s="16"/>
      <c r="C21365" s="17"/>
    </row>
    <row r="21366" spans="2:3" x14ac:dyDescent="0.25">
      <c r="B21366" s="16"/>
      <c r="C21366" s="17"/>
    </row>
    <row r="21367" spans="2:3" x14ac:dyDescent="0.25">
      <c r="B21367" s="16"/>
      <c r="C21367" s="17"/>
    </row>
    <row r="21368" spans="2:3" x14ac:dyDescent="0.25">
      <c r="B21368" s="16"/>
      <c r="C21368" s="17"/>
    </row>
    <row r="21369" spans="2:3" x14ac:dyDescent="0.25">
      <c r="B21369" s="16"/>
      <c r="C21369" s="17"/>
    </row>
    <row r="21370" spans="2:3" x14ac:dyDescent="0.25">
      <c r="B21370" s="16"/>
      <c r="C21370" s="17"/>
    </row>
    <row r="21371" spans="2:3" x14ac:dyDescent="0.25">
      <c r="B21371" s="16"/>
      <c r="C21371" s="17"/>
    </row>
    <row r="21372" spans="2:3" x14ac:dyDescent="0.25">
      <c r="B21372" s="16"/>
      <c r="C21372" s="17"/>
    </row>
    <row r="21373" spans="2:3" x14ac:dyDescent="0.25">
      <c r="B21373" s="16"/>
      <c r="C21373" s="17"/>
    </row>
    <row r="21374" spans="2:3" x14ac:dyDescent="0.25">
      <c r="B21374" s="16"/>
      <c r="C21374" s="17"/>
    </row>
    <row r="21375" spans="2:3" x14ac:dyDescent="0.25">
      <c r="B21375" s="16"/>
      <c r="C21375" s="17"/>
    </row>
    <row r="21376" spans="2:3" x14ac:dyDescent="0.25">
      <c r="B21376" s="16"/>
      <c r="C21376" s="17"/>
    </row>
    <row r="21377" spans="2:3" x14ac:dyDescent="0.25">
      <c r="B21377" s="16"/>
      <c r="C21377" s="17"/>
    </row>
    <row r="21378" spans="2:3" x14ac:dyDescent="0.25">
      <c r="B21378" s="16"/>
      <c r="C21378" s="17"/>
    </row>
    <row r="21379" spans="2:3" x14ac:dyDescent="0.25">
      <c r="B21379" s="16"/>
      <c r="C21379" s="17"/>
    </row>
    <row r="21380" spans="2:3" x14ac:dyDescent="0.25">
      <c r="B21380" s="16"/>
      <c r="C21380" s="17"/>
    </row>
    <row r="21381" spans="2:3" x14ac:dyDescent="0.25">
      <c r="B21381" s="16"/>
      <c r="C21381" s="17"/>
    </row>
    <row r="21382" spans="2:3" x14ac:dyDescent="0.25">
      <c r="B21382" s="16"/>
      <c r="C21382" s="17"/>
    </row>
    <row r="21383" spans="2:3" x14ac:dyDescent="0.25">
      <c r="B21383" s="16"/>
      <c r="C21383" s="17"/>
    </row>
    <row r="21384" spans="2:3" x14ac:dyDescent="0.25">
      <c r="B21384" s="16"/>
      <c r="C21384" s="17"/>
    </row>
    <row r="21385" spans="2:3" x14ac:dyDescent="0.25">
      <c r="B21385" s="16"/>
      <c r="C21385" s="17"/>
    </row>
    <row r="21386" spans="2:3" x14ac:dyDescent="0.25">
      <c r="B21386" s="16"/>
      <c r="C21386" s="17"/>
    </row>
    <row r="21387" spans="2:3" x14ac:dyDescent="0.25">
      <c r="B21387" s="16"/>
      <c r="C21387" s="17"/>
    </row>
    <row r="21388" spans="2:3" x14ac:dyDescent="0.25">
      <c r="B21388" s="16"/>
      <c r="C21388" s="17"/>
    </row>
    <row r="21389" spans="2:3" x14ac:dyDescent="0.25">
      <c r="B21389" s="16"/>
      <c r="C21389" s="17"/>
    </row>
    <row r="21390" spans="2:3" x14ac:dyDescent="0.25">
      <c r="B21390" s="16"/>
      <c r="C21390" s="17"/>
    </row>
    <row r="21391" spans="2:3" x14ac:dyDescent="0.25">
      <c r="B21391" s="16"/>
      <c r="C21391" s="17"/>
    </row>
    <row r="21392" spans="2:3" x14ac:dyDescent="0.25">
      <c r="B21392" s="16"/>
      <c r="C21392" s="17"/>
    </row>
    <row r="21393" spans="2:3" x14ac:dyDescent="0.25">
      <c r="B21393" s="16"/>
      <c r="C21393" s="17"/>
    </row>
    <row r="21394" spans="2:3" x14ac:dyDescent="0.25">
      <c r="B21394" s="16"/>
      <c r="C21394" s="17"/>
    </row>
    <row r="21395" spans="2:3" x14ac:dyDescent="0.25">
      <c r="B21395" s="16"/>
      <c r="C21395" s="17"/>
    </row>
    <row r="21396" spans="2:3" x14ac:dyDescent="0.25">
      <c r="B21396" s="16"/>
      <c r="C21396" s="17"/>
    </row>
    <row r="21397" spans="2:3" x14ac:dyDescent="0.25">
      <c r="B21397" s="16"/>
      <c r="C21397" s="17"/>
    </row>
    <row r="21398" spans="2:3" x14ac:dyDescent="0.25">
      <c r="B21398" s="16"/>
      <c r="C21398" s="17"/>
    </row>
    <row r="21399" spans="2:3" x14ac:dyDescent="0.25">
      <c r="B21399" s="16"/>
      <c r="C21399" s="17"/>
    </row>
    <row r="21400" spans="2:3" x14ac:dyDescent="0.25">
      <c r="B21400" s="16"/>
      <c r="C21400" s="17"/>
    </row>
    <row r="21401" spans="2:3" x14ac:dyDescent="0.25">
      <c r="B21401" s="16"/>
      <c r="C21401" s="17"/>
    </row>
    <row r="21402" spans="2:3" x14ac:dyDescent="0.25">
      <c r="B21402" s="16"/>
      <c r="C21402" s="17"/>
    </row>
    <row r="21403" spans="2:3" x14ac:dyDescent="0.25">
      <c r="B21403" s="16"/>
      <c r="C21403" s="17"/>
    </row>
    <row r="21404" spans="2:3" x14ac:dyDescent="0.25">
      <c r="B21404" s="16"/>
      <c r="C21404" s="17"/>
    </row>
    <row r="21405" spans="2:3" x14ac:dyDescent="0.25">
      <c r="B21405" s="16"/>
      <c r="C21405" s="17"/>
    </row>
    <row r="21406" spans="2:3" x14ac:dyDescent="0.25">
      <c r="B21406" s="16"/>
      <c r="C21406" s="17"/>
    </row>
    <row r="21407" spans="2:3" x14ac:dyDescent="0.25">
      <c r="B21407" s="16"/>
      <c r="C21407" s="17"/>
    </row>
    <row r="21408" spans="2:3" x14ac:dyDescent="0.25">
      <c r="B21408" s="16"/>
      <c r="C21408" s="17"/>
    </row>
    <row r="21409" spans="2:3" x14ac:dyDescent="0.25">
      <c r="B21409" s="16"/>
      <c r="C21409" s="17"/>
    </row>
    <row r="21410" spans="2:3" x14ac:dyDescent="0.25">
      <c r="B21410" s="16"/>
      <c r="C21410" s="17"/>
    </row>
    <row r="21411" spans="2:3" x14ac:dyDescent="0.25">
      <c r="B21411" s="16"/>
      <c r="C21411" s="17"/>
    </row>
    <row r="21412" spans="2:3" x14ac:dyDescent="0.25">
      <c r="B21412" s="16"/>
      <c r="C21412" s="17"/>
    </row>
    <row r="21413" spans="2:3" x14ac:dyDescent="0.25">
      <c r="B21413" s="16"/>
      <c r="C21413" s="17"/>
    </row>
    <row r="21414" spans="2:3" x14ac:dyDescent="0.25">
      <c r="B21414" s="16"/>
      <c r="C21414" s="17"/>
    </row>
    <row r="21415" spans="2:3" x14ac:dyDescent="0.25">
      <c r="B21415" s="16"/>
      <c r="C21415" s="17"/>
    </row>
    <row r="21416" spans="2:3" x14ac:dyDescent="0.25">
      <c r="B21416" s="16"/>
      <c r="C21416" s="17"/>
    </row>
    <row r="21417" spans="2:3" x14ac:dyDescent="0.25">
      <c r="B21417" s="16"/>
      <c r="C21417" s="17"/>
    </row>
    <row r="21418" spans="2:3" x14ac:dyDescent="0.25">
      <c r="B21418" s="16"/>
      <c r="C21418" s="17"/>
    </row>
    <row r="21419" spans="2:3" x14ac:dyDescent="0.25">
      <c r="B21419" s="16"/>
      <c r="C21419" s="17"/>
    </row>
    <row r="21420" spans="2:3" x14ac:dyDescent="0.25">
      <c r="B21420" s="16"/>
      <c r="C21420" s="17"/>
    </row>
    <row r="21421" spans="2:3" x14ac:dyDescent="0.25">
      <c r="B21421" s="16"/>
      <c r="C21421" s="17"/>
    </row>
    <row r="21422" spans="2:3" x14ac:dyDescent="0.25">
      <c r="B21422" s="16"/>
      <c r="C21422" s="17"/>
    </row>
    <row r="21423" spans="2:3" x14ac:dyDescent="0.25">
      <c r="B21423" s="16"/>
      <c r="C21423" s="17"/>
    </row>
    <row r="21424" spans="2:3" x14ac:dyDescent="0.25">
      <c r="B21424" s="16"/>
      <c r="C21424" s="17"/>
    </row>
    <row r="21425" spans="2:3" x14ac:dyDescent="0.25">
      <c r="B21425" s="16"/>
      <c r="C21425" s="17"/>
    </row>
    <row r="21426" spans="2:3" x14ac:dyDescent="0.25">
      <c r="B21426" s="16"/>
      <c r="C21426" s="17"/>
    </row>
    <row r="21427" spans="2:3" x14ac:dyDescent="0.25">
      <c r="B21427" s="16"/>
      <c r="C21427" s="17"/>
    </row>
    <row r="21428" spans="2:3" x14ac:dyDescent="0.25">
      <c r="B21428" s="16"/>
      <c r="C21428" s="17"/>
    </row>
    <row r="21429" spans="2:3" x14ac:dyDescent="0.25">
      <c r="B21429" s="16"/>
      <c r="C21429" s="17"/>
    </row>
    <row r="21430" spans="2:3" x14ac:dyDescent="0.25">
      <c r="B21430" s="16"/>
      <c r="C21430" s="17"/>
    </row>
    <row r="21431" spans="2:3" x14ac:dyDescent="0.25">
      <c r="B21431" s="16"/>
      <c r="C21431" s="17"/>
    </row>
    <row r="21432" spans="2:3" x14ac:dyDescent="0.25">
      <c r="B21432" s="16"/>
      <c r="C21432" s="17"/>
    </row>
    <row r="21433" spans="2:3" x14ac:dyDescent="0.25">
      <c r="B21433" s="16"/>
      <c r="C21433" s="17"/>
    </row>
    <row r="21434" spans="2:3" x14ac:dyDescent="0.25">
      <c r="B21434" s="16"/>
      <c r="C21434" s="17"/>
    </row>
    <row r="21435" spans="2:3" x14ac:dyDescent="0.25">
      <c r="B21435" s="16"/>
      <c r="C21435" s="17"/>
    </row>
    <row r="21436" spans="2:3" x14ac:dyDescent="0.25">
      <c r="B21436" s="16"/>
      <c r="C21436" s="17"/>
    </row>
    <row r="21437" spans="2:3" x14ac:dyDescent="0.25">
      <c r="B21437" s="16"/>
      <c r="C21437" s="17"/>
    </row>
    <row r="21438" spans="2:3" x14ac:dyDescent="0.25">
      <c r="B21438" s="16"/>
      <c r="C21438" s="17"/>
    </row>
    <row r="21439" spans="2:3" x14ac:dyDescent="0.25">
      <c r="B21439" s="16"/>
      <c r="C21439" s="17"/>
    </row>
    <row r="21440" spans="2:3" x14ac:dyDescent="0.25">
      <c r="B21440" s="16"/>
      <c r="C21440" s="17"/>
    </row>
    <row r="21441" spans="2:3" x14ac:dyDescent="0.25">
      <c r="B21441" s="16"/>
      <c r="C21441" s="17"/>
    </row>
    <row r="21442" spans="2:3" x14ac:dyDescent="0.25">
      <c r="B21442" s="16"/>
      <c r="C21442" s="17"/>
    </row>
    <row r="21443" spans="2:3" x14ac:dyDescent="0.25">
      <c r="B21443" s="16"/>
      <c r="C21443" s="17"/>
    </row>
    <row r="21444" spans="2:3" x14ac:dyDescent="0.25">
      <c r="B21444" s="16"/>
      <c r="C21444" s="17"/>
    </row>
    <row r="21445" spans="2:3" x14ac:dyDescent="0.25">
      <c r="B21445" s="16"/>
      <c r="C21445" s="17"/>
    </row>
    <row r="21446" spans="2:3" x14ac:dyDescent="0.25">
      <c r="B21446" s="16"/>
      <c r="C21446" s="17"/>
    </row>
    <row r="21447" spans="2:3" x14ac:dyDescent="0.25">
      <c r="B21447" s="16"/>
      <c r="C21447" s="17"/>
    </row>
    <row r="21448" spans="2:3" x14ac:dyDescent="0.25">
      <c r="B21448" s="16"/>
      <c r="C21448" s="17"/>
    </row>
    <row r="21449" spans="2:3" x14ac:dyDescent="0.25">
      <c r="B21449" s="16"/>
      <c r="C21449" s="17"/>
    </row>
    <row r="21450" spans="2:3" x14ac:dyDescent="0.25">
      <c r="B21450" s="16"/>
      <c r="C21450" s="17"/>
    </row>
    <row r="21451" spans="2:3" x14ac:dyDescent="0.25">
      <c r="B21451" s="16"/>
      <c r="C21451" s="17"/>
    </row>
    <row r="21452" spans="2:3" x14ac:dyDescent="0.25">
      <c r="B21452" s="16"/>
      <c r="C21452" s="17"/>
    </row>
    <row r="21453" spans="2:3" x14ac:dyDescent="0.25">
      <c r="B21453" s="16"/>
      <c r="C21453" s="17"/>
    </row>
    <row r="21454" spans="2:3" x14ac:dyDescent="0.25">
      <c r="B21454" s="16"/>
      <c r="C21454" s="17"/>
    </row>
    <row r="21455" spans="2:3" x14ac:dyDescent="0.25">
      <c r="B21455" s="16"/>
      <c r="C21455" s="17"/>
    </row>
    <row r="21456" spans="2:3" x14ac:dyDescent="0.25">
      <c r="B21456" s="16"/>
      <c r="C21456" s="17"/>
    </row>
    <row r="21457" spans="2:3" x14ac:dyDescent="0.25">
      <c r="B21457" s="16"/>
      <c r="C21457" s="17"/>
    </row>
    <row r="21458" spans="2:3" x14ac:dyDescent="0.25">
      <c r="B21458" s="16"/>
      <c r="C21458" s="17"/>
    </row>
    <row r="21459" spans="2:3" x14ac:dyDescent="0.25">
      <c r="B21459" s="16"/>
      <c r="C21459" s="17"/>
    </row>
    <row r="21460" spans="2:3" x14ac:dyDescent="0.25">
      <c r="B21460" s="16"/>
      <c r="C21460" s="17"/>
    </row>
    <row r="21461" spans="2:3" x14ac:dyDescent="0.25">
      <c r="B21461" s="16"/>
      <c r="C21461" s="17"/>
    </row>
    <row r="21462" spans="2:3" x14ac:dyDescent="0.25">
      <c r="B21462" s="16"/>
      <c r="C21462" s="17"/>
    </row>
    <row r="21463" spans="2:3" x14ac:dyDescent="0.25">
      <c r="B21463" s="16"/>
      <c r="C21463" s="17"/>
    </row>
    <row r="21464" spans="2:3" x14ac:dyDescent="0.25">
      <c r="B21464" s="16"/>
      <c r="C21464" s="17"/>
    </row>
    <row r="21465" spans="2:3" x14ac:dyDescent="0.25">
      <c r="B21465" s="16"/>
      <c r="C21465" s="17"/>
    </row>
    <row r="21466" spans="2:3" x14ac:dyDescent="0.25">
      <c r="B21466" s="16"/>
      <c r="C21466" s="17"/>
    </row>
    <row r="21467" spans="2:3" x14ac:dyDescent="0.25">
      <c r="B21467" s="16"/>
      <c r="C21467" s="17"/>
    </row>
    <row r="21468" spans="2:3" x14ac:dyDescent="0.25">
      <c r="B21468" s="16"/>
      <c r="C21468" s="17"/>
    </row>
    <row r="21469" spans="2:3" x14ac:dyDescent="0.25">
      <c r="B21469" s="16"/>
      <c r="C21469" s="17"/>
    </row>
    <row r="21470" spans="2:3" x14ac:dyDescent="0.25">
      <c r="B21470" s="16"/>
      <c r="C21470" s="17"/>
    </row>
    <row r="21471" spans="2:3" x14ac:dyDescent="0.25">
      <c r="B21471" s="16"/>
      <c r="C21471" s="17"/>
    </row>
    <row r="21472" spans="2:3" x14ac:dyDescent="0.25">
      <c r="B21472" s="16"/>
      <c r="C21472" s="17"/>
    </row>
    <row r="21473" spans="2:3" x14ac:dyDescent="0.25">
      <c r="B21473" s="16"/>
      <c r="C21473" s="17"/>
    </row>
    <row r="21474" spans="2:3" x14ac:dyDescent="0.25">
      <c r="B21474" s="16"/>
      <c r="C21474" s="17"/>
    </row>
    <row r="21475" spans="2:3" x14ac:dyDescent="0.25">
      <c r="B21475" s="16"/>
      <c r="C21475" s="17"/>
    </row>
    <row r="21476" spans="2:3" x14ac:dyDescent="0.25">
      <c r="B21476" s="16"/>
      <c r="C21476" s="17"/>
    </row>
    <row r="21477" spans="2:3" x14ac:dyDescent="0.25">
      <c r="B21477" s="16"/>
      <c r="C21477" s="17"/>
    </row>
    <row r="21478" spans="2:3" x14ac:dyDescent="0.25">
      <c r="B21478" s="16"/>
      <c r="C21478" s="17"/>
    </row>
    <row r="21479" spans="2:3" x14ac:dyDescent="0.25">
      <c r="B21479" s="16"/>
      <c r="C21479" s="17"/>
    </row>
    <row r="21480" spans="2:3" x14ac:dyDescent="0.25">
      <c r="B21480" s="16"/>
      <c r="C21480" s="17"/>
    </row>
    <row r="21481" spans="2:3" x14ac:dyDescent="0.25">
      <c r="B21481" s="16"/>
      <c r="C21481" s="17"/>
    </row>
    <row r="21482" spans="2:3" x14ac:dyDescent="0.25">
      <c r="B21482" s="16"/>
      <c r="C21482" s="17"/>
    </row>
    <row r="21483" spans="2:3" x14ac:dyDescent="0.25">
      <c r="B21483" s="16"/>
      <c r="C21483" s="17"/>
    </row>
    <row r="21484" spans="2:3" x14ac:dyDescent="0.25">
      <c r="B21484" s="16"/>
      <c r="C21484" s="17"/>
    </row>
    <row r="21485" spans="2:3" x14ac:dyDescent="0.25">
      <c r="B21485" s="16"/>
      <c r="C21485" s="17"/>
    </row>
    <row r="21486" spans="2:3" x14ac:dyDescent="0.25">
      <c r="B21486" s="16"/>
      <c r="C21486" s="17"/>
    </row>
    <row r="21487" spans="2:3" x14ac:dyDescent="0.25">
      <c r="B21487" s="16"/>
      <c r="C21487" s="17"/>
    </row>
    <row r="21488" spans="2:3" x14ac:dyDescent="0.25">
      <c r="B21488" s="16"/>
      <c r="C21488" s="17"/>
    </row>
    <row r="21489" spans="2:3" x14ac:dyDescent="0.25">
      <c r="B21489" s="16"/>
      <c r="C21489" s="17"/>
    </row>
    <row r="21490" spans="2:3" x14ac:dyDescent="0.25">
      <c r="B21490" s="16"/>
      <c r="C21490" s="17"/>
    </row>
    <row r="21491" spans="2:3" x14ac:dyDescent="0.25">
      <c r="B21491" s="16"/>
      <c r="C21491" s="17"/>
    </row>
    <row r="21492" spans="2:3" x14ac:dyDescent="0.25">
      <c r="B21492" s="16"/>
      <c r="C21492" s="17"/>
    </row>
    <row r="21493" spans="2:3" x14ac:dyDescent="0.25">
      <c r="B21493" s="16"/>
      <c r="C21493" s="17"/>
    </row>
    <row r="21494" spans="2:3" x14ac:dyDescent="0.25">
      <c r="B21494" s="16"/>
      <c r="C21494" s="17"/>
    </row>
    <row r="21495" spans="2:3" x14ac:dyDescent="0.25">
      <c r="B21495" s="16"/>
      <c r="C21495" s="17"/>
    </row>
    <row r="21496" spans="2:3" x14ac:dyDescent="0.25">
      <c r="B21496" s="16"/>
      <c r="C21496" s="17"/>
    </row>
    <row r="21497" spans="2:3" x14ac:dyDescent="0.25">
      <c r="B21497" s="16"/>
      <c r="C21497" s="17"/>
    </row>
    <row r="21498" spans="2:3" x14ac:dyDescent="0.25">
      <c r="B21498" s="16"/>
      <c r="C21498" s="17"/>
    </row>
    <row r="21499" spans="2:3" x14ac:dyDescent="0.25">
      <c r="B21499" s="16"/>
      <c r="C21499" s="17"/>
    </row>
    <row r="21500" spans="2:3" x14ac:dyDescent="0.25">
      <c r="B21500" s="16"/>
      <c r="C21500" s="17"/>
    </row>
    <row r="21501" spans="2:3" x14ac:dyDescent="0.25">
      <c r="B21501" s="16"/>
      <c r="C21501" s="17"/>
    </row>
    <row r="21502" spans="2:3" x14ac:dyDescent="0.25">
      <c r="B21502" s="16"/>
      <c r="C21502" s="17"/>
    </row>
    <row r="21503" spans="2:3" x14ac:dyDescent="0.25">
      <c r="B21503" s="16"/>
      <c r="C21503" s="17"/>
    </row>
    <row r="21504" spans="2:3" x14ac:dyDescent="0.25">
      <c r="B21504" s="16"/>
      <c r="C21504" s="17"/>
    </row>
    <row r="21505" spans="2:3" x14ac:dyDescent="0.25">
      <c r="B21505" s="16"/>
      <c r="C21505" s="17"/>
    </row>
    <row r="21506" spans="2:3" x14ac:dyDescent="0.25">
      <c r="B21506" s="16"/>
      <c r="C21506" s="17"/>
    </row>
    <row r="21507" spans="2:3" x14ac:dyDescent="0.25">
      <c r="B21507" s="16"/>
      <c r="C21507" s="17"/>
    </row>
    <row r="21508" spans="2:3" x14ac:dyDescent="0.25">
      <c r="B21508" s="16"/>
      <c r="C21508" s="17"/>
    </row>
    <row r="21509" spans="2:3" x14ac:dyDescent="0.25">
      <c r="B21509" s="16"/>
      <c r="C21509" s="17"/>
    </row>
    <row r="21510" spans="2:3" x14ac:dyDescent="0.25">
      <c r="B21510" s="16"/>
      <c r="C21510" s="17"/>
    </row>
    <row r="21511" spans="2:3" x14ac:dyDescent="0.25">
      <c r="B21511" s="16"/>
      <c r="C21511" s="17"/>
    </row>
    <row r="21512" spans="2:3" x14ac:dyDescent="0.25">
      <c r="B21512" s="16"/>
      <c r="C21512" s="17"/>
    </row>
    <row r="21513" spans="2:3" x14ac:dyDescent="0.25">
      <c r="B21513" s="16"/>
      <c r="C21513" s="17"/>
    </row>
    <row r="21514" spans="2:3" x14ac:dyDescent="0.25">
      <c r="B21514" s="16"/>
      <c r="C21514" s="17"/>
    </row>
    <row r="21515" spans="2:3" x14ac:dyDescent="0.25">
      <c r="B21515" s="16"/>
      <c r="C21515" s="17"/>
    </row>
    <row r="21516" spans="2:3" x14ac:dyDescent="0.25">
      <c r="B21516" s="16"/>
      <c r="C21516" s="17"/>
    </row>
    <row r="21517" spans="2:3" x14ac:dyDescent="0.25">
      <c r="B21517" s="16"/>
      <c r="C21517" s="17"/>
    </row>
    <row r="21518" spans="2:3" x14ac:dyDescent="0.25">
      <c r="B21518" s="16"/>
      <c r="C21518" s="17"/>
    </row>
    <row r="21519" spans="2:3" x14ac:dyDescent="0.25">
      <c r="B21519" s="16"/>
      <c r="C21519" s="17"/>
    </row>
    <row r="21520" spans="2:3" x14ac:dyDescent="0.25">
      <c r="B21520" s="16"/>
      <c r="C21520" s="17"/>
    </row>
    <row r="21521" spans="2:3" x14ac:dyDescent="0.25">
      <c r="B21521" s="16"/>
      <c r="C21521" s="17"/>
    </row>
    <row r="21522" spans="2:3" x14ac:dyDescent="0.25">
      <c r="B21522" s="16"/>
      <c r="C21522" s="17"/>
    </row>
    <row r="21523" spans="2:3" x14ac:dyDescent="0.25">
      <c r="B21523" s="16"/>
      <c r="C21523" s="17"/>
    </row>
    <row r="21524" spans="2:3" x14ac:dyDescent="0.25">
      <c r="B21524" s="16"/>
      <c r="C21524" s="17"/>
    </row>
    <row r="21525" spans="2:3" x14ac:dyDescent="0.25">
      <c r="B21525" s="16"/>
      <c r="C21525" s="17"/>
    </row>
    <row r="21526" spans="2:3" x14ac:dyDescent="0.25">
      <c r="B21526" s="16"/>
      <c r="C21526" s="17"/>
    </row>
    <row r="21527" spans="2:3" x14ac:dyDescent="0.25">
      <c r="B21527" s="16"/>
      <c r="C21527" s="17"/>
    </row>
    <row r="21528" spans="2:3" x14ac:dyDescent="0.25">
      <c r="B21528" s="16"/>
      <c r="C21528" s="17"/>
    </row>
    <row r="21529" spans="2:3" x14ac:dyDescent="0.25">
      <c r="B21529" s="16"/>
      <c r="C21529" s="17"/>
    </row>
    <row r="21530" spans="2:3" x14ac:dyDescent="0.25">
      <c r="B21530" s="16"/>
      <c r="C21530" s="17"/>
    </row>
    <row r="21531" spans="2:3" x14ac:dyDescent="0.25">
      <c r="B21531" s="16"/>
      <c r="C21531" s="17"/>
    </row>
    <row r="21532" spans="2:3" x14ac:dyDescent="0.25">
      <c r="B21532" s="16"/>
      <c r="C21532" s="17"/>
    </row>
    <row r="21533" spans="2:3" x14ac:dyDescent="0.25">
      <c r="B21533" s="16"/>
      <c r="C21533" s="17"/>
    </row>
    <row r="21534" spans="2:3" x14ac:dyDescent="0.25">
      <c r="B21534" s="16"/>
      <c r="C21534" s="17"/>
    </row>
    <row r="21535" spans="2:3" x14ac:dyDescent="0.25">
      <c r="B21535" s="16"/>
      <c r="C21535" s="17"/>
    </row>
    <row r="21536" spans="2:3" x14ac:dyDescent="0.25">
      <c r="B21536" s="16"/>
      <c r="C21536" s="17"/>
    </row>
    <row r="21537" spans="2:3" x14ac:dyDescent="0.25">
      <c r="B21537" s="16"/>
      <c r="C21537" s="17"/>
    </row>
    <row r="21538" spans="2:3" x14ac:dyDescent="0.25">
      <c r="B21538" s="16"/>
      <c r="C21538" s="17"/>
    </row>
    <row r="21539" spans="2:3" x14ac:dyDescent="0.25">
      <c r="B21539" s="16"/>
      <c r="C21539" s="17"/>
    </row>
    <row r="21540" spans="2:3" x14ac:dyDescent="0.25">
      <c r="B21540" s="16"/>
      <c r="C21540" s="17"/>
    </row>
    <row r="21541" spans="2:3" x14ac:dyDescent="0.25">
      <c r="B21541" s="16"/>
      <c r="C21541" s="17"/>
    </row>
    <row r="21542" spans="2:3" x14ac:dyDescent="0.25">
      <c r="B21542" s="16"/>
      <c r="C21542" s="17"/>
    </row>
    <row r="21543" spans="2:3" x14ac:dyDescent="0.25">
      <c r="B21543" s="16"/>
      <c r="C21543" s="17"/>
    </row>
    <row r="21544" spans="2:3" x14ac:dyDescent="0.25">
      <c r="B21544" s="16"/>
      <c r="C21544" s="17"/>
    </row>
    <row r="21545" spans="2:3" x14ac:dyDescent="0.25">
      <c r="B21545" s="16"/>
      <c r="C21545" s="17"/>
    </row>
    <row r="21546" spans="2:3" x14ac:dyDescent="0.25">
      <c r="B21546" s="16"/>
      <c r="C21546" s="17"/>
    </row>
    <row r="21547" spans="2:3" x14ac:dyDescent="0.25">
      <c r="B21547" s="16"/>
      <c r="C21547" s="17"/>
    </row>
    <row r="21548" spans="2:3" x14ac:dyDescent="0.25">
      <c r="B21548" s="16"/>
      <c r="C21548" s="17"/>
    </row>
    <row r="21549" spans="2:3" x14ac:dyDescent="0.25">
      <c r="B21549" s="16"/>
      <c r="C21549" s="17"/>
    </row>
    <row r="21550" spans="2:3" x14ac:dyDescent="0.25">
      <c r="B21550" s="16"/>
      <c r="C21550" s="17"/>
    </row>
    <row r="21551" spans="2:3" x14ac:dyDescent="0.25">
      <c r="B21551" s="16"/>
      <c r="C21551" s="17"/>
    </row>
    <row r="21552" spans="2:3" x14ac:dyDescent="0.25">
      <c r="B21552" s="16"/>
      <c r="C21552" s="17"/>
    </row>
    <row r="21553" spans="2:3" x14ac:dyDescent="0.25">
      <c r="B21553" s="16"/>
      <c r="C21553" s="17"/>
    </row>
    <row r="21554" spans="2:3" x14ac:dyDescent="0.25">
      <c r="B21554" s="16"/>
      <c r="C21554" s="17"/>
    </row>
    <row r="21555" spans="2:3" x14ac:dyDescent="0.25">
      <c r="B21555" s="16"/>
      <c r="C21555" s="17"/>
    </row>
    <row r="21556" spans="2:3" x14ac:dyDescent="0.25">
      <c r="B21556" s="16"/>
      <c r="C21556" s="17"/>
    </row>
    <row r="21557" spans="2:3" x14ac:dyDescent="0.25">
      <c r="B21557" s="16"/>
      <c r="C21557" s="17"/>
    </row>
    <row r="21558" spans="2:3" x14ac:dyDescent="0.25">
      <c r="B21558" s="16"/>
      <c r="C21558" s="17"/>
    </row>
    <row r="21559" spans="2:3" x14ac:dyDescent="0.25">
      <c r="B21559" s="16"/>
      <c r="C21559" s="17"/>
    </row>
    <row r="21560" spans="2:3" x14ac:dyDescent="0.25">
      <c r="B21560" s="16"/>
      <c r="C21560" s="17"/>
    </row>
    <row r="21561" spans="2:3" x14ac:dyDescent="0.25">
      <c r="B21561" s="16"/>
      <c r="C21561" s="17"/>
    </row>
    <row r="21562" spans="2:3" x14ac:dyDescent="0.25">
      <c r="B21562" s="16"/>
      <c r="C21562" s="17"/>
    </row>
    <row r="21563" spans="2:3" x14ac:dyDescent="0.25">
      <c r="B21563" s="16"/>
      <c r="C21563" s="17"/>
    </row>
    <row r="21564" spans="2:3" x14ac:dyDescent="0.25">
      <c r="B21564" s="16"/>
      <c r="C21564" s="17"/>
    </row>
    <row r="21565" spans="2:3" x14ac:dyDescent="0.25">
      <c r="B21565" s="16"/>
      <c r="C21565" s="17"/>
    </row>
    <row r="21566" spans="2:3" x14ac:dyDescent="0.25">
      <c r="B21566" s="16"/>
      <c r="C21566" s="17"/>
    </row>
    <row r="21567" spans="2:3" x14ac:dyDescent="0.25">
      <c r="B21567" s="16"/>
      <c r="C21567" s="17"/>
    </row>
    <row r="21568" spans="2:3" x14ac:dyDescent="0.25">
      <c r="B21568" s="16"/>
      <c r="C21568" s="17"/>
    </row>
    <row r="21569" spans="2:3" x14ac:dyDescent="0.25">
      <c r="B21569" s="16"/>
      <c r="C21569" s="17"/>
    </row>
    <row r="21570" spans="2:3" x14ac:dyDescent="0.25">
      <c r="B21570" s="16"/>
      <c r="C21570" s="17"/>
    </row>
    <row r="21571" spans="2:3" x14ac:dyDescent="0.25">
      <c r="B21571" s="16"/>
      <c r="C21571" s="17"/>
    </row>
    <row r="21572" spans="2:3" x14ac:dyDescent="0.25">
      <c r="B21572" s="16"/>
      <c r="C21572" s="17"/>
    </row>
    <row r="21573" spans="2:3" x14ac:dyDescent="0.25">
      <c r="B21573" s="16"/>
      <c r="C21573" s="17"/>
    </row>
    <row r="21574" spans="2:3" x14ac:dyDescent="0.25">
      <c r="B21574" s="16"/>
      <c r="C21574" s="17"/>
    </row>
    <row r="21575" spans="2:3" x14ac:dyDescent="0.25">
      <c r="B21575" s="16"/>
      <c r="C21575" s="17"/>
    </row>
    <row r="21576" spans="2:3" x14ac:dyDescent="0.25">
      <c r="B21576" s="16"/>
      <c r="C21576" s="17"/>
    </row>
    <row r="21577" spans="2:3" x14ac:dyDescent="0.25">
      <c r="B21577" s="16"/>
      <c r="C21577" s="17"/>
    </row>
    <row r="21578" spans="2:3" x14ac:dyDescent="0.25">
      <c r="B21578" s="16"/>
      <c r="C21578" s="17"/>
    </row>
    <row r="21579" spans="2:3" x14ac:dyDescent="0.25">
      <c r="B21579" s="16"/>
      <c r="C21579" s="17"/>
    </row>
    <row r="21580" spans="2:3" x14ac:dyDescent="0.25">
      <c r="B21580" s="16"/>
      <c r="C21580" s="17"/>
    </row>
    <row r="21581" spans="2:3" x14ac:dyDescent="0.25">
      <c r="B21581" s="16"/>
      <c r="C21581" s="17"/>
    </row>
    <row r="21582" spans="2:3" x14ac:dyDescent="0.25">
      <c r="B21582" s="16"/>
      <c r="C21582" s="17"/>
    </row>
    <row r="21583" spans="2:3" x14ac:dyDescent="0.25">
      <c r="B21583" s="16"/>
      <c r="C21583" s="17"/>
    </row>
    <row r="21584" spans="2:3" x14ac:dyDescent="0.25">
      <c r="B21584" s="16"/>
      <c r="C21584" s="17"/>
    </row>
    <row r="21585" spans="2:3" x14ac:dyDescent="0.25">
      <c r="B21585" s="16"/>
      <c r="C21585" s="17"/>
    </row>
    <row r="21586" spans="2:3" x14ac:dyDescent="0.25">
      <c r="B21586" s="16"/>
      <c r="C21586" s="17"/>
    </row>
    <row r="21587" spans="2:3" x14ac:dyDescent="0.25">
      <c r="B21587" s="16"/>
      <c r="C21587" s="17"/>
    </row>
    <row r="21588" spans="2:3" x14ac:dyDescent="0.25">
      <c r="B21588" s="16"/>
      <c r="C21588" s="17"/>
    </row>
    <row r="21589" spans="2:3" x14ac:dyDescent="0.25">
      <c r="B21589" s="16"/>
      <c r="C21589" s="17"/>
    </row>
    <row r="21590" spans="2:3" x14ac:dyDescent="0.25">
      <c r="B21590" s="16"/>
      <c r="C21590" s="17"/>
    </row>
    <row r="21591" spans="2:3" x14ac:dyDescent="0.25">
      <c r="B21591" s="16"/>
      <c r="C21591" s="17"/>
    </row>
    <row r="21592" spans="2:3" x14ac:dyDescent="0.25">
      <c r="B21592" s="16"/>
      <c r="C21592" s="17"/>
    </row>
    <row r="21593" spans="2:3" x14ac:dyDescent="0.25">
      <c r="B21593" s="16"/>
      <c r="C21593" s="17"/>
    </row>
    <row r="21594" spans="2:3" x14ac:dyDescent="0.25">
      <c r="B21594" s="16"/>
      <c r="C21594" s="17"/>
    </row>
    <row r="21595" spans="2:3" x14ac:dyDescent="0.25">
      <c r="B21595" s="16"/>
      <c r="C21595" s="17"/>
    </row>
    <row r="21596" spans="2:3" x14ac:dyDescent="0.25">
      <c r="B21596" s="16"/>
      <c r="C21596" s="17"/>
    </row>
    <row r="21597" spans="2:3" x14ac:dyDescent="0.25">
      <c r="B21597" s="16"/>
      <c r="C21597" s="17"/>
    </row>
    <row r="21598" spans="2:3" x14ac:dyDescent="0.25">
      <c r="B21598" s="16"/>
      <c r="C21598" s="17"/>
    </row>
    <row r="21599" spans="2:3" x14ac:dyDescent="0.25">
      <c r="B21599" s="16"/>
      <c r="C21599" s="17"/>
    </row>
    <row r="21600" spans="2:3" x14ac:dyDescent="0.25">
      <c r="B21600" s="16"/>
      <c r="C21600" s="17"/>
    </row>
    <row r="21601" spans="2:3" x14ac:dyDescent="0.25">
      <c r="B21601" s="16"/>
      <c r="C21601" s="17"/>
    </row>
    <row r="21602" spans="2:3" x14ac:dyDescent="0.25">
      <c r="B21602" s="16"/>
      <c r="C21602" s="17"/>
    </row>
    <row r="21603" spans="2:3" x14ac:dyDescent="0.25">
      <c r="B21603" s="16"/>
      <c r="C21603" s="17"/>
    </row>
    <row r="21604" spans="2:3" x14ac:dyDescent="0.25">
      <c r="B21604" s="16"/>
      <c r="C21604" s="17"/>
    </row>
    <row r="21605" spans="2:3" x14ac:dyDescent="0.25">
      <c r="B21605" s="16"/>
      <c r="C21605" s="17"/>
    </row>
    <row r="21606" spans="2:3" x14ac:dyDescent="0.25">
      <c r="B21606" s="16"/>
      <c r="C21606" s="17"/>
    </row>
    <row r="21607" spans="2:3" x14ac:dyDescent="0.25">
      <c r="B21607" s="16"/>
      <c r="C21607" s="17"/>
    </row>
    <row r="21608" spans="2:3" x14ac:dyDescent="0.25">
      <c r="B21608" s="16"/>
      <c r="C21608" s="17"/>
    </row>
    <row r="21609" spans="2:3" x14ac:dyDescent="0.25">
      <c r="B21609" s="16"/>
      <c r="C21609" s="17"/>
    </row>
    <row r="21610" spans="2:3" x14ac:dyDescent="0.25">
      <c r="B21610" s="16"/>
      <c r="C21610" s="17"/>
    </row>
    <row r="21611" spans="2:3" x14ac:dyDescent="0.25">
      <c r="B21611" s="16"/>
      <c r="C21611" s="17"/>
    </row>
    <row r="21612" spans="2:3" x14ac:dyDescent="0.25">
      <c r="B21612" s="16"/>
      <c r="C21612" s="17"/>
    </row>
    <row r="21613" spans="2:3" x14ac:dyDescent="0.25">
      <c r="B21613" s="16"/>
      <c r="C21613" s="17"/>
    </row>
    <row r="21614" spans="2:3" x14ac:dyDescent="0.25">
      <c r="B21614" s="16"/>
      <c r="C21614" s="17"/>
    </row>
    <row r="21615" spans="2:3" x14ac:dyDescent="0.25">
      <c r="B21615" s="16"/>
      <c r="C21615" s="17"/>
    </row>
    <row r="21616" spans="2:3" x14ac:dyDescent="0.25">
      <c r="B21616" s="16"/>
      <c r="C21616" s="17"/>
    </row>
    <row r="21617" spans="2:3" x14ac:dyDescent="0.25">
      <c r="B21617" s="16"/>
      <c r="C21617" s="17"/>
    </row>
    <row r="21618" spans="2:3" x14ac:dyDescent="0.25">
      <c r="B21618" s="16"/>
      <c r="C21618" s="17"/>
    </row>
    <row r="21619" spans="2:3" x14ac:dyDescent="0.25">
      <c r="B21619" s="16"/>
      <c r="C21619" s="17"/>
    </row>
    <row r="21620" spans="2:3" x14ac:dyDescent="0.25">
      <c r="B21620" s="16"/>
      <c r="C21620" s="17"/>
    </row>
    <row r="21621" spans="2:3" x14ac:dyDescent="0.25">
      <c r="B21621" s="16"/>
      <c r="C21621" s="17"/>
    </row>
    <row r="21622" spans="2:3" x14ac:dyDescent="0.25">
      <c r="B21622" s="16"/>
      <c r="C21622" s="17"/>
    </row>
    <row r="21623" spans="2:3" x14ac:dyDescent="0.25">
      <c r="B21623" s="16"/>
      <c r="C21623" s="17"/>
    </row>
    <row r="21624" spans="2:3" x14ac:dyDescent="0.25">
      <c r="B21624" s="16"/>
      <c r="C21624" s="17"/>
    </row>
    <row r="21625" spans="2:3" x14ac:dyDescent="0.25">
      <c r="B21625" s="16"/>
      <c r="C21625" s="17"/>
    </row>
    <row r="21626" spans="2:3" x14ac:dyDescent="0.25">
      <c r="B21626" s="16"/>
      <c r="C21626" s="17"/>
    </row>
    <row r="21627" spans="2:3" x14ac:dyDescent="0.25">
      <c r="B21627" s="16"/>
      <c r="C21627" s="17"/>
    </row>
    <row r="21628" spans="2:3" x14ac:dyDescent="0.25">
      <c r="B21628" s="16"/>
      <c r="C21628" s="17"/>
    </row>
    <row r="21629" spans="2:3" x14ac:dyDescent="0.25">
      <c r="B21629" s="16"/>
      <c r="C21629" s="17"/>
    </row>
    <row r="21630" spans="2:3" x14ac:dyDescent="0.25">
      <c r="B21630" s="16"/>
      <c r="C21630" s="17"/>
    </row>
    <row r="21631" spans="2:3" x14ac:dyDescent="0.25">
      <c r="B21631" s="16"/>
      <c r="C21631" s="17"/>
    </row>
    <row r="21632" spans="2:3" x14ac:dyDescent="0.25">
      <c r="B21632" s="16"/>
      <c r="C21632" s="17"/>
    </row>
    <row r="21633" spans="2:3" x14ac:dyDescent="0.25">
      <c r="B21633" s="16"/>
      <c r="C21633" s="17"/>
    </row>
    <row r="21634" spans="2:3" x14ac:dyDescent="0.25">
      <c r="B21634" s="16"/>
      <c r="C21634" s="17"/>
    </row>
    <row r="21635" spans="2:3" x14ac:dyDescent="0.25">
      <c r="B21635" s="16"/>
      <c r="C21635" s="17"/>
    </row>
    <row r="21636" spans="2:3" x14ac:dyDescent="0.25">
      <c r="B21636" s="16"/>
      <c r="C21636" s="17"/>
    </row>
    <row r="21637" spans="2:3" x14ac:dyDescent="0.25">
      <c r="B21637" s="16"/>
      <c r="C21637" s="17"/>
    </row>
    <row r="21638" spans="2:3" x14ac:dyDescent="0.25">
      <c r="B21638" s="16"/>
      <c r="C21638" s="17"/>
    </row>
    <row r="21639" spans="2:3" x14ac:dyDescent="0.25">
      <c r="B21639" s="16"/>
      <c r="C21639" s="17"/>
    </row>
    <row r="21640" spans="2:3" x14ac:dyDescent="0.25">
      <c r="B21640" s="16"/>
      <c r="C21640" s="17"/>
    </row>
    <row r="21641" spans="2:3" x14ac:dyDescent="0.25">
      <c r="B21641" s="16"/>
      <c r="C21641" s="17"/>
    </row>
    <row r="21642" spans="2:3" x14ac:dyDescent="0.25">
      <c r="B21642" s="16"/>
      <c r="C21642" s="17"/>
    </row>
    <row r="21643" spans="2:3" x14ac:dyDescent="0.25">
      <c r="B21643" s="16"/>
      <c r="C21643" s="17"/>
    </row>
    <row r="21644" spans="2:3" x14ac:dyDescent="0.25">
      <c r="B21644" s="16"/>
      <c r="C21644" s="17"/>
    </row>
    <row r="21645" spans="2:3" x14ac:dyDescent="0.25">
      <c r="B21645" s="16"/>
      <c r="C21645" s="17"/>
    </row>
    <row r="21646" spans="2:3" x14ac:dyDescent="0.25">
      <c r="B21646" s="16"/>
      <c r="C21646" s="17"/>
    </row>
    <row r="21647" spans="2:3" x14ac:dyDescent="0.25">
      <c r="B21647" s="16"/>
      <c r="C21647" s="17"/>
    </row>
    <row r="21648" spans="2:3" x14ac:dyDescent="0.25">
      <c r="B21648" s="16"/>
      <c r="C21648" s="17"/>
    </row>
    <row r="21649" spans="2:3" x14ac:dyDescent="0.25">
      <c r="B21649" s="16"/>
      <c r="C21649" s="17"/>
    </row>
    <row r="21650" spans="2:3" x14ac:dyDescent="0.25">
      <c r="B21650" s="16"/>
      <c r="C21650" s="17"/>
    </row>
    <row r="21651" spans="2:3" x14ac:dyDescent="0.25">
      <c r="B21651" s="16"/>
      <c r="C21651" s="17"/>
    </row>
    <row r="21652" spans="2:3" x14ac:dyDescent="0.25">
      <c r="B21652" s="16"/>
      <c r="C21652" s="17"/>
    </row>
    <row r="21653" spans="2:3" x14ac:dyDescent="0.25">
      <c r="B21653" s="16"/>
      <c r="C21653" s="17"/>
    </row>
    <row r="21654" spans="2:3" x14ac:dyDescent="0.25">
      <c r="B21654" s="16"/>
      <c r="C21654" s="17"/>
    </row>
    <row r="21655" spans="2:3" x14ac:dyDescent="0.25">
      <c r="B21655" s="16"/>
      <c r="C21655" s="17"/>
    </row>
    <row r="21656" spans="2:3" x14ac:dyDescent="0.25">
      <c r="B21656" s="16"/>
      <c r="C21656" s="17"/>
    </row>
    <row r="21657" spans="2:3" x14ac:dyDescent="0.25">
      <c r="B21657" s="16"/>
      <c r="C21657" s="17"/>
    </row>
    <row r="21658" spans="2:3" x14ac:dyDescent="0.25">
      <c r="B21658" s="16"/>
      <c r="C21658" s="17"/>
    </row>
    <row r="21659" spans="2:3" x14ac:dyDescent="0.25">
      <c r="B21659" s="16"/>
      <c r="C21659" s="17"/>
    </row>
    <row r="21660" spans="2:3" x14ac:dyDescent="0.25">
      <c r="B21660" s="16"/>
      <c r="C21660" s="17"/>
    </row>
    <row r="21661" spans="2:3" x14ac:dyDescent="0.25">
      <c r="B21661" s="16"/>
      <c r="C21661" s="17"/>
    </row>
    <row r="21662" spans="2:3" x14ac:dyDescent="0.25">
      <c r="B21662" s="16"/>
      <c r="C21662" s="17"/>
    </row>
    <row r="21663" spans="2:3" x14ac:dyDescent="0.25">
      <c r="B21663" s="16"/>
      <c r="C21663" s="17"/>
    </row>
    <row r="21664" spans="2:3" x14ac:dyDescent="0.25">
      <c r="B21664" s="16"/>
      <c r="C21664" s="17"/>
    </row>
    <row r="21665" spans="2:3" x14ac:dyDescent="0.25">
      <c r="B21665" s="16"/>
      <c r="C21665" s="17"/>
    </row>
    <row r="21666" spans="2:3" x14ac:dyDescent="0.25">
      <c r="B21666" s="16"/>
      <c r="C21666" s="17"/>
    </row>
    <row r="21667" spans="2:3" x14ac:dyDescent="0.25">
      <c r="B21667" s="16"/>
      <c r="C21667" s="17"/>
    </row>
    <row r="21668" spans="2:3" x14ac:dyDescent="0.25">
      <c r="B21668" s="16"/>
      <c r="C21668" s="17"/>
    </row>
    <row r="21669" spans="2:3" x14ac:dyDescent="0.25">
      <c r="B21669" s="16"/>
      <c r="C21669" s="17"/>
    </row>
    <row r="21670" spans="2:3" x14ac:dyDescent="0.25">
      <c r="B21670" s="16"/>
      <c r="C21670" s="17"/>
    </row>
    <row r="21671" spans="2:3" x14ac:dyDescent="0.25">
      <c r="B21671" s="16"/>
      <c r="C21671" s="17"/>
    </row>
    <row r="21672" spans="2:3" x14ac:dyDescent="0.25">
      <c r="B21672" s="16"/>
      <c r="C21672" s="17"/>
    </row>
    <row r="21673" spans="2:3" x14ac:dyDescent="0.25">
      <c r="B21673" s="16"/>
      <c r="C21673" s="17"/>
    </row>
    <row r="21674" spans="2:3" x14ac:dyDescent="0.25">
      <c r="B21674" s="16"/>
      <c r="C21674" s="17"/>
    </row>
    <row r="21675" spans="2:3" x14ac:dyDescent="0.25">
      <c r="B21675" s="16"/>
      <c r="C21675" s="17"/>
    </row>
    <row r="21676" spans="2:3" x14ac:dyDescent="0.25">
      <c r="B21676" s="16"/>
      <c r="C21676" s="17"/>
    </row>
    <row r="21677" spans="2:3" x14ac:dyDescent="0.25">
      <c r="B21677" s="16"/>
      <c r="C21677" s="17"/>
    </row>
    <row r="21678" spans="2:3" x14ac:dyDescent="0.25">
      <c r="B21678" s="16"/>
      <c r="C21678" s="17"/>
    </row>
    <row r="21679" spans="2:3" x14ac:dyDescent="0.25">
      <c r="B21679" s="16"/>
      <c r="C21679" s="17"/>
    </row>
    <row r="21680" spans="2:3" x14ac:dyDescent="0.25">
      <c r="B21680" s="16"/>
      <c r="C21680" s="17"/>
    </row>
    <row r="21681" spans="2:3" x14ac:dyDescent="0.25">
      <c r="B21681" s="16"/>
      <c r="C21681" s="17"/>
    </row>
    <row r="21682" spans="2:3" x14ac:dyDescent="0.25">
      <c r="B21682" s="16"/>
      <c r="C21682" s="17"/>
    </row>
    <row r="21683" spans="2:3" x14ac:dyDescent="0.25">
      <c r="B21683" s="16"/>
      <c r="C21683" s="17"/>
    </row>
    <row r="21684" spans="2:3" x14ac:dyDescent="0.25">
      <c r="B21684" s="16"/>
      <c r="C21684" s="17"/>
    </row>
    <row r="21685" spans="2:3" x14ac:dyDescent="0.25">
      <c r="B21685" s="16"/>
      <c r="C21685" s="17"/>
    </row>
    <row r="21686" spans="2:3" x14ac:dyDescent="0.25">
      <c r="B21686" s="16"/>
      <c r="C21686" s="17"/>
    </row>
    <row r="21687" spans="2:3" x14ac:dyDescent="0.25">
      <c r="B21687" s="16"/>
      <c r="C21687" s="17"/>
    </row>
    <row r="21688" spans="2:3" x14ac:dyDescent="0.25">
      <c r="B21688" s="16"/>
      <c r="C21688" s="17"/>
    </row>
    <row r="21689" spans="2:3" x14ac:dyDescent="0.25">
      <c r="B21689" s="16"/>
      <c r="C21689" s="17"/>
    </row>
    <row r="21690" spans="2:3" x14ac:dyDescent="0.25">
      <c r="B21690" s="16"/>
      <c r="C21690" s="17"/>
    </row>
    <row r="21691" spans="2:3" x14ac:dyDescent="0.25">
      <c r="B21691" s="16"/>
      <c r="C21691" s="17"/>
    </row>
    <row r="21692" spans="2:3" x14ac:dyDescent="0.25">
      <c r="B21692" s="16"/>
      <c r="C21692" s="17"/>
    </row>
    <row r="21693" spans="2:3" x14ac:dyDescent="0.25">
      <c r="B21693" s="16"/>
      <c r="C21693" s="17"/>
    </row>
    <row r="21694" spans="2:3" x14ac:dyDescent="0.25">
      <c r="B21694" s="16"/>
      <c r="C21694" s="17"/>
    </row>
    <row r="21695" spans="2:3" x14ac:dyDescent="0.25">
      <c r="B21695" s="16"/>
      <c r="C21695" s="17"/>
    </row>
    <row r="21696" spans="2:3" x14ac:dyDescent="0.25">
      <c r="B21696" s="16"/>
      <c r="C21696" s="17"/>
    </row>
    <row r="21697" spans="2:3" x14ac:dyDescent="0.25">
      <c r="B21697" s="16"/>
      <c r="C21697" s="17"/>
    </row>
    <row r="21698" spans="2:3" x14ac:dyDescent="0.25">
      <c r="B21698" s="16"/>
      <c r="C21698" s="17"/>
    </row>
    <row r="21699" spans="2:3" x14ac:dyDescent="0.25">
      <c r="B21699" s="16"/>
      <c r="C21699" s="17"/>
    </row>
    <row r="21700" spans="2:3" x14ac:dyDescent="0.25">
      <c r="B21700" s="16"/>
      <c r="C21700" s="17"/>
    </row>
    <row r="21701" spans="2:3" x14ac:dyDescent="0.25">
      <c r="B21701" s="16"/>
      <c r="C21701" s="17"/>
    </row>
    <row r="21702" spans="2:3" x14ac:dyDescent="0.25">
      <c r="B21702" s="16"/>
      <c r="C21702" s="17"/>
    </row>
    <row r="21703" spans="2:3" x14ac:dyDescent="0.25">
      <c r="B21703" s="16"/>
      <c r="C21703" s="17"/>
    </row>
    <row r="21704" spans="2:3" x14ac:dyDescent="0.25">
      <c r="B21704" s="16"/>
      <c r="C21704" s="17"/>
    </row>
    <row r="21705" spans="2:3" x14ac:dyDescent="0.25">
      <c r="B21705" s="16"/>
      <c r="C21705" s="17"/>
    </row>
    <row r="21706" spans="2:3" x14ac:dyDescent="0.25">
      <c r="B21706" s="16"/>
      <c r="C21706" s="17"/>
    </row>
    <row r="21707" spans="2:3" x14ac:dyDescent="0.25">
      <c r="B21707" s="16"/>
      <c r="C21707" s="17"/>
    </row>
    <row r="21708" spans="2:3" x14ac:dyDescent="0.25">
      <c r="B21708" s="16"/>
      <c r="C21708" s="17"/>
    </row>
    <row r="21709" spans="2:3" x14ac:dyDescent="0.25">
      <c r="B21709" s="16"/>
      <c r="C21709" s="17"/>
    </row>
    <row r="21710" spans="2:3" x14ac:dyDescent="0.25">
      <c r="B21710" s="16"/>
      <c r="C21710" s="17"/>
    </row>
    <row r="21711" spans="2:3" x14ac:dyDescent="0.25">
      <c r="B21711" s="16"/>
      <c r="C21711" s="17"/>
    </row>
    <row r="21712" spans="2:3" x14ac:dyDescent="0.25">
      <c r="B21712" s="16"/>
      <c r="C21712" s="17"/>
    </row>
    <row r="21713" spans="2:3" x14ac:dyDescent="0.25">
      <c r="B21713" s="16"/>
      <c r="C21713" s="17"/>
    </row>
    <row r="21714" spans="2:3" x14ac:dyDescent="0.25">
      <c r="B21714" s="16"/>
      <c r="C21714" s="17"/>
    </row>
    <row r="21715" spans="2:3" x14ac:dyDescent="0.25">
      <c r="B21715" s="16"/>
      <c r="C21715" s="17"/>
    </row>
    <row r="21716" spans="2:3" x14ac:dyDescent="0.25">
      <c r="B21716" s="16"/>
      <c r="C21716" s="17"/>
    </row>
    <row r="21717" spans="2:3" x14ac:dyDescent="0.25">
      <c r="B21717" s="16"/>
      <c r="C21717" s="17"/>
    </row>
    <row r="21718" spans="2:3" x14ac:dyDescent="0.25">
      <c r="B21718" s="16"/>
      <c r="C21718" s="17"/>
    </row>
    <row r="21719" spans="2:3" x14ac:dyDescent="0.25">
      <c r="B21719" s="16"/>
      <c r="C21719" s="17"/>
    </row>
    <row r="21720" spans="2:3" x14ac:dyDescent="0.25">
      <c r="B21720" s="16"/>
      <c r="C21720" s="17"/>
    </row>
    <row r="21721" spans="2:3" x14ac:dyDescent="0.25">
      <c r="B21721" s="16"/>
      <c r="C21721" s="17"/>
    </row>
    <row r="21722" spans="2:3" x14ac:dyDescent="0.25">
      <c r="B21722" s="16"/>
      <c r="C21722" s="17"/>
    </row>
    <row r="21723" spans="2:3" x14ac:dyDescent="0.25">
      <c r="B21723" s="16"/>
      <c r="C21723" s="17"/>
    </row>
    <row r="21724" spans="2:3" x14ac:dyDescent="0.25">
      <c r="B21724" s="16"/>
      <c r="C21724" s="17"/>
    </row>
    <row r="21725" spans="2:3" x14ac:dyDescent="0.25">
      <c r="B21725" s="16"/>
      <c r="C21725" s="17"/>
    </row>
    <row r="21726" spans="2:3" x14ac:dyDescent="0.25">
      <c r="B21726" s="16"/>
      <c r="C21726" s="17"/>
    </row>
    <row r="21727" spans="2:3" x14ac:dyDescent="0.25">
      <c r="B21727" s="16"/>
      <c r="C21727" s="17"/>
    </row>
    <row r="21728" spans="2:3" x14ac:dyDescent="0.25">
      <c r="B21728" s="16"/>
      <c r="C21728" s="17"/>
    </row>
    <row r="21729" spans="2:3" x14ac:dyDescent="0.25">
      <c r="B21729" s="16"/>
      <c r="C21729" s="17"/>
    </row>
    <row r="21730" spans="2:3" x14ac:dyDescent="0.25">
      <c r="B21730" s="16"/>
      <c r="C21730" s="17"/>
    </row>
    <row r="21731" spans="2:3" x14ac:dyDescent="0.25">
      <c r="B21731" s="16"/>
      <c r="C21731" s="17"/>
    </row>
    <row r="21732" spans="2:3" x14ac:dyDescent="0.25">
      <c r="B21732" s="16"/>
      <c r="C21732" s="17"/>
    </row>
    <row r="21733" spans="2:3" x14ac:dyDescent="0.25">
      <c r="B21733" s="16"/>
      <c r="C21733" s="17"/>
    </row>
    <row r="21734" spans="2:3" x14ac:dyDescent="0.25">
      <c r="B21734" s="16"/>
      <c r="C21734" s="17"/>
    </row>
    <row r="21735" spans="2:3" x14ac:dyDescent="0.25">
      <c r="B21735" s="16"/>
      <c r="C21735" s="17"/>
    </row>
    <row r="21736" spans="2:3" x14ac:dyDescent="0.25">
      <c r="B21736" s="16"/>
      <c r="C21736" s="17"/>
    </row>
    <row r="21737" spans="2:3" x14ac:dyDescent="0.25">
      <c r="B21737" s="16"/>
      <c r="C21737" s="17"/>
    </row>
    <row r="21738" spans="2:3" x14ac:dyDescent="0.25">
      <c r="B21738" s="16"/>
      <c r="C21738" s="17"/>
    </row>
    <row r="21739" spans="2:3" x14ac:dyDescent="0.25">
      <c r="B21739" s="16"/>
      <c r="C21739" s="17"/>
    </row>
    <row r="21740" spans="2:3" x14ac:dyDescent="0.25">
      <c r="B21740" s="16"/>
      <c r="C21740" s="17"/>
    </row>
    <row r="21741" spans="2:3" x14ac:dyDescent="0.25">
      <c r="B21741" s="16"/>
      <c r="C21741" s="17"/>
    </row>
    <row r="21742" spans="2:3" x14ac:dyDescent="0.25">
      <c r="B21742" s="16"/>
      <c r="C21742" s="17"/>
    </row>
    <row r="21743" spans="2:3" x14ac:dyDescent="0.25">
      <c r="B21743" s="16"/>
      <c r="C21743" s="17"/>
    </row>
    <row r="21744" spans="2:3" x14ac:dyDescent="0.25">
      <c r="B21744" s="16"/>
      <c r="C21744" s="17"/>
    </row>
    <row r="21745" spans="2:3" x14ac:dyDescent="0.25">
      <c r="B21745" s="16"/>
      <c r="C21745" s="17"/>
    </row>
    <row r="21746" spans="2:3" x14ac:dyDescent="0.25">
      <c r="B21746" s="16"/>
      <c r="C21746" s="17"/>
    </row>
    <row r="21747" spans="2:3" x14ac:dyDescent="0.25">
      <c r="B21747" s="16"/>
      <c r="C21747" s="17"/>
    </row>
    <row r="21748" spans="2:3" x14ac:dyDescent="0.25">
      <c r="B21748" s="16"/>
      <c r="C21748" s="17"/>
    </row>
    <row r="21749" spans="2:3" x14ac:dyDescent="0.25">
      <c r="B21749" s="16"/>
      <c r="C21749" s="17"/>
    </row>
    <row r="21750" spans="2:3" x14ac:dyDescent="0.25">
      <c r="B21750" s="16"/>
      <c r="C21750" s="17"/>
    </row>
    <row r="21751" spans="2:3" x14ac:dyDescent="0.25">
      <c r="B21751" s="16"/>
      <c r="C21751" s="17"/>
    </row>
    <row r="21752" spans="2:3" x14ac:dyDescent="0.25">
      <c r="B21752" s="16"/>
      <c r="C21752" s="17"/>
    </row>
    <row r="21753" spans="2:3" x14ac:dyDescent="0.25">
      <c r="B21753" s="16"/>
      <c r="C21753" s="17"/>
    </row>
    <row r="21754" spans="2:3" x14ac:dyDescent="0.25">
      <c r="B21754" s="16"/>
      <c r="C21754" s="17"/>
    </row>
    <row r="21755" spans="2:3" x14ac:dyDescent="0.25">
      <c r="B21755" s="16"/>
      <c r="C21755" s="17"/>
    </row>
    <row r="21756" spans="2:3" x14ac:dyDescent="0.25">
      <c r="B21756" s="16"/>
      <c r="C21756" s="17"/>
    </row>
    <row r="21757" spans="2:3" x14ac:dyDescent="0.25">
      <c r="B21757" s="16"/>
      <c r="C21757" s="17"/>
    </row>
    <row r="21758" spans="2:3" x14ac:dyDescent="0.25">
      <c r="B21758" s="16"/>
      <c r="C21758" s="17"/>
    </row>
    <row r="21759" spans="2:3" x14ac:dyDescent="0.25">
      <c r="B21759" s="16"/>
      <c r="C21759" s="17"/>
    </row>
    <row r="21760" spans="2:3" x14ac:dyDescent="0.25">
      <c r="B21760" s="16"/>
      <c r="C21760" s="17"/>
    </row>
    <row r="21761" spans="2:3" x14ac:dyDescent="0.25">
      <c r="B21761" s="16"/>
      <c r="C21761" s="17"/>
    </row>
    <row r="21762" spans="2:3" x14ac:dyDescent="0.25">
      <c r="B21762" s="16"/>
      <c r="C21762" s="17"/>
    </row>
    <row r="21763" spans="2:3" x14ac:dyDescent="0.25">
      <c r="B21763" s="16"/>
      <c r="C21763" s="17"/>
    </row>
    <row r="21764" spans="2:3" x14ac:dyDescent="0.25">
      <c r="B21764" s="16"/>
      <c r="C21764" s="17"/>
    </row>
    <row r="21765" spans="2:3" x14ac:dyDescent="0.25">
      <c r="B21765" s="16"/>
      <c r="C21765" s="17"/>
    </row>
    <row r="21766" spans="2:3" x14ac:dyDescent="0.25">
      <c r="B21766" s="16"/>
      <c r="C21766" s="17"/>
    </row>
    <row r="21767" spans="2:3" x14ac:dyDescent="0.25">
      <c r="B21767" s="16"/>
      <c r="C21767" s="17"/>
    </row>
    <row r="21768" spans="2:3" x14ac:dyDescent="0.25">
      <c r="B21768" s="16"/>
      <c r="C21768" s="17"/>
    </row>
    <row r="21769" spans="2:3" x14ac:dyDescent="0.25">
      <c r="B21769" s="16"/>
      <c r="C21769" s="17"/>
    </row>
    <row r="21770" spans="2:3" x14ac:dyDescent="0.25">
      <c r="B21770" s="16"/>
      <c r="C21770" s="17"/>
    </row>
    <row r="21771" spans="2:3" x14ac:dyDescent="0.25">
      <c r="B21771" s="16"/>
      <c r="C21771" s="17"/>
    </row>
    <row r="21772" spans="2:3" x14ac:dyDescent="0.25">
      <c r="B21772" s="16"/>
      <c r="C21772" s="17"/>
    </row>
    <row r="21773" spans="2:3" x14ac:dyDescent="0.25">
      <c r="B21773" s="16"/>
      <c r="C21773" s="17"/>
    </row>
    <row r="21774" spans="2:3" x14ac:dyDescent="0.25">
      <c r="B21774" s="16"/>
      <c r="C21774" s="17"/>
    </row>
    <row r="21775" spans="2:3" x14ac:dyDescent="0.25">
      <c r="B21775" s="16"/>
      <c r="C21775" s="17"/>
    </row>
    <row r="21776" spans="2:3" x14ac:dyDescent="0.25">
      <c r="B21776" s="16"/>
      <c r="C21776" s="17"/>
    </row>
    <row r="21777" spans="2:3" x14ac:dyDescent="0.25">
      <c r="B21777" s="16"/>
      <c r="C21777" s="17"/>
    </row>
    <row r="21778" spans="2:3" x14ac:dyDescent="0.25">
      <c r="B21778" s="16"/>
      <c r="C21778" s="17"/>
    </row>
    <row r="21779" spans="2:3" x14ac:dyDescent="0.25">
      <c r="B21779" s="16"/>
      <c r="C21779" s="17"/>
    </row>
    <row r="21780" spans="2:3" x14ac:dyDescent="0.25">
      <c r="B21780" s="16"/>
      <c r="C21780" s="17"/>
    </row>
    <row r="21781" spans="2:3" x14ac:dyDescent="0.25">
      <c r="B21781" s="16"/>
      <c r="C21781" s="17"/>
    </row>
    <row r="21782" spans="2:3" x14ac:dyDescent="0.25">
      <c r="B21782" s="16"/>
      <c r="C21782" s="17"/>
    </row>
    <row r="21783" spans="2:3" x14ac:dyDescent="0.25">
      <c r="B21783" s="16"/>
      <c r="C21783" s="17"/>
    </row>
    <row r="21784" spans="2:3" x14ac:dyDescent="0.25">
      <c r="B21784" s="16"/>
      <c r="C21784" s="17"/>
    </row>
    <row r="21785" spans="2:3" x14ac:dyDescent="0.25">
      <c r="B21785" s="16"/>
      <c r="C21785" s="17"/>
    </row>
    <row r="21786" spans="2:3" x14ac:dyDescent="0.25">
      <c r="B21786" s="16"/>
      <c r="C21786" s="17"/>
    </row>
    <row r="21787" spans="2:3" x14ac:dyDescent="0.25">
      <c r="B21787" s="16"/>
      <c r="C21787" s="17"/>
    </row>
    <row r="21788" spans="2:3" x14ac:dyDescent="0.25">
      <c r="B21788" s="16"/>
      <c r="C21788" s="17"/>
    </row>
    <row r="21789" spans="2:3" x14ac:dyDescent="0.25">
      <c r="B21789" s="16"/>
      <c r="C21789" s="17"/>
    </row>
    <row r="21790" spans="2:3" x14ac:dyDescent="0.25">
      <c r="B21790" s="16"/>
      <c r="C21790" s="17"/>
    </row>
    <row r="21791" spans="2:3" x14ac:dyDescent="0.25">
      <c r="B21791" s="16"/>
      <c r="C21791" s="17"/>
    </row>
    <row r="21792" spans="2:3" x14ac:dyDescent="0.25">
      <c r="B21792" s="16"/>
      <c r="C21792" s="17"/>
    </row>
    <row r="21793" spans="2:3" x14ac:dyDescent="0.25">
      <c r="B21793" s="16"/>
      <c r="C21793" s="17"/>
    </row>
    <row r="21794" spans="2:3" x14ac:dyDescent="0.25">
      <c r="B21794" s="16"/>
      <c r="C21794" s="17"/>
    </row>
    <row r="21795" spans="2:3" x14ac:dyDescent="0.25">
      <c r="B21795" s="16"/>
      <c r="C21795" s="17"/>
    </row>
    <row r="21796" spans="2:3" x14ac:dyDescent="0.25">
      <c r="B21796" s="16"/>
      <c r="C21796" s="17"/>
    </row>
    <row r="21797" spans="2:3" x14ac:dyDescent="0.25">
      <c r="B21797" s="16"/>
      <c r="C21797" s="17"/>
    </row>
    <row r="21798" spans="2:3" x14ac:dyDescent="0.25">
      <c r="B21798" s="16"/>
      <c r="C21798" s="17"/>
    </row>
    <row r="21799" spans="2:3" x14ac:dyDescent="0.25">
      <c r="B21799" s="16"/>
      <c r="C21799" s="17"/>
    </row>
    <row r="21800" spans="2:3" x14ac:dyDescent="0.25">
      <c r="B21800" s="16"/>
      <c r="C21800" s="17"/>
    </row>
    <row r="21801" spans="2:3" x14ac:dyDescent="0.25">
      <c r="B21801" s="16"/>
      <c r="C21801" s="17"/>
    </row>
    <row r="21802" spans="2:3" x14ac:dyDescent="0.25">
      <c r="B21802" s="16"/>
      <c r="C21802" s="17"/>
    </row>
    <row r="21803" spans="2:3" x14ac:dyDescent="0.25">
      <c r="B21803" s="16"/>
      <c r="C21803" s="17"/>
    </row>
    <row r="21804" spans="2:3" x14ac:dyDescent="0.25">
      <c r="B21804" s="16"/>
      <c r="C21804" s="17"/>
    </row>
    <row r="21805" spans="2:3" x14ac:dyDescent="0.25">
      <c r="B21805" s="16"/>
      <c r="C21805" s="17"/>
    </row>
    <row r="21806" spans="2:3" x14ac:dyDescent="0.25">
      <c r="B21806" s="16"/>
      <c r="C21806" s="17"/>
    </row>
    <row r="21807" spans="2:3" x14ac:dyDescent="0.25">
      <c r="B21807" s="16"/>
      <c r="C21807" s="17"/>
    </row>
    <row r="21808" spans="2:3" x14ac:dyDescent="0.25">
      <c r="B21808" s="16"/>
      <c r="C21808" s="17"/>
    </row>
    <row r="21809" spans="2:3" x14ac:dyDescent="0.25">
      <c r="B21809" s="16"/>
      <c r="C21809" s="17"/>
    </row>
    <row r="21810" spans="2:3" x14ac:dyDescent="0.25">
      <c r="B21810" s="16"/>
      <c r="C21810" s="17"/>
    </row>
    <row r="21811" spans="2:3" x14ac:dyDescent="0.25">
      <c r="B21811" s="16"/>
      <c r="C21811" s="17"/>
    </row>
    <row r="21812" spans="2:3" x14ac:dyDescent="0.25">
      <c r="B21812" s="16"/>
      <c r="C21812" s="17"/>
    </row>
    <row r="21813" spans="2:3" x14ac:dyDescent="0.25">
      <c r="B21813" s="16"/>
      <c r="C21813" s="17"/>
    </row>
    <row r="21814" spans="2:3" x14ac:dyDescent="0.25">
      <c r="B21814" s="16"/>
      <c r="C21814" s="17"/>
    </row>
    <row r="21815" spans="2:3" x14ac:dyDescent="0.25">
      <c r="B21815" s="16"/>
      <c r="C21815" s="17"/>
    </row>
    <row r="21816" spans="2:3" x14ac:dyDescent="0.25">
      <c r="B21816" s="16"/>
      <c r="C21816" s="17"/>
    </row>
    <row r="21817" spans="2:3" x14ac:dyDescent="0.25">
      <c r="B21817" s="16"/>
      <c r="C21817" s="17"/>
    </row>
    <row r="21818" spans="2:3" x14ac:dyDescent="0.25">
      <c r="B21818" s="16"/>
      <c r="C21818" s="17"/>
    </row>
    <row r="21819" spans="2:3" x14ac:dyDescent="0.25">
      <c r="B21819" s="16"/>
      <c r="C21819" s="17"/>
    </row>
    <row r="21820" spans="2:3" x14ac:dyDescent="0.25">
      <c r="B21820" s="16"/>
      <c r="C21820" s="17"/>
    </row>
    <row r="21821" spans="2:3" x14ac:dyDescent="0.25">
      <c r="B21821" s="16"/>
      <c r="C21821" s="17"/>
    </row>
    <row r="21822" spans="2:3" x14ac:dyDescent="0.25">
      <c r="B21822" s="16"/>
      <c r="C21822" s="17"/>
    </row>
    <row r="21823" spans="2:3" x14ac:dyDescent="0.25">
      <c r="B21823" s="16"/>
      <c r="C21823" s="17"/>
    </row>
    <row r="21824" spans="2:3" x14ac:dyDescent="0.25">
      <c r="B21824" s="16"/>
      <c r="C21824" s="17"/>
    </row>
    <row r="21825" spans="2:3" x14ac:dyDescent="0.25">
      <c r="B21825" s="16"/>
      <c r="C21825" s="17"/>
    </row>
    <row r="21826" spans="2:3" x14ac:dyDescent="0.25">
      <c r="B21826" s="16"/>
      <c r="C21826" s="17"/>
    </row>
    <row r="21827" spans="2:3" x14ac:dyDescent="0.25">
      <c r="B21827" s="16"/>
      <c r="C21827" s="17"/>
    </row>
    <row r="21828" spans="2:3" x14ac:dyDescent="0.25">
      <c r="B21828" s="16"/>
      <c r="C21828" s="17"/>
    </row>
    <row r="21829" spans="2:3" x14ac:dyDescent="0.25">
      <c r="B21829" s="16"/>
      <c r="C21829" s="17"/>
    </row>
    <row r="21830" spans="2:3" x14ac:dyDescent="0.25">
      <c r="B21830" s="16"/>
      <c r="C21830" s="17"/>
    </row>
    <row r="21831" spans="2:3" x14ac:dyDescent="0.25">
      <c r="B21831" s="16"/>
      <c r="C21831" s="17"/>
    </row>
    <row r="21832" spans="2:3" x14ac:dyDescent="0.25">
      <c r="B21832" s="16"/>
      <c r="C21832" s="17"/>
    </row>
    <row r="21833" spans="2:3" x14ac:dyDescent="0.25">
      <c r="B21833" s="16"/>
      <c r="C21833" s="17"/>
    </row>
    <row r="21834" spans="2:3" x14ac:dyDescent="0.25">
      <c r="B21834" s="16"/>
      <c r="C21834" s="17"/>
    </row>
    <row r="21835" spans="2:3" x14ac:dyDescent="0.25">
      <c r="B21835" s="16"/>
      <c r="C21835" s="17"/>
    </row>
    <row r="21836" spans="2:3" x14ac:dyDescent="0.25">
      <c r="B21836" s="16"/>
      <c r="C21836" s="17"/>
    </row>
    <row r="21837" spans="2:3" x14ac:dyDescent="0.25">
      <c r="B21837" s="16"/>
      <c r="C21837" s="17"/>
    </row>
    <row r="21838" spans="2:3" x14ac:dyDescent="0.25">
      <c r="B21838" s="16"/>
      <c r="C21838" s="17"/>
    </row>
    <row r="21839" spans="2:3" x14ac:dyDescent="0.25">
      <c r="B21839" s="16"/>
      <c r="C21839" s="17"/>
    </row>
    <row r="21840" spans="2:3" x14ac:dyDescent="0.25">
      <c r="B21840" s="16"/>
      <c r="C21840" s="17"/>
    </row>
    <row r="21841" spans="2:3" x14ac:dyDescent="0.25">
      <c r="B21841" s="16"/>
      <c r="C21841" s="17"/>
    </row>
    <row r="21842" spans="2:3" x14ac:dyDescent="0.25">
      <c r="B21842" s="16"/>
      <c r="C21842" s="17"/>
    </row>
    <row r="21843" spans="2:3" x14ac:dyDescent="0.25">
      <c r="B21843" s="16"/>
      <c r="C21843" s="17"/>
    </row>
    <row r="21844" spans="2:3" x14ac:dyDescent="0.25">
      <c r="B21844" s="16"/>
      <c r="C21844" s="17"/>
    </row>
    <row r="21845" spans="2:3" x14ac:dyDescent="0.25">
      <c r="B21845" s="16"/>
      <c r="C21845" s="17"/>
    </row>
    <row r="21846" spans="2:3" x14ac:dyDescent="0.25">
      <c r="B21846" s="16"/>
      <c r="C21846" s="17"/>
    </row>
    <row r="21847" spans="2:3" x14ac:dyDescent="0.25">
      <c r="B21847" s="16"/>
      <c r="C21847" s="17"/>
    </row>
    <row r="21848" spans="2:3" x14ac:dyDescent="0.25">
      <c r="B21848" s="16"/>
      <c r="C21848" s="17"/>
    </row>
    <row r="21849" spans="2:3" x14ac:dyDescent="0.25">
      <c r="B21849" s="16"/>
      <c r="C21849" s="17"/>
    </row>
    <row r="21850" spans="2:3" x14ac:dyDescent="0.25">
      <c r="B21850" s="16"/>
      <c r="C21850" s="17"/>
    </row>
    <row r="21851" spans="2:3" x14ac:dyDescent="0.25">
      <c r="B21851" s="16"/>
      <c r="C21851" s="17"/>
    </row>
    <row r="21852" spans="2:3" x14ac:dyDescent="0.25">
      <c r="B21852" s="16"/>
      <c r="C21852" s="17"/>
    </row>
    <row r="21853" spans="2:3" x14ac:dyDescent="0.25">
      <c r="B21853" s="16"/>
      <c r="C21853" s="17"/>
    </row>
    <row r="21854" spans="2:3" x14ac:dyDescent="0.25">
      <c r="B21854" s="16"/>
      <c r="C21854" s="17"/>
    </row>
    <row r="21855" spans="2:3" x14ac:dyDescent="0.25">
      <c r="B21855" s="16"/>
      <c r="C21855" s="17"/>
    </row>
    <row r="21856" spans="2:3" x14ac:dyDescent="0.25">
      <c r="B21856" s="16"/>
      <c r="C21856" s="17"/>
    </row>
    <row r="21857" spans="2:3" x14ac:dyDescent="0.25">
      <c r="B21857" s="16"/>
      <c r="C21857" s="17"/>
    </row>
    <row r="21858" spans="2:3" x14ac:dyDescent="0.25">
      <c r="B21858" s="16"/>
      <c r="C21858" s="17"/>
    </row>
    <row r="21859" spans="2:3" x14ac:dyDescent="0.25">
      <c r="B21859" s="16"/>
      <c r="C21859" s="17"/>
    </row>
    <row r="21860" spans="2:3" x14ac:dyDescent="0.25">
      <c r="B21860" s="16"/>
      <c r="C21860" s="17"/>
    </row>
    <row r="21861" spans="2:3" x14ac:dyDescent="0.25">
      <c r="B21861" s="16"/>
      <c r="C21861" s="17"/>
    </row>
    <row r="21862" spans="2:3" x14ac:dyDescent="0.25">
      <c r="B21862" s="16"/>
      <c r="C21862" s="17"/>
    </row>
    <row r="21863" spans="2:3" x14ac:dyDescent="0.25">
      <c r="B21863" s="16"/>
      <c r="C21863" s="17"/>
    </row>
    <row r="21864" spans="2:3" x14ac:dyDescent="0.25">
      <c r="B21864" s="16"/>
      <c r="C21864" s="17"/>
    </row>
    <row r="21865" spans="2:3" x14ac:dyDescent="0.25">
      <c r="B21865" s="16"/>
      <c r="C21865" s="17"/>
    </row>
    <row r="21866" spans="2:3" x14ac:dyDescent="0.25">
      <c r="B21866" s="16"/>
      <c r="C21866" s="17"/>
    </row>
    <row r="21867" spans="2:3" x14ac:dyDescent="0.25">
      <c r="B21867" s="16"/>
      <c r="C21867" s="17"/>
    </row>
    <row r="21868" spans="2:3" x14ac:dyDescent="0.25">
      <c r="B21868" s="16"/>
      <c r="C21868" s="17"/>
    </row>
    <row r="21869" spans="2:3" x14ac:dyDescent="0.25">
      <c r="B21869" s="16"/>
      <c r="C21869" s="17"/>
    </row>
    <row r="21870" spans="2:3" x14ac:dyDescent="0.25">
      <c r="B21870" s="16"/>
      <c r="C21870" s="17"/>
    </row>
    <row r="21871" spans="2:3" x14ac:dyDescent="0.25">
      <c r="B21871" s="16"/>
      <c r="C21871" s="17"/>
    </row>
    <row r="21872" spans="2:3" x14ac:dyDescent="0.25">
      <c r="B21872" s="16"/>
      <c r="C21872" s="17"/>
    </row>
    <row r="21873" spans="2:3" x14ac:dyDescent="0.25">
      <c r="B21873" s="16"/>
      <c r="C21873" s="17"/>
    </row>
    <row r="21874" spans="2:3" x14ac:dyDescent="0.25">
      <c r="B21874" s="16"/>
      <c r="C21874" s="17"/>
    </row>
    <row r="21875" spans="2:3" x14ac:dyDescent="0.25">
      <c r="B21875" s="16"/>
      <c r="C21875" s="17"/>
    </row>
    <row r="21876" spans="2:3" x14ac:dyDescent="0.25">
      <c r="B21876" s="16"/>
      <c r="C21876" s="17"/>
    </row>
    <row r="21877" spans="2:3" x14ac:dyDescent="0.25">
      <c r="B21877" s="16"/>
      <c r="C21877" s="17"/>
    </row>
    <row r="21878" spans="2:3" x14ac:dyDescent="0.25">
      <c r="B21878" s="16"/>
      <c r="C21878" s="17"/>
    </row>
    <row r="21879" spans="2:3" x14ac:dyDescent="0.25">
      <c r="B21879" s="16"/>
      <c r="C21879" s="17"/>
    </row>
    <row r="21880" spans="2:3" x14ac:dyDescent="0.25">
      <c r="B21880" s="16"/>
      <c r="C21880" s="17"/>
    </row>
    <row r="21881" spans="2:3" x14ac:dyDescent="0.25">
      <c r="B21881" s="16"/>
      <c r="C21881" s="17"/>
    </row>
    <row r="21882" spans="2:3" x14ac:dyDescent="0.25">
      <c r="B21882" s="16"/>
      <c r="C21882" s="17"/>
    </row>
    <row r="21883" spans="2:3" x14ac:dyDescent="0.25">
      <c r="B21883" s="16"/>
      <c r="C21883" s="17"/>
    </row>
    <row r="21884" spans="2:3" x14ac:dyDescent="0.25">
      <c r="B21884" s="16"/>
      <c r="C21884" s="17"/>
    </row>
    <row r="21885" spans="2:3" x14ac:dyDescent="0.25">
      <c r="B21885" s="16"/>
      <c r="C21885" s="17"/>
    </row>
    <row r="21886" spans="2:3" x14ac:dyDescent="0.25">
      <c r="B21886" s="16"/>
      <c r="C21886" s="17"/>
    </row>
    <row r="21887" spans="2:3" x14ac:dyDescent="0.25">
      <c r="B21887" s="16"/>
      <c r="C21887" s="17"/>
    </row>
    <row r="21888" spans="2:3" x14ac:dyDescent="0.25">
      <c r="B21888" s="16"/>
      <c r="C21888" s="17"/>
    </row>
    <row r="21889" spans="2:3" x14ac:dyDescent="0.25">
      <c r="B21889" s="16"/>
      <c r="C21889" s="17"/>
    </row>
    <row r="21890" spans="2:3" x14ac:dyDescent="0.25">
      <c r="B21890" s="16"/>
      <c r="C21890" s="17"/>
    </row>
    <row r="21891" spans="2:3" x14ac:dyDescent="0.25">
      <c r="B21891" s="16"/>
      <c r="C21891" s="17"/>
    </row>
    <row r="21892" spans="2:3" x14ac:dyDescent="0.25">
      <c r="B21892" s="16"/>
      <c r="C21892" s="17"/>
    </row>
    <row r="21893" spans="2:3" x14ac:dyDescent="0.25">
      <c r="B21893" s="16"/>
      <c r="C21893" s="17"/>
    </row>
    <row r="21894" spans="2:3" x14ac:dyDescent="0.25">
      <c r="B21894" s="16"/>
      <c r="C21894" s="17"/>
    </row>
    <row r="21895" spans="2:3" x14ac:dyDescent="0.25">
      <c r="B21895" s="16"/>
      <c r="C21895" s="17"/>
    </row>
    <row r="21896" spans="2:3" x14ac:dyDescent="0.25">
      <c r="B21896" s="16"/>
      <c r="C21896" s="17"/>
    </row>
    <row r="21897" spans="2:3" x14ac:dyDescent="0.25">
      <c r="B21897" s="16"/>
      <c r="C21897" s="17"/>
    </row>
    <row r="21898" spans="2:3" x14ac:dyDescent="0.25">
      <c r="B21898" s="16"/>
      <c r="C21898" s="17"/>
    </row>
    <row r="21899" spans="2:3" x14ac:dyDescent="0.25">
      <c r="B21899" s="16"/>
      <c r="C21899" s="17"/>
    </row>
    <row r="21900" spans="2:3" x14ac:dyDescent="0.25">
      <c r="B21900" s="16"/>
      <c r="C21900" s="17"/>
    </row>
    <row r="21901" spans="2:3" x14ac:dyDescent="0.25">
      <c r="B21901" s="16"/>
      <c r="C21901" s="17"/>
    </row>
    <row r="21902" spans="2:3" x14ac:dyDescent="0.25">
      <c r="B21902" s="16"/>
      <c r="C21902" s="17"/>
    </row>
    <row r="21903" spans="2:3" x14ac:dyDescent="0.25">
      <c r="B21903" s="16"/>
      <c r="C21903" s="17"/>
    </row>
    <row r="21904" spans="2:3" x14ac:dyDescent="0.25">
      <c r="B21904" s="16"/>
      <c r="C21904" s="17"/>
    </row>
    <row r="21905" spans="2:3" x14ac:dyDescent="0.25">
      <c r="B21905" s="16"/>
      <c r="C21905" s="17"/>
    </row>
    <row r="21906" spans="2:3" x14ac:dyDescent="0.25">
      <c r="B21906" s="16"/>
      <c r="C21906" s="17"/>
    </row>
    <row r="21907" spans="2:3" x14ac:dyDescent="0.25">
      <c r="B21907" s="16"/>
      <c r="C21907" s="17"/>
    </row>
    <row r="21908" spans="2:3" x14ac:dyDescent="0.25">
      <c r="B21908" s="16"/>
      <c r="C21908" s="17"/>
    </row>
    <row r="21909" spans="2:3" x14ac:dyDescent="0.25">
      <c r="B21909" s="16"/>
      <c r="C21909" s="17"/>
    </row>
    <row r="21910" spans="2:3" x14ac:dyDescent="0.25">
      <c r="B21910" s="16"/>
      <c r="C21910" s="17"/>
    </row>
    <row r="21911" spans="2:3" x14ac:dyDescent="0.25">
      <c r="B21911" s="16"/>
      <c r="C21911" s="17"/>
    </row>
    <row r="21912" spans="2:3" x14ac:dyDescent="0.25">
      <c r="B21912" s="16"/>
      <c r="C21912" s="17"/>
    </row>
    <row r="21913" spans="2:3" x14ac:dyDescent="0.25">
      <c r="B21913" s="16"/>
      <c r="C21913" s="17"/>
    </row>
    <row r="21914" spans="2:3" x14ac:dyDescent="0.25">
      <c r="B21914" s="16"/>
      <c r="C21914" s="17"/>
    </row>
    <row r="21915" spans="2:3" x14ac:dyDescent="0.25">
      <c r="B21915" s="16"/>
      <c r="C21915" s="17"/>
    </row>
    <row r="21916" spans="2:3" x14ac:dyDescent="0.25">
      <c r="B21916" s="16"/>
      <c r="C21916" s="17"/>
    </row>
    <row r="21917" spans="2:3" x14ac:dyDescent="0.25">
      <c r="B21917" s="16"/>
      <c r="C21917" s="17"/>
    </row>
    <row r="21918" spans="2:3" x14ac:dyDescent="0.25">
      <c r="B21918" s="16"/>
      <c r="C21918" s="17"/>
    </row>
    <row r="21919" spans="2:3" x14ac:dyDescent="0.25">
      <c r="B21919" s="16"/>
      <c r="C21919" s="17"/>
    </row>
    <row r="21920" spans="2:3" x14ac:dyDescent="0.25">
      <c r="B21920" s="16"/>
      <c r="C21920" s="17"/>
    </row>
    <row r="21921" spans="2:3" x14ac:dyDescent="0.25">
      <c r="B21921" s="16"/>
      <c r="C21921" s="17"/>
    </row>
    <row r="21922" spans="2:3" x14ac:dyDescent="0.25">
      <c r="B21922" s="16"/>
      <c r="C21922" s="17"/>
    </row>
    <row r="21923" spans="2:3" x14ac:dyDescent="0.25">
      <c r="B21923" s="16"/>
      <c r="C21923" s="17"/>
    </row>
    <row r="21924" spans="2:3" x14ac:dyDescent="0.25">
      <c r="B21924" s="16"/>
      <c r="C21924" s="17"/>
    </row>
    <row r="21925" spans="2:3" x14ac:dyDescent="0.25">
      <c r="B21925" s="16"/>
      <c r="C21925" s="17"/>
    </row>
    <row r="21926" spans="2:3" x14ac:dyDescent="0.25">
      <c r="B21926" s="16"/>
      <c r="C21926" s="17"/>
    </row>
    <row r="21927" spans="2:3" x14ac:dyDescent="0.25">
      <c r="B21927" s="16"/>
      <c r="C21927" s="17"/>
    </row>
    <row r="21928" spans="2:3" x14ac:dyDescent="0.25">
      <c r="B21928" s="16"/>
      <c r="C21928" s="17"/>
    </row>
    <row r="21929" spans="2:3" x14ac:dyDescent="0.25">
      <c r="B21929" s="16"/>
      <c r="C21929" s="17"/>
    </row>
    <row r="21930" spans="2:3" x14ac:dyDescent="0.25">
      <c r="B21930" s="16"/>
      <c r="C21930" s="17"/>
    </row>
    <row r="21931" spans="2:3" x14ac:dyDescent="0.25">
      <c r="B21931" s="16"/>
      <c r="C21931" s="17"/>
    </row>
    <row r="21932" spans="2:3" x14ac:dyDescent="0.25">
      <c r="B21932" s="16"/>
      <c r="C21932" s="17"/>
    </row>
    <row r="21933" spans="2:3" x14ac:dyDescent="0.25">
      <c r="B21933" s="16"/>
      <c r="C21933" s="17"/>
    </row>
    <row r="21934" spans="2:3" x14ac:dyDescent="0.25">
      <c r="B21934" s="16"/>
      <c r="C21934" s="17"/>
    </row>
    <row r="21935" spans="2:3" x14ac:dyDescent="0.25">
      <c r="B21935" s="16"/>
      <c r="C21935" s="17"/>
    </row>
    <row r="21936" spans="2:3" x14ac:dyDescent="0.25">
      <c r="B21936" s="16"/>
      <c r="C21936" s="17"/>
    </row>
    <row r="21937" spans="2:3" x14ac:dyDescent="0.25">
      <c r="B21937" s="16"/>
      <c r="C21937" s="17"/>
    </row>
    <row r="21938" spans="2:3" x14ac:dyDescent="0.25">
      <c r="B21938" s="16"/>
      <c r="C21938" s="17"/>
    </row>
    <row r="21939" spans="2:3" x14ac:dyDescent="0.25">
      <c r="B21939" s="16"/>
      <c r="C21939" s="17"/>
    </row>
    <row r="21940" spans="2:3" x14ac:dyDescent="0.25">
      <c r="B21940" s="16"/>
      <c r="C21940" s="17"/>
    </row>
    <row r="21941" spans="2:3" x14ac:dyDescent="0.25">
      <c r="B21941" s="16"/>
      <c r="C21941" s="17"/>
    </row>
    <row r="21942" spans="2:3" x14ac:dyDescent="0.25">
      <c r="B21942" s="16"/>
      <c r="C21942" s="17"/>
    </row>
    <row r="21943" spans="2:3" x14ac:dyDescent="0.25">
      <c r="B21943" s="16"/>
      <c r="C21943" s="17"/>
    </row>
    <row r="21944" spans="2:3" x14ac:dyDescent="0.25">
      <c r="B21944" s="16"/>
      <c r="C21944" s="17"/>
    </row>
    <row r="21945" spans="2:3" x14ac:dyDescent="0.25">
      <c r="B21945" s="16"/>
      <c r="C21945" s="17"/>
    </row>
    <row r="21946" spans="2:3" x14ac:dyDescent="0.25">
      <c r="B21946" s="16"/>
      <c r="C21946" s="17"/>
    </row>
    <row r="21947" spans="2:3" x14ac:dyDescent="0.25">
      <c r="B21947" s="16"/>
      <c r="C21947" s="17"/>
    </row>
    <row r="21948" spans="2:3" x14ac:dyDescent="0.25">
      <c r="B21948" s="16"/>
      <c r="C21948" s="17"/>
    </row>
    <row r="21949" spans="2:3" x14ac:dyDescent="0.25">
      <c r="B21949" s="16"/>
      <c r="C21949" s="17"/>
    </row>
    <row r="21950" spans="2:3" x14ac:dyDescent="0.25">
      <c r="B21950" s="16"/>
      <c r="C21950" s="17"/>
    </row>
    <row r="21951" spans="2:3" x14ac:dyDescent="0.25">
      <c r="B21951" s="16"/>
      <c r="C21951" s="17"/>
    </row>
    <row r="21952" spans="2:3" x14ac:dyDescent="0.25">
      <c r="B21952" s="16"/>
      <c r="C21952" s="17"/>
    </row>
    <row r="21953" spans="2:3" x14ac:dyDescent="0.25">
      <c r="B21953" s="16"/>
      <c r="C21953" s="17"/>
    </row>
    <row r="21954" spans="2:3" x14ac:dyDescent="0.25">
      <c r="B21954" s="16"/>
      <c r="C21954" s="17"/>
    </row>
    <row r="21955" spans="2:3" x14ac:dyDescent="0.25">
      <c r="B21955" s="16"/>
      <c r="C21955" s="17"/>
    </row>
    <row r="21956" spans="2:3" x14ac:dyDescent="0.25">
      <c r="B21956" s="16"/>
      <c r="C21956" s="17"/>
    </row>
    <row r="21957" spans="2:3" x14ac:dyDescent="0.25">
      <c r="B21957" s="16"/>
      <c r="C21957" s="17"/>
    </row>
    <row r="21958" spans="2:3" x14ac:dyDescent="0.25">
      <c r="B21958" s="16"/>
      <c r="C21958" s="17"/>
    </row>
    <row r="21959" spans="2:3" x14ac:dyDescent="0.25">
      <c r="B21959" s="16"/>
      <c r="C21959" s="17"/>
    </row>
    <row r="21960" spans="2:3" x14ac:dyDescent="0.25">
      <c r="B21960" s="16"/>
      <c r="C21960" s="17"/>
    </row>
    <row r="21961" spans="2:3" x14ac:dyDescent="0.25">
      <c r="B21961" s="16"/>
      <c r="C21961" s="17"/>
    </row>
    <row r="21962" spans="2:3" x14ac:dyDescent="0.25">
      <c r="B21962" s="16"/>
      <c r="C21962" s="17"/>
    </row>
    <row r="21963" spans="2:3" x14ac:dyDescent="0.25">
      <c r="B21963" s="16"/>
      <c r="C21963" s="17"/>
    </row>
    <row r="21964" spans="2:3" x14ac:dyDescent="0.25">
      <c r="B21964" s="16"/>
      <c r="C21964" s="17"/>
    </row>
    <row r="21965" spans="2:3" x14ac:dyDescent="0.25">
      <c r="B21965" s="16"/>
      <c r="C21965" s="17"/>
    </row>
    <row r="21966" spans="2:3" x14ac:dyDescent="0.25">
      <c r="B21966" s="16"/>
      <c r="C21966" s="17"/>
    </row>
    <row r="21967" spans="2:3" x14ac:dyDescent="0.25">
      <c r="B21967" s="16"/>
      <c r="C21967" s="17"/>
    </row>
    <row r="21968" spans="2:3" x14ac:dyDescent="0.25">
      <c r="B21968" s="16"/>
      <c r="C21968" s="17"/>
    </row>
    <row r="21969" spans="2:3" x14ac:dyDescent="0.25">
      <c r="B21969" s="16"/>
      <c r="C21969" s="17"/>
    </row>
    <row r="21970" spans="2:3" x14ac:dyDescent="0.25">
      <c r="B21970" s="16"/>
      <c r="C21970" s="17"/>
    </row>
    <row r="21971" spans="2:3" x14ac:dyDescent="0.25">
      <c r="B21971" s="16"/>
      <c r="C21971" s="17"/>
    </row>
    <row r="21972" spans="2:3" x14ac:dyDescent="0.25">
      <c r="B21972" s="16"/>
      <c r="C21972" s="17"/>
    </row>
    <row r="21973" spans="2:3" x14ac:dyDescent="0.25">
      <c r="B21973" s="16"/>
      <c r="C21973" s="17"/>
    </row>
    <row r="21974" spans="2:3" x14ac:dyDescent="0.25">
      <c r="B21974" s="16"/>
      <c r="C21974" s="17"/>
    </row>
    <row r="21975" spans="2:3" x14ac:dyDescent="0.25">
      <c r="B21975" s="16"/>
      <c r="C21975" s="17"/>
    </row>
    <row r="21976" spans="2:3" x14ac:dyDescent="0.25">
      <c r="B21976" s="16"/>
      <c r="C21976" s="17"/>
    </row>
    <row r="21977" spans="2:3" x14ac:dyDescent="0.25">
      <c r="B21977" s="16"/>
      <c r="C21977" s="17"/>
    </row>
    <row r="21978" spans="2:3" x14ac:dyDescent="0.25">
      <c r="B21978" s="16"/>
      <c r="C21978" s="17"/>
    </row>
    <row r="21979" spans="2:3" x14ac:dyDescent="0.25">
      <c r="B21979" s="16"/>
      <c r="C21979" s="17"/>
    </row>
    <row r="21980" spans="2:3" x14ac:dyDescent="0.25">
      <c r="B21980" s="16"/>
      <c r="C21980" s="17"/>
    </row>
    <row r="21981" spans="2:3" x14ac:dyDescent="0.25">
      <c r="B21981" s="16"/>
      <c r="C21981" s="17"/>
    </row>
    <row r="21982" spans="2:3" x14ac:dyDescent="0.25">
      <c r="B21982" s="16"/>
      <c r="C21982" s="17"/>
    </row>
    <row r="21983" spans="2:3" x14ac:dyDescent="0.25">
      <c r="B21983" s="16"/>
      <c r="C21983" s="17"/>
    </row>
    <row r="21984" spans="2:3" x14ac:dyDescent="0.25">
      <c r="B21984" s="16"/>
      <c r="C21984" s="17"/>
    </row>
    <row r="21985" spans="2:3" x14ac:dyDescent="0.25">
      <c r="B21985" s="16"/>
      <c r="C21985" s="17"/>
    </row>
    <row r="21986" spans="2:3" x14ac:dyDescent="0.25">
      <c r="B21986" s="16"/>
      <c r="C21986" s="17"/>
    </row>
    <row r="21987" spans="2:3" x14ac:dyDescent="0.25">
      <c r="B21987" s="16"/>
      <c r="C21987" s="17"/>
    </row>
    <row r="21988" spans="2:3" x14ac:dyDescent="0.25">
      <c r="B21988" s="16"/>
      <c r="C21988" s="17"/>
    </row>
    <row r="21989" spans="2:3" x14ac:dyDescent="0.25">
      <c r="B21989" s="16"/>
      <c r="C21989" s="17"/>
    </row>
    <row r="21990" spans="2:3" x14ac:dyDescent="0.25">
      <c r="B21990" s="16"/>
      <c r="C21990" s="17"/>
    </row>
    <row r="21991" spans="2:3" x14ac:dyDescent="0.25">
      <c r="B21991" s="16"/>
      <c r="C21991" s="17"/>
    </row>
    <row r="21992" spans="2:3" x14ac:dyDescent="0.25">
      <c r="B21992" s="16"/>
      <c r="C21992" s="17"/>
    </row>
    <row r="21993" spans="2:3" x14ac:dyDescent="0.25">
      <c r="B21993" s="16"/>
      <c r="C21993" s="17"/>
    </row>
    <row r="21994" spans="2:3" x14ac:dyDescent="0.25">
      <c r="B21994" s="16"/>
      <c r="C21994" s="17"/>
    </row>
    <row r="21995" spans="2:3" x14ac:dyDescent="0.25">
      <c r="B21995" s="16"/>
      <c r="C21995" s="17"/>
    </row>
    <row r="21996" spans="2:3" x14ac:dyDescent="0.25">
      <c r="B21996" s="16"/>
      <c r="C21996" s="17"/>
    </row>
    <row r="21997" spans="2:3" x14ac:dyDescent="0.25">
      <c r="B21997" s="16"/>
      <c r="C21997" s="17"/>
    </row>
    <row r="21998" spans="2:3" x14ac:dyDescent="0.25">
      <c r="B21998" s="16"/>
      <c r="C21998" s="17"/>
    </row>
    <row r="21999" spans="2:3" x14ac:dyDescent="0.25">
      <c r="B21999" s="16"/>
      <c r="C21999" s="17"/>
    </row>
    <row r="22000" spans="2:3" x14ac:dyDescent="0.25">
      <c r="B22000" s="16"/>
      <c r="C22000" s="17"/>
    </row>
    <row r="22001" spans="2:3" x14ac:dyDescent="0.25">
      <c r="B22001" s="16"/>
      <c r="C22001" s="17"/>
    </row>
    <row r="22002" spans="2:3" x14ac:dyDescent="0.25">
      <c r="B22002" s="16"/>
      <c r="C22002" s="17"/>
    </row>
    <row r="22003" spans="2:3" x14ac:dyDescent="0.25">
      <c r="B22003" s="16"/>
      <c r="C22003" s="17"/>
    </row>
    <row r="22004" spans="2:3" x14ac:dyDescent="0.25">
      <c r="B22004" s="16"/>
      <c r="C22004" s="17"/>
    </row>
    <row r="22005" spans="2:3" x14ac:dyDescent="0.25">
      <c r="B22005" s="16"/>
      <c r="C22005" s="17"/>
    </row>
    <row r="22006" spans="2:3" x14ac:dyDescent="0.25">
      <c r="B22006" s="16"/>
      <c r="C22006" s="17"/>
    </row>
    <row r="22007" spans="2:3" x14ac:dyDescent="0.25">
      <c r="B22007" s="16"/>
      <c r="C22007" s="17"/>
    </row>
    <row r="22008" spans="2:3" x14ac:dyDescent="0.25">
      <c r="B22008" s="16"/>
      <c r="C22008" s="17"/>
    </row>
    <row r="22009" spans="2:3" x14ac:dyDescent="0.25">
      <c r="B22009" s="16"/>
      <c r="C22009" s="17"/>
    </row>
    <row r="22010" spans="2:3" x14ac:dyDescent="0.25">
      <c r="B22010" s="16"/>
      <c r="C22010" s="17"/>
    </row>
    <row r="22011" spans="2:3" x14ac:dyDescent="0.25">
      <c r="B22011" s="16"/>
      <c r="C22011" s="17"/>
    </row>
    <row r="22012" spans="2:3" x14ac:dyDescent="0.25">
      <c r="B22012" s="16"/>
      <c r="C22012" s="17"/>
    </row>
    <row r="22013" spans="2:3" x14ac:dyDescent="0.25">
      <c r="B22013" s="16"/>
      <c r="C22013" s="17"/>
    </row>
    <row r="22014" spans="2:3" x14ac:dyDescent="0.25">
      <c r="B22014" s="16"/>
      <c r="C22014" s="17"/>
    </row>
    <row r="22015" spans="2:3" x14ac:dyDescent="0.25">
      <c r="B22015" s="16"/>
      <c r="C22015" s="17"/>
    </row>
    <row r="22016" spans="2:3" x14ac:dyDescent="0.25">
      <c r="B22016" s="16"/>
      <c r="C22016" s="17"/>
    </row>
    <row r="22017" spans="2:3" x14ac:dyDescent="0.25">
      <c r="B22017" s="16"/>
      <c r="C22017" s="17"/>
    </row>
    <row r="22018" spans="2:3" x14ac:dyDescent="0.25">
      <c r="B22018" s="16"/>
      <c r="C22018" s="17"/>
    </row>
    <row r="22019" spans="2:3" x14ac:dyDescent="0.25">
      <c r="B22019" s="16"/>
      <c r="C22019" s="17"/>
    </row>
    <row r="22020" spans="2:3" x14ac:dyDescent="0.25">
      <c r="B22020" s="16"/>
      <c r="C22020" s="17"/>
    </row>
    <row r="22021" spans="2:3" x14ac:dyDescent="0.25">
      <c r="B22021" s="16"/>
      <c r="C22021" s="17"/>
    </row>
    <row r="22022" spans="2:3" x14ac:dyDescent="0.25">
      <c r="B22022" s="16"/>
      <c r="C22022" s="17"/>
    </row>
    <row r="22023" spans="2:3" x14ac:dyDescent="0.25">
      <c r="B22023" s="16"/>
      <c r="C22023" s="17"/>
    </row>
    <row r="22024" spans="2:3" x14ac:dyDescent="0.25">
      <c r="B22024" s="16"/>
      <c r="C22024" s="17"/>
    </row>
    <row r="22025" spans="2:3" x14ac:dyDescent="0.25">
      <c r="B22025" s="16"/>
      <c r="C22025" s="17"/>
    </row>
    <row r="22026" spans="2:3" x14ac:dyDescent="0.25">
      <c r="B22026" s="16"/>
      <c r="C22026" s="17"/>
    </row>
    <row r="22027" spans="2:3" x14ac:dyDescent="0.25">
      <c r="B22027" s="16"/>
      <c r="C22027" s="17"/>
    </row>
    <row r="22028" spans="2:3" x14ac:dyDescent="0.25">
      <c r="B22028" s="16"/>
      <c r="C22028" s="17"/>
    </row>
    <row r="22029" spans="2:3" x14ac:dyDescent="0.25">
      <c r="B22029" s="16"/>
      <c r="C22029" s="17"/>
    </row>
    <row r="22030" spans="2:3" x14ac:dyDescent="0.25">
      <c r="B22030" s="16"/>
      <c r="C22030" s="17"/>
    </row>
    <row r="22031" spans="2:3" x14ac:dyDescent="0.25">
      <c r="B22031" s="16"/>
      <c r="C22031" s="17"/>
    </row>
    <row r="22032" spans="2:3" x14ac:dyDescent="0.25">
      <c r="B22032" s="16"/>
      <c r="C22032" s="17"/>
    </row>
    <row r="22033" spans="2:3" x14ac:dyDescent="0.25">
      <c r="B22033" s="16"/>
      <c r="C22033" s="17"/>
    </row>
    <row r="22034" spans="2:3" x14ac:dyDescent="0.25">
      <c r="B22034" s="16"/>
      <c r="C22034" s="17"/>
    </row>
    <row r="22035" spans="2:3" x14ac:dyDescent="0.25">
      <c r="B22035" s="16"/>
      <c r="C22035" s="17"/>
    </row>
    <row r="22036" spans="2:3" x14ac:dyDescent="0.25">
      <c r="B22036" s="16"/>
      <c r="C22036" s="17"/>
    </row>
    <row r="22037" spans="2:3" x14ac:dyDescent="0.25">
      <c r="B22037" s="16"/>
      <c r="C22037" s="17"/>
    </row>
    <row r="22038" spans="2:3" x14ac:dyDescent="0.25">
      <c r="B22038" s="16"/>
      <c r="C22038" s="17"/>
    </row>
    <row r="22039" spans="2:3" x14ac:dyDescent="0.25">
      <c r="B22039" s="16"/>
      <c r="C22039" s="17"/>
    </row>
    <row r="22040" spans="2:3" x14ac:dyDescent="0.25">
      <c r="B22040" s="16"/>
      <c r="C22040" s="17"/>
    </row>
    <row r="22041" spans="2:3" x14ac:dyDescent="0.25">
      <c r="B22041" s="16"/>
      <c r="C22041" s="17"/>
    </row>
    <row r="22042" spans="2:3" x14ac:dyDescent="0.25">
      <c r="B22042" s="16"/>
      <c r="C22042" s="17"/>
    </row>
    <row r="22043" spans="2:3" x14ac:dyDescent="0.25">
      <c r="B22043" s="16"/>
      <c r="C22043" s="17"/>
    </row>
    <row r="22044" spans="2:3" x14ac:dyDescent="0.25">
      <c r="B22044" s="16"/>
      <c r="C22044" s="17"/>
    </row>
    <row r="22045" spans="2:3" x14ac:dyDescent="0.25">
      <c r="B22045" s="16"/>
      <c r="C22045" s="17"/>
    </row>
    <row r="22046" spans="2:3" x14ac:dyDescent="0.25">
      <c r="B22046" s="16"/>
      <c r="C22046" s="17"/>
    </row>
    <row r="22047" spans="2:3" x14ac:dyDescent="0.25">
      <c r="B22047" s="16"/>
      <c r="C22047" s="17"/>
    </row>
    <row r="22048" spans="2:3" x14ac:dyDescent="0.25">
      <c r="B22048" s="16"/>
      <c r="C22048" s="17"/>
    </row>
    <row r="22049" spans="2:3" x14ac:dyDescent="0.25">
      <c r="B22049" s="16"/>
      <c r="C22049" s="17"/>
    </row>
    <row r="22050" spans="2:3" x14ac:dyDescent="0.25">
      <c r="B22050" s="16"/>
      <c r="C22050" s="17"/>
    </row>
    <row r="22051" spans="2:3" x14ac:dyDescent="0.25">
      <c r="B22051" s="16"/>
      <c r="C22051" s="17"/>
    </row>
    <row r="22052" spans="2:3" x14ac:dyDescent="0.25">
      <c r="B22052" s="16"/>
      <c r="C22052" s="17"/>
    </row>
    <row r="22053" spans="2:3" x14ac:dyDescent="0.25">
      <c r="B22053" s="16"/>
      <c r="C22053" s="17"/>
    </row>
    <row r="22054" spans="2:3" x14ac:dyDescent="0.25">
      <c r="B22054" s="16"/>
      <c r="C22054" s="17"/>
    </row>
    <row r="22055" spans="2:3" x14ac:dyDescent="0.25">
      <c r="B22055" s="16"/>
      <c r="C22055" s="17"/>
    </row>
    <row r="22056" spans="2:3" x14ac:dyDescent="0.25">
      <c r="B22056" s="16"/>
      <c r="C22056" s="17"/>
    </row>
    <row r="22057" spans="2:3" x14ac:dyDescent="0.25">
      <c r="B22057" s="16"/>
      <c r="C22057" s="17"/>
    </row>
    <row r="22058" spans="2:3" x14ac:dyDescent="0.25">
      <c r="B22058" s="16"/>
      <c r="C22058" s="17"/>
    </row>
    <row r="22059" spans="2:3" x14ac:dyDescent="0.25">
      <c r="B22059" s="16"/>
      <c r="C22059" s="17"/>
    </row>
    <row r="22060" spans="2:3" x14ac:dyDescent="0.25">
      <c r="B22060" s="16"/>
      <c r="C22060" s="17"/>
    </row>
    <row r="22061" spans="2:3" x14ac:dyDescent="0.25">
      <c r="B22061" s="16"/>
      <c r="C22061" s="17"/>
    </row>
    <row r="22062" spans="2:3" x14ac:dyDescent="0.25">
      <c r="B22062" s="16"/>
      <c r="C22062" s="17"/>
    </row>
    <row r="22063" spans="2:3" x14ac:dyDescent="0.25">
      <c r="B22063" s="16"/>
      <c r="C22063" s="17"/>
    </row>
    <row r="22064" spans="2:3" x14ac:dyDescent="0.25">
      <c r="B22064" s="16"/>
      <c r="C22064" s="17"/>
    </row>
    <row r="22065" spans="2:3" x14ac:dyDescent="0.25">
      <c r="B22065" s="16"/>
      <c r="C22065" s="17"/>
    </row>
    <row r="22066" spans="2:3" x14ac:dyDescent="0.25">
      <c r="B22066" s="16"/>
      <c r="C22066" s="17"/>
    </row>
    <row r="22067" spans="2:3" x14ac:dyDescent="0.25">
      <c r="B22067" s="16"/>
      <c r="C22067" s="17"/>
    </row>
    <row r="22068" spans="2:3" x14ac:dyDescent="0.25">
      <c r="B22068" s="16"/>
      <c r="C22068" s="17"/>
    </row>
    <row r="22069" spans="2:3" x14ac:dyDescent="0.25">
      <c r="B22069" s="16"/>
      <c r="C22069" s="17"/>
    </row>
    <row r="22070" spans="2:3" x14ac:dyDescent="0.25">
      <c r="B22070" s="16"/>
      <c r="C22070" s="17"/>
    </row>
    <row r="22071" spans="2:3" x14ac:dyDescent="0.25">
      <c r="B22071" s="16"/>
      <c r="C22071" s="17"/>
    </row>
    <row r="22072" spans="2:3" x14ac:dyDescent="0.25">
      <c r="B22072" s="16"/>
      <c r="C22072" s="17"/>
    </row>
    <row r="22073" spans="2:3" x14ac:dyDescent="0.25">
      <c r="B22073" s="16"/>
      <c r="C22073" s="17"/>
    </row>
    <row r="22074" spans="2:3" x14ac:dyDescent="0.25">
      <c r="B22074" s="16"/>
      <c r="C22074" s="17"/>
    </row>
    <row r="22075" spans="2:3" x14ac:dyDescent="0.25">
      <c r="B22075" s="16"/>
      <c r="C22075" s="17"/>
    </row>
    <row r="22076" spans="2:3" x14ac:dyDescent="0.25">
      <c r="B22076" s="16"/>
      <c r="C22076" s="17"/>
    </row>
    <row r="22077" spans="2:3" x14ac:dyDescent="0.25">
      <c r="B22077" s="16"/>
      <c r="C22077" s="17"/>
    </row>
    <row r="22078" spans="2:3" x14ac:dyDescent="0.25">
      <c r="B22078" s="16"/>
      <c r="C22078" s="17"/>
    </row>
    <row r="22079" spans="2:3" x14ac:dyDescent="0.25">
      <c r="B22079" s="16"/>
      <c r="C22079" s="17"/>
    </row>
    <row r="22080" spans="2:3" x14ac:dyDescent="0.25">
      <c r="B22080" s="16"/>
      <c r="C22080" s="17"/>
    </row>
    <row r="22081" spans="2:3" x14ac:dyDescent="0.25">
      <c r="B22081" s="16"/>
      <c r="C22081" s="17"/>
    </row>
    <row r="22082" spans="2:3" x14ac:dyDescent="0.25">
      <c r="B22082" s="16"/>
      <c r="C22082" s="17"/>
    </row>
    <row r="22083" spans="2:3" x14ac:dyDescent="0.25">
      <c r="B22083" s="16"/>
      <c r="C22083" s="17"/>
    </row>
    <row r="22084" spans="2:3" x14ac:dyDescent="0.25">
      <c r="B22084" s="16"/>
      <c r="C22084" s="17"/>
    </row>
    <row r="22085" spans="2:3" x14ac:dyDescent="0.25">
      <c r="B22085" s="16"/>
      <c r="C22085" s="17"/>
    </row>
    <row r="22086" spans="2:3" x14ac:dyDescent="0.25">
      <c r="B22086" s="16"/>
      <c r="C22086" s="17"/>
    </row>
    <row r="22087" spans="2:3" x14ac:dyDescent="0.25">
      <c r="B22087" s="16"/>
      <c r="C22087" s="17"/>
    </row>
    <row r="22088" spans="2:3" x14ac:dyDescent="0.25">
      <c r="B22088" s="16"/>
      <c r="C22088" s="17"/>
    </row>
    <row r="22089" spans="2:3" x14ac:dyDescent="0.25">
      <c r="B22089" s="16"/>
      <c r="C22089" s="17"/>
    </row>
    <row r="22090" spans="2:3" x14ac:dyDescent="0.25">
      <c r="B22090" s="16"/>
      <c r="C22090" s="17"/>
    </row>
    <row r="22091" spans="2:3" x14ac:dyDescent="0.25">
      <c r="B22091" s="16"/>
      <c r="C22091" s="17"/>
    </row>
    <row r="22092" spans="2:3" x14ac:dyDescent="0.25">
      <c r="B22092" s="16"/>
      <c r="C22092" s="17"/>
    </row>
    <row r="22093" spans="2:3" x14ac:dyDescent="0.25">
      <c r="B22093" s="16"/>
      <c r="C22093" s="17"/>
    </row>
    <row r="22094" spans="2:3" x14ac:dyDescent="0.25">
      <c r="B22094" s="16"/>
      <c r="C22094" s="17"/>
    </row>
    <row r="22095" spans="2:3" x14ac:dyDescent="0.25">
      <c r="B22095" s="16"/>
      <c r="C22095" s="17"/>
    </row>
    <row r="22096" spans="2:3" x14ac:dyDescent="0.25">
      <c r="B22096" s="16"/>
      <c r="C22096" s="17"/>
    </row>
    <row r="22097" spans="2:3" x14ac:dyDescent="0.25">
      <c r="B22097" s="16"/>
      <c r="C22097" s="17"/>
    </row>
    <row r="22098" spans="2:3" x14ac:dyDescent="0.25">
      <c r="B22098" s="16"/>
      <c r="C22098" s="17"/>
    </row>
    <row r="22099" spans="2:3" x14ac:dyDescent="0.25">
      <c r="B22099" s="16"/>
      <c r="C22099" s="17"/>
    </row>
    <row r="22100" spans="2:3" x14ac:dyDescent="0.25">
      <c r="B22100" s="16"/>
      <c r="C22100" s="17"/>
    </row>
    <row r="22101" spans="2:3" x14ac:dyDescent="0.25">
      <c r="B22101" s="16"/>
      <c r="C22101" s="17"/>
    </row>
    <row r="22102" spans="2:3" x14ac:dyDescent="0.25">
      <c r="B22102" s="16"/>
      <c r="C22102" s="17"/>
    </row>
    <row r="22103" spans="2:3" x14ac:dyDescent="0.25">
      <c r="B22103" s="16"/>
      <c r="C22103" s="17"/>
    </row>
    <row r="22104" spans="2:3" x14ac:dyDescent="0.25">
      <c r="B22104" s="16"/>
      <c r="C22104" s="17"/>
    </row>
    <row r="22105" spans="2:3" x14ac:dyDescent="0.25">
      <c r="B22105" s="16"/>
      <c r="C22105" s="17"/>
    </row>
    <row r="22106" spans="2:3" x14ac:dyDescent="0.25">
      <c r="B22106" s="16"/>
      <c r="C22106" s="17"/>
    </row>
    <row r="22107" spans="2:3" x14ac:dyDescent="0.25">
      <c r="B22107" s="16"/>
      <c r="C22107" s="17"/>
    </row>
    <row r="22108" spans="2:3" x14ac:dyDescent="0.25">
      <c r="B22108" s="16"/>
      <c r="C22108" s="17"/>
    </row>
    <row r="22109" spans="2:3" x14ac:dyDescent="0.25">
      <c r="B22109" s="16"/>
      <c r="C22109" s="17"/>
    </row>
    <row r="22110" spans="2:3" x14ac:dyDescent="0.25">
      <c r="B22110" s="16"/>
      <c r="C22110" s="17"/>
    </row>
    <row r="22111" spans="2:3" x14ac:dyDescent="0.25">
      <c r="B22111" s="16"/>
      <c r="C22111" s="17"/>
    </row>
    <row r="22112" spans="2:3" x14ac:dyDescent="0.25">
      <c r="B22112" s="16"/>
      <c r="C22112" s="17"/>
    </row>
    <row r="22113" spans="2:3" x14ac:dyDescent="0.25">
      <c r="B22113" s="16"/>
      <c r="C22113" s="17"/>
    </row>
    <row r="22114" spans="2:3" x14ac:dyDescent="0.25">
      <c r="B22114" s="16"/>
      <c r="C22114" s="17"/>
    </row>
    <row r="22115" spans="2:3" x14ac:dyDescent="0.25">
      <c r="B22115" s="16"/>
      <c r="C22115" s="17"/>
    </row>
    <row r="22116" spans="2:3" x14ac:dyDescent="0.25">
      <c r="B22116" s="16"/>
      <c r="C22116" s="17"/>
    </row>
    <row r="22117" spans="2:3" x14ac:dyDescent="0.25">
      <c r="B22117" s="16"/>
      <c r="C22117" s="17"/>
    </row>
    <row r="22118" spans="2:3" x14ac:dyDescent="0.25">
      <c r="B22118" s="16"/>
      <c r="C22118" s="17"/>
    </row>
    <row r="22119" spans="2:3" x14ac:dyDescent="0.25">
      <c r="B22119" s="16"/>
      <c r="C22119" s="17"/>
    </row>
    <row r="22120" spans="2:3" x14ac:dyDescent="0.25">
      <c r="B22120" s="16"/>
      <c r="C22120" s="17"/>
    </row>
    <row r="22121" spans="2:3" x14ac:dyDescent="0.25">
      <c r="B22121" s="16"/>
      <c r="C22121" s="17"/>
    </row>
    <row r="22122" spans="2:3" x14ac:dyDescent="0.25">
      <c r="B22122" s="16"/>
      <c r="C22122" s="17"/>
    </row>
    <row r="22123" spans="2:3" x14ac:dyDescent="0.25">
      <c r="B22123" s="16"/>
      <c r="C22123" s="17"/>
    </row>
    <row r="22124" spans="2:3" x14ac:dyDescent="0.25">
      <c r="B22124" s="16"/>
      <c r="C22124" s="17"/>
    </row>
    <row r="22125" spans="2:3" x14ac:dyDescent="0.25">
      <c r="B22125" s="16"/>
      <c r="C22125" s="17"/>
    </row>
    <row r="22126" spans="2:3" x14ac:dyDescent="0.25">
      <c r="B22126" s="16"/>
      <c r="C22126" s="17"/>
    </row>
    <row r="22127" spans="2:3" x14ac:dyDescent="0.25">
      <c r="B22127" s="16"/>
      <c r="C22127" s="17"/>
    </row>
    <row r="22128" spans="2:3" x14ac:dyDescent="0.25">
      <c r="B22128" s="16"/>
      <c r="C22128" s="17"/>
    </row>
    <row r="22129" spans="2:3" x14ac:dyDescent="0.25">
      <c r="B22129" s="16"/>
      <c r="C22129" s="17"/>
    </row>
    <row r="22130" spans="2:3" x14ac:dyDescent="0.25">
      <c r="B22130" s="16"/>
      <c r="C22130" s="17"/>
    </row>
    <row r="22131" spans="2:3" x14ac:dyDescent="0.25">
      <c r="B22131" s="16"/>
      <c r="C22131" s="17"/>
    </row>
    <row r="22132" spans="2:3" x14ac:dyDescent="0.25">
      <c r="B22132" s="16"/>
      <c r="C22132" s="17"/>
    </row>
    <row r="22133" spans="2:3" x14ac:dyDescent="0.25">
      <c r="B22133" s="16"/>
      <c r="C22133" s="17"/>
    </row>
    <row r="22134" spans="2:3" x14ac:dyDescent="0.25">
      <c r="B22134" s="16"/>
      <c r="C22134" s="17"/>
    </row>
    <row r="22135" spans="2:3" x14ac:dyDescent="0.25">
      <c r="B22135" s="16"/>
      <c r="C22135" s="17"/>
    </row>
    <row r="22136" spans="2:3" x14ac:dyDescent="0.25">
      <c r="B22136" s="16"/>
      <c r="C22136" s="17"/>
    </row>
    <row r="22137" spans="2:3" x14ac:dyDescent="0.25">
      <c r="B22137" s="16"/>
      <c r="C22137" s="17"/>
    </row>
    <row r="22138" spans="2:3" x14ac:dyDescent="0.25">
      <c r="B22138" s="16"/>
      <c r="C22138" s="17"/>
    </row>
    <row r="22139" spans="2:3" x14ac:dyDescent="0.25">
      <c r="B22139" s="16"/>
      <c r="C22139" s="17"/>
    </row>
    <row r="22140" spans="2:3" x14ac:dyDescent="0.25">
      <c r="B22140" s="16"/>
      <c r="C22140" s="17"/>
    </row>
    <row r="22141" spans="2:3" x14ac:dyDescent="0.25">
      <c r="B22141" s="16"/>
      <c r="C22141" s="17"/>
    </row>
    <row r="22142" spans="2:3" x14ac:dyDescent="0.25">
      <c r="B22142" s="16"/>
      <c r="C22142" s="17"/>
    </row>
    <row r="22143" spans="2:3" x14ac:dyDescent="0.25">
      <c r="B22143" s="16"/>
      <c r="C22143" s="17"/>
    </row>
    <row r="22144" spans="2:3" x14ac:dyDescent="0.25">
      <c r="B22144" s="16"/>
      <c r="C22144" s="17"/>
    </row>
    <row r="22145" spans="2:3" x14ac:dyDescent="0.25">
      <c r="B22145" s="16"/>
      <c r="C22145" s="17"/>
    </row>
    <row r="22146" spans="2:3" x14ac:dyDescent="0.25">
      <c r="B22146" s="16"/>
      <c r="C22146" s="17"/>
    </row>
    <row r="22147" spans="2:3" x14ac:dyDescent="0.25">
      <c r="B22147" s="16"/>
      <c r="C22147" s="17"/>
    </row>
    <row r="22148" spans="2:3" x14ac:dyDescent="0.25">
      <c r="B22148" s="16"/>
      <c r="C22148" s="17"/>
    </row>
    <row r="22149" spans="2:3" x14ac:dyDescent="0.25">
      <c r="B22149" s="16"/>
      <c r="C22149" s="17"/>
    </row>
    <row r="22150" spans="2:3" x14ac:dyDescent="0.25">
      <c r="B22150" s="16"/>
      <c r="C22150" s="17"/>
    </row>
    <row r="22151" spans="2:3" x14ac:dyDescent="0.25">
      <c r="B22151" s="16"/>
      <c r="C22151" s="17"/>
    </row>
    <row r="22152" spans="2:3" x14ac:dyDescent="0.25">
      <c r="B22152" s="16"/>
      <c r="C22152" s="17"/>
    </row>
    <row r="22153" spans="2:3" x14ac:dyDescent="0.25">
      <c r="B22153" s="16"/>
      <c r="C22153" s="17"/>
    </row>
    <row r="22154" spans="2:3" x14ac:dyDescent="0.25">
      <c r="B22154" s="16"/>
      <c r="C22154" s="17"/>
    </row>
    <row r="22155" spans="2:3" x14ac:dyDescent="0.25">
      <c r="B22155" s="16"/>
      <c r="C22155" s="17"/>
    </row>
    <row r="22156" spans="2:3" x14ac:dyDescent="0.25">
      <c r="B22156" s="16"/>
      <c r="C22156" s="17"/>
    </row>
    <row r="22157" spans="2:3" x14ac:dyDescent="0.25">
      <c r="B22157" s="16"/>
      <c r="C22157" s="17"/>
    </row>
    <row r="22158" spans="2:3" x14ac:dyDescent="0.25">
      <c r="B22158" s="16"/>
      <c r="C22158" s="17"/>
    </row>
    <row r="22159" spans="2:3" x14ac:dyDescent="0.25">
      <c r="B22159" s="16"/>
      <c r="C22159" s="17"/>
    </row>
    <row r="22160" spans="2:3" x14ac:dyDescent="0.25">
      <c r="B22160" s="16"/>
      <c r="C22160" s="17"/>
    </row>
    <row r="22161" spans="2:3" x14ac:dyDescent="0.25">
      <c r="B22161" s="16"/>
      <c r="C22161" s="17"/>
    </row>
    <row r="22162" spans="2:3" x14ac:dyDescent="0.25">
      <c r="B22162" s="16"/>
      <c r="C22162" s="17"/>
    </row>
    <row r="22163" spans="2:3" x14ac:dyDescent="0.25">
      <c r="B22163" s="16"/>
      <c r="C22163" s="17"/>
    </row>
    <row r="22164" spans="2:3" x14ac:dyDescent="0.25">
      <c r="B22164" s="16"/>
      <c r="C22164" s="17"/>
    </row>
    <row r="22165" spans="2:3" x14ac:dyDescent="0.25">
      <c r="B22165" s="16"/>
      <c r="C22165" s="17"/>
    </row>
    <row r="22166" spans="2:3" x14ac:dyDescent="0.25">
      <c r="B22166" s="16"/>
      <c r="C22166" s="17"/>
    </row>
    <row r="22167" spans="2:3" x14ac:dyDescent="0.25">
      <c r="B22167" s="16"/>
      <c r="C22167" s="17"/>
    </row>
    <row r="22168" spans="2:3" x14ac:dyDescent="0.25">
      <c r="B22168" s="16"/>
      <c r="C22168" s="17"/>
    </row>
    <row r="22169" spans="2:3" x14ac:dyDescent="0.25">
      <c r="B22169" s="16"/>
      <c r="C22169" s="17"/>
    </row>
    <row r="22170" spans="2:3" x14ac:dyDescent="0.25">
      <c r="B22170" s="16"/>
      <c r="C22170" s="17"/>
    </row>
    <row r="22171" spans="2:3" x14ac:dyDescent="0.25">
      <c r="B22171" s="16"/>
      <c r="C22171" s="17"/>
    </row>
    <row r="22172" spans="2:3" x14ac:dyDescent="0.25">
      <c r="B22172" s="16"/>
      <c r="C22172" s="17"/>
    </row>
    <row r="22173" spans="2:3" x14ac:dyDescent="0.25">
      <c r="B22173" s="16"/>
      <c r="C22173" s="17"/>
    </row>
    <row r="22174" spans="2:3" x14ac:dyDescent="0.25">
      <c r="B22174" s="16"/>
      <c r="C22174" s="17"/>
    </row>
    <row r="22175" spans="2:3" x14ac:dyDescent="0.25">
      <c r="B22175" s="16"/>
      <c r="C22175" s="17"/>
    </row>
    <row r="22176" spans="2:3" x14ac:dyDescent="0.25">
      <c r="B22176" s="16"/>
      <c r="C22176" s="17"/>
    </row>
    <row r="22177" spans="2:3" x14ac:dyDescent="0.25">
      <c r="B22177" s="16"/>
      <c r="C22177" s="17"/>
    </row>
    <row r="22178" spans="2:3" x14ac:dyDescent="0.25">
      <c r="B22178" s="16"/>
      <c r="C22178" s="17"/>
    </row>
    <row r="22179" spans="2:3" x14ac:dyDescent="0.25">
      <c r="B22179" s="16"/>
      <c r="C22179" s="17"/>
    </row>
    <row r="22180" spans="2:3" x14ac:dyDescent="0.25">
      <c r="B22180" s="16"/>
      <c r="C22180" s="17"/>
    </row>
    <row r="22181" spans="2:3" x14ac:dyDescent="0.25">
      <c r="B22181" s="16"/>
      <c r="C22181" s="17"/>
    </row>
    <row r="22182" spans="2:3" x14ac:dyDescent="0.25">
      <c r="B22182" s="16"/>
      <c r="C22182" s="17"/>
    </row>
    <row r="22183" spans="2:3" x14ac:dyDescent="0.25">
      <c r="B22183" s="16"/>
      <c r="C22183" s="17"/>
    </row>
    <row r="22184" spans="2:3" x14ac:dyDescent="0.25">
      <c r="B22184" s="16"/>
      <c r="C22184" s="17"/>
    </row>
    <row r="22185" spans="2:3" x14ac:dyDescent="0.25">
      <c r="B22185" s="16"/>
      <c r="C22185" s="17"/>
    </row>
    <row r="22186" spans="2:3" x14ac:dyDescent="0.25">
      <c r="B22186" s="16"/>
      <c r="C22186" s="17"/>
    </row>
    <row r="22187" spans="2:3" x14ac:dyDescent="0.25">
      <c r="B22187" s="16"/>
      <c r="C22187" s="17"/>
    </row>
    <row r="22188" spans="2:3" x14ac:dyDescent="0.25">
      <c r="B22188" s="16"/>
      <c r="C22188" s="17"/>
    </row>
    <row r="22189" spans="2:3" x14ac:dyDescent="0.25">
      <c r="B22189" s="16"/>
      <c r="C22189" s="17"/>
    </row>
    <row r="22190" spans="2:3" x14ac:dyDescent="0.25">
      <c r="B22190" s="16"/>
      <c r="C22190" s="17"/>
    </row>
    <row r="22191" spans="2:3" x14ac:dyDescent="0.25">
      <c r="B22191" s="16"/>
      <c r="C22191" s="17"/>
    </row>
    <row r="22192" spans="2:3" x14ac:dyDescent="0.25">
      <c r="B22192" s="16"/>
      <c r="C22192" s="17"/>
    </row>
    <row r="22193" spans="2:3" x14ac:dyDescent="0.25">
      <c r="B22193" s="16"/>
      <c r="C22193" s="17"/>
    </row>
    <row r="22194" spans="2:3" x14ac:dyDescent="0.25">
      <c r="B22194" s="16"/>
      <c r="C22194" s="17"/>
    </row>
    <row r="22195" spans="2:3" x14ac:dyDescent="0.25">
      <c r="B22195" s="16"/>
      <c r="C22195" s="17"/>
    </row>
    <row r="22196" spans="2:3" x14ac:dyDescent="0.25">
      <c r="B22196" s="16"/>
      <c r="C22196" s="17"/>
    </row>
    <row r="22197" spans="2:3" x14ac:dyDescent="0.25">
      <c r="B22197" s="16"/>
      <c r="C22197" s="17"/>
    </row>
    <row r="22198" spans="2:3" x14ac:dyDescent="0.25">
      <c r="B22198" s="16"/>
      <c r="C22198" s="17"/>
    </row>
    <row r="22199" spans="2:3" x14ac:dyDescent="0.25">
      <c r="B22199" s="16"/>
      <c r="C22199" s="17"/>
    </row>
    <row r="22200" spans="2:3" x14ac:dyDescent="0.25">
      <c r="B22200" s="16"/>
      <c r="C22200" s="17"/>
    </row>
    <row r="22201" spans="2:3" x14ac:dyDescent="0.25">
      <c r="B22201" s="16"/>
      <c r="C22201" s="17"/>
    </row>
    <row r="22202" spans="2:3" x14ac:dyDescent="0.25">
      <c r="B22202" s="16"/>
      <c r="C22202" s="17"/>
    </row>
    <row r="22203" spans="2:3" x14ac:dyDescent="0.25">
      <c r="B22203" s="16"/>
      <c r="C22203" s="17"/>
    </row>
    <row r="22204" spans="2:3" x14ac:dyDescent="0.25">
      <c r="B22204" s="16"/>
      <c r="C22204" s="17"/>
    </row>
    <row r="22205" spans="2:3" x14ac:dyDescent="0.25">
      <c r="B22205" s="16"/>
      <c r="C22205" s="17"/>
    </row>
    <row r="22206" spans="2:3" x14ac:dyDescent="0.25">
      <c r="B22206" s="16"/>
      <c r="C22206" s="17"/>
    </row>
    <row r="22207" spans="2:3" x14ac:dyDescent="0.25">
      <c r="B22207" s="16"/>
      <c r="C22207" s="17"/>
    </row>
    <row r="22208" spans="2:3" x14ac:dyDescent="0.25">
      <c r="B22208" s="16"/>
      <c r="C22208" s="17"/>
    </row>
    <row r="22209" spans="2:3" x14ac:dyDescent="0.25">
      <c r="B22209" s="16"/>
      <c r="C22209" s="17"/>
    </row>
    <row r="22210" spans="2:3" x14ac:dyDescent="0.25">
      <c r="B22210" s="16"/>
      <c r="C22210" s="17"/>
    </row>
    <row r="22211" spans="2:3" x14ac:dyDescent="0.25">
      <c r="B22211" s="16"/>
      <c r="C22211" s="17"/>
    </row>
    <row r="22212" spans="2:3" x14ac:dyDescent="0.25">
      <c r="B22212" s="16"/>
      <c r="C22212" s="17"/>
    </row>
    <row r="22213" spans="2:3" x14ac:dyDescent="0.25">
      <c r="B22213" s="16"/>
      <c r="C22213" s="17"/>
    </row>
    <row r="22214" spans="2:3" x14ac:dyDescent="0.25">
      <c r="B22214" s="16"/>
      <c r="C22214" s="17"/>
    </row>
    <row r="22215" spans="2:3" x14ac:dyDescent="0.25">
      <c r="B22215" s="16"/>
      <c r="C22215" s="17"/>
    </row>
    <row r="22216" spans="2:3" x14ac:dyDescent="0.25">
      <c r="B22216" s="16"/>
      <c r="C22216" s="17"/>
    </row>
    <row r="22217" spans="2:3" x14ac:dyDescent="0.25">
      <c r="B22217" s="16"/>
      <c r="C22217" s="17"/>
    </row>
    <row r="22218" spans="2:3" x14ac:dyDescent="0.25">
      <c r="B22218" s="16"/>
      <c r="C22218" s="17"/>
    </row>
    <row r="22219" spans="2:3" x14ac:dyDescent="0.25">
      <c r="B22219" s="16"/>
      <c r="C22219" s="17"/>
    </row>
    <row r="22220" spans="2:3" x14ac:dyDescent="0.25">
      <c r="B22220" s="16"/>
      <c r="C22220" s="17"/>
    </row>
    <row r="22221" spans="2:3" x14ac:dyDescent="0.25">
      <c r="B22221" s="16"/>
      <c r="C22221" s="17"/>
    </row>
    <row r="22222" spans="2:3" x14ac:dyDescent="0.25">
      <c r="B22222" s="16"/>
      <c r="C22222" s="17"/>
    </row>
    <row r="22223" spans="2:3" x14ac:dyDescent="0.25">
      <c r="B22223" s="16"/>
      <c r="C22223" s="17"/>
    </row>
    <row r="22224" spans="2:3" x14ac:dyDescent="0.25">
      <c r="B22224" s="16"/>
      <c r="C22224" s="17"/>
    </row>
    <row r="22225" spans="2:3" x14ac:dyDescent="0.25">
      <c r="B22225" s="16"/>
      <c r="C22225" s="17"/>
    </row>
    <row r="22226" spans="2:3" x14ac:dyDescent="0.25">
      <c r="B22226" s="16"/>
      <c r="C22226" s="17"/>
    </row>
    <row r="22227" spans="2:3" x14ac:dyDescent="0.25">
      <c r="B22227" s="16"/>
      <c r="C22227" s="17"/>
    </row>
    <row r="22228" spans="2:3" x14ac:dyDescent="0.25">
      <c r="B22228" s="16"/>
      <c r="C22228" s="17"/>
    </row>
    <row r="22229" spans="2:3" x14ac:dyDescent="0.25">
      <c r="B22229" s="16"/>
      <c r="C22229" s="17"/>
    </row>
    <row r="22230" spans="2:3" x14ac:dyDescent="0.25">
      <c r="B22230" s="16"/>
      <c r="C22230" s="17"/>
    </row>
    <row r="22231" spans="2:3" x14ac:dyDescent="0.25">
      <c r="B22231" s="16"/>
      <c r="C22231" s="17"/>
    </row>
    <row r="22232" spans="2:3" x14ac:dyDescent="0.25">
      <c r="B22232" s="16"/>
      <c r="C22232" s="17"/>
    </row>
    <row r="22233" spans="2:3" x14ac:dyDescent="0.25">
      <c r="B22233" s="16"/>
      <c r="C22233" s="17"/>
    </row>
    <row r="22234" spans="2:3" x14ac:dyDescent="0.25">
      <c r="B22234" s="16"/>
      <c r="C22234" s="17"/>
    </row>
    <row r="22235" spans="2:3" x14ac:dyDescent="0.25">
      <c r="B22235" s="16"/>
      <c r="C22235" s="17"/>
    </row>
    <row r="22236" spans="2:3" x14ac:dyDescent="0.25">
      <c r="B22236" s="16"/>
      <c r="C22236" s="17"/>
    </row>
    <row r="22237" spans="2:3" x14ac:dyDescent="0.25">
      <c r="B22237" s="16"/>
      <c r="C22237" s="17"/>
    </row>
    <row r="22238" spans="2:3" x14ac:dyDescent="0.25">
      <c r="B22238" s="16"/>
      <c r="C22238" s="17"/>
    </row>
    <row r="22239" spans="2:3" x14ac:dyDescent="0.25">
      <c r="B22239" s="16"/>
      <c r="C22239" s="17"/>
    </row>
    <row r="22240" spans="2:3" x14ac:dyDescent="0.25">
      <c r="B22240" s="16"/>
      <c r="C22240" s="17"/>
    </row>
    <row r="22241" spans="2:3" x14ac:dyDescent="0.25">
      <c r="B22241" s="16"/>
      <c r="C22241" s="17"/>
    </row>
    <row r="22242" spans="2:3" x14ac:dyDescent="0.25">
      <c r="B22242" s="16"/>
      <c r="C22242" s="17"/>
    </row>
    <row r="22243" spans="2:3" x14ac:dyDescent="0.25">
      <c r="B22243" s="16"/>
      <c r="C22243" s="17"/>
    </row>
    <row r="22244" spans="2:3" x14ac:dyDescent="0.25">
      <c r="B22244" s="16"/>
      <c r="C22244" s="17"/>
    </row>
    <row r="22245" spans="2:3" x14ac:dyDescent="0.25">
      <c r="B22245" s="16"/>
      <c r="C22245" s="17"/>
    </row>
    <row r="22246" spans="2:3" x14ac:dyDescent="0.25">
      <c r="B22246" s="16"/>
      <c r="C22246" s="17"/>
    </row>
    <row r="22247" spans="2:3" x14ac:dyDescent="0.25">
      <c r="B22247" s="16"/>
      <c r="C22247" s="17"/>
    </row>
    <row r="22248" spans="2:3" x14ac:dyDescent="0.25">
      <c r="B22248" s="16"/>
      <c r="C22248" s="17"/>
    </row>
    <row r="22249" spans="2:3" x14ac:dyDescent="0.25">
      <c r="B22249" s="16"/>
      <c r="C22249" s="17"/>
    </row>
    <row r="22250" spans="2:3" x14ac:dyDescent="0.25">
      <c r="B22250" s="16"/>
      <c r="C22250" s="17"/>
    </row>
    <row r="22251" spans="2:3" x14ac:dyDescent="0.25">
      <c r="B22251" s="16"/>
      <c r="C22251" s="17"/>
    </row>
    <row r="22252" spans="2:3" x14ac:dyDescent="0.25">
      <c r="B22252" s="16"/>
      <c r="C22252" s="17"/>
    </row>
    <row r="22253" spans="2:3" x14ac:dyDescent="0.25">
      <c r="B22253" s="16"/>
      <c r="C22253" s="17"/>
    </row>
    <row r="22254" spans="2:3" x14ac:dyDescent="0.25">
      <c r="B22254" s="16"/>
      <c r="C22254" s="17"/>
    </row>
    <row r="22255" spans="2:3" x14ac:dyDescent="0.25">
      <c r="B22255" s="16"/>
      <c r="C22255" s="17"/>
    </row>
    <row r="22256" spans="2:3" x14ac:dyDescent="0.25">
      <c r="B22256" s="16"/>
      <c r="C22256" s="17"/>
    </row>
    <row r="22257" spans="2:3" x14ac:dyDescent="0.25">
      <c r="B22257" s="16"/>
      <c r="C22257" s="17"/>
    </row>
    <row r="22258" spans="2:3" x14ac:dyDescent="0.25">
      <c r="B22258" s="16"/>
      <c r="C22258" s="17"/>
    </row>
    <row r="22259" spans="2:3" x14ac:dyDescent="0.25">
      <c r="B22259" s="16"/>
      <c r="C22259" s="17"/>
    </row>
    <row r="22260" spans="2:3" x14ac:dyDescent="0.25">
      <c r="B22260" s="16"/>
      <c r="C22260" s="17"/>
    </row>
    <row r="22261" spans="2:3" x14ac:dyDescent="0.25">
      <c r="B22261" s="16"/>
      <c r="C22261" s="17"/>
    </row>
    <row r="22262" spans="2:3" x14ac:dyDescent="0.25">
      <c r="B22262" s="16"/>
      <c r="C22262" s="17"/>
    </row>
    <row r="22263" spans="2:3" x14ac:dyDescent="0.25">
      <c r="B22263" s="16"/>
      <c r="C22263" s="17"/>
    </row>
    <row r="22264" spans="2:3" x14ac:dyDescent="0.25">
      <c r="B22264" s="16"/>
      <c r="C22264" s="17"/>
    </row>
    <row r="22265" spans="2:3" x14ac:dyDescent="0.25">
      <c r="B22265" s="16"/>
      <c r="C22265" s="17"/>
    </row>
    <row r="22266" spans="2:3" x14ac:dyDescent="0.25">
      <c r="B22266" s="16"/>
      <c r="C22266" s="17"/>
    </row>
    <row r="22267" spans="2:3" x14ac:dyDescent="0.25">
      <c r="B22267" s="16"/>
      <c r="C22267" s="17"/>
    </row>
    <row r="22268" spans="2:3" x14ac:dyDescent="0.25">
      <c r="B22268" s="16"/>
      <c r="C22268" s="17"/>
    </row>
    <row r="22269" spans="2:3" x14ac:dyDescent="0.25">
      <c r="B22269" s="16"/>
      <c r="C22269" s="17"/>
    </row>
    <row r="22270" spans="2:3" x14ac:dyDescent="0.25">
      <c r="B22270" s="16"/>
      <c r="C22270" s="17"/>
    </row>
    <row r="22271" spans="2:3" x14ac:dyDescent="0.25">
      <c r="B22271" s="16"/>
      <c r="C22271" s="17"/>
    </row>
    <row r="22272" spans="2:3" x14ac:dyDescent="0.25">
      <c r="B22272" s="16"/>
      <c r="C22272" s="17"/>
    </row>
    <row r="22273" spans="2:3" x14ac:dyDescent="0.25">
      <c r="B22273" s="16"/>
      <c r="C22273" s="17"/>
    </row>
    <row r="22274" spans="2:3" x14ac:dyDescent="0.25">
      <c r="B22274" s="16"/>
      <c r="C22274" s="17"/>
    </row>
    <row r="22275" spans="2:3" x14ac:dyDescent="0.25">
      <c r="B22275" s="16"/>
      <c r="C22275" s="17"/>
    </row>
    <row r="22276" spans="2:3" x14ac:dyDescent="0.25">
      <c r="B22276" s="16"/>
      <c r="C22276" s="17"/>
    </row>
    <row r="22277" spans="2:3" x14ac:dyDescent="0.25">
      <c r="B22277" s="16"/>
      <c r="C22277" s="17"/>
    </row>
    <row r="22278" spans="2:3" x14ac:dyDescent="0.25">
      <c r="B22278" s="16"/>
      <c r="C22278" s="17"/>
    </row>
    <row r="22279" spans="2:3" x14ac:dyDescent="0.25">
      <c r="B22279" s="16"/>
      <c r="C22279" s="17"/>
    </row>
    <row r="22280" spans="2:3" x14ac:dyDescent="0.25">
      <c r="B22280" s="16"/>
      <c r="C22280" s="17"/>
    </row>
    <row r="22281" spans="2:3" x14ac:dyDescent="0.25">
      <c r="B22281" s="16"/>
      <c r="C22281" s="17"/>
    </row>
    <row r="22282" spans="2:3" x14ac:dyDescent="0.25">
      <c r="B22282" s="16"/>
      <c r="C22282" s="17"/>
    </row>
    <row r="22283" spans="2:3" x14ac:dyDescent="0.25">
      <c r="B22283" s="16"/>
      <c r="C22283" s="17"/>
    </row>
    <row r="22284" spans="2:3" x14ac:dyDescent="0.25">
      <c r="B22284" s="16"/>
      <c r="C22284" s="17"/>
    </row>
    <row r="22285" spans="2:3" x14ac:dyDescent="0.25">
      <c r="B22285" s="16"/>
      <c r="C22285" s="17"/>
    </row>
    <row r="22286" spans="2:3" x14ac:dyDescent="0.25">
      <c r="B22286" s="16"/>
      <c r="C22286" s="17"/>
    </row>
    <row r="22287" spans="2:3" x14ac:dyDescent="0.25">
      <c r="B22287" s="16"/>
      <c r="C22287" s="17"/>
    </row>
    <row r="22288" spans="2:3" x14ac:dyDescent="0.25">
      <c r="B22288" s="16"/>
      <c r="C22288" s="17"/>
    </row>
    <row r="22289" spans="2:3" x14ac:dyDescent="0.25">
      <c r="B22289" s="16"/>
      <c r="C22289" s="17"/>
    </row>
    <row r="22290" spans="2:3" x14ac:dyDescent="0.25">
      <c r="B22290" s="16"/>
      <c r="C22290" s="17"/>
    </row>
    <row r="22291" spans="2:3" x14ac:dyDescent="0.25">
      <c r="B22291" s="16"/>
      <c r="C22291" s="17"/>
    </row>
    <row r="22292" spans="2:3" x14ac:dyDescent="0.25">
      <c r="B22292" s="16"/>
      <c r="C22292" s="17"/>
    </row>
    <row r="22293" spans="2:3" x14ac:dyDescent="0.25">
      <c r="B22293" s="16"/>
      <c r="C22293" s="17"/>
    </row>
    <row r="22294" spans="2:3" x14ac:dyDescent="0.25">
      <c r="B22294" s="16"/>
      <c r="C22294" s="17"/>
    </row>
    <row r="22295" spans="2:3" x14ac:dyDescent="0.25">
      <c r="B22295" s="16"/>
      <c r="C22295" s="17"/>
    </row>
    <row r="22296" spans="2:3" x14ac:dyDescent="0.25">
      <c r="B22296" s="16"/>
      <c r="C22296" s="17"/>
    </row>
    <row r="22297" spans="2:3" x14ac:dyDescent="0.25">
      <c r="B22297" s="16"/>
      <c r="C22297" s="17"/>
    </row>
    <row r="22298" spans="2:3" x14ac:dyDescent="0.25">
      <c r="B22298" s="16"/>
      <c r="C22298" s="17"/>
    </row>
    <row r="22299" spans="2:3" x14ac:dyDescent="0.25">
      <c r="B22299" s="16"/>
      <c r="C22299" s="17"/>
    </row>
    <row r="22300" spans="2:3" x14ac:dyDescent="0.25">
      <c r="B22300" s="16"/>
      <c r="C22300" s="17"/>
    </row>
    <row r="22301" spans="2:3" x14ac:dyDescent="0.25">
      <c r="B22301" s="16"/>
      <c r="C22301" s="17"/>
    </row>
    <row r="22302" spans="2:3" x14ac:dyDescent="0.25">
      <c r="B22302" s="16"/>
      <c r="C22302" s="17"/>
    </row>
    <row r="22303" spans="2:3" x14ac:dyDescent="0.25">
      <c r="B22303" s="16"/>
      <c r="C22303" s="17"/>
    </row>
    <row r="22304" spans="2:3" x14ac:dyDescent="0.25">
      <c r="B22304" s="16"/>
      <c r="C22304" s="17"/>
    </row>
    <row r="22305" spans="2:3" x14ac:dyDescent="0.25">
      <c r="B22305" s="16"/>
      <c r="C22305" s="17"/>
    </row>
    <row r="22306" spans="2:3" x14ac:dyDescent="0.25">
      <c r="B22306" s="16"/>
      <c r="C22306" s="17"/>
    </row>
    <row r="22307" spans="2:3" x14ac:dyDescent="0.25">
      <c r="B22307" s="16"/>
      <c r="C22307" s="17"/>
    </row>
    <row r="22308" spans="2:3" x14ac:dyDescent="0.25">
      <c r="B22308" s="16"/>
      <c r="C22308" s="17"/>
    </row>
    <row r="22309" spans="2:3" x14ac:dyDescent="0.25">
      <c r="B22309" s="16"/>
      <c r="C22309" s="17"/>
    </row>
    <row r="22310" spans="2:3" x14ac:dyDescent="0.25">
      <c r="B22310" s="16"/>
      <c r="C22310" s="17"/>
    </row>
    <row r="22311" spans="2:3" x14ac:dyDescent="0.25">
      <c r="B22311" s="16"/>
      <c r="C22311" s="17"/>
    </row>
    <row r="22312" spans="2:3" x14ac:dyDescent="0.25">
      <c r="B22312" s="16"/>
      <c r="C22312" s="17"/>
    </row>
    <row r="22313" spans="2:3" x14ac:dyDescent="0.25">
      <c r="B22313" s="16"/>
      <c r="C22313" s="17"/>
    </row>
    <row r="22314" spans="2:3" x14ac:dyDescent="0.25">
      <c r="B22314" s="16"/>
      <c r="C22314" s="17"/>
    </row>
    <row r="22315" spans="2:3" x14ac:dyDescent="0.25">
      <c r="B22315" s="16"/>
      <c r="C22315" s="17"/>
    </row>
    <row r="22316" spans="2:3" x14ac:dyDescent="0.25">
      <c r="B22316" s="16"/>
      <c r="C22316" s="17"/>
    </row>
    <row r="22317" spans="2:3" x14ac:dyDescent="0.25">
      <c r="B22317" s="16"/>
      <c r="C22317" s="17"/>
    </row>
    <row r="22318" spans="2:3" x14ac:dyDescent="0.25">
      <c r="B22318" s="16"/>
      <c r="C22318" s="17"/>
    </row>
    <row r="22319" spans="2:3" x14ac:dyDescent="0.25">
      <c r="B22319" s="16"/>
      <c r="C22319" s="17"/>
    </row>
    <row r="22320" spans="2:3" x14ac:dyDescent="0.25">
      <c r="B22320" s="16"/>
      <c r="C22320" s="17"/>
    </row>
    <row r="22321" spans="2:3" x14ac:dyDescent="0.25">
      <c r="B22321" s="16"/>
      <c r="C22321" s="17"/>
    </row>
    <row r="22322" spans="2:3" x14ac:dyDescent="0.25">
      <c r="B22322" s="16"/>
      <c r="C22322" s="17"/>
    </row>
    <row r="22323" spans="2:3" x14ac:dyDescent="0.25">
      <c r="B22323" s="16"/>
      <c r="C22323" s="17"/>
    </row>
    <row r="22324" spans="2:3" x14ac:dyDescent="0.25">
      <c r="B22324" s="16"/>
      <c r="C22324" s="17"/>
    </row>
    <row r="22325" spans="2:3" x14ac:dyDescent="0.25">
      <c r="B22325" s="16"/>
      <c r="C22325" s="17"/>
    </row>
    <row r="22326" spans="2:3" x14ac:dyDescent="0.25">
      <c r="B22326" s="16"/>
      <c r="C22326" s="17"/>
    </row>
    <row r="22327" spans="2:3" x14ac:dyDescent="0.25">
      <c r="B22327" s="16"/>
      <c r="C22327" s="17"/>
    </row>
    <row r="22328" spans="2:3" x14ac:dyDescent="0.25">
      <c r="B22328" s="16"/>
      <c r="C22328" s="17"/>
    </row>
    <row r="22329" spans="2:3" x14ac:dyDescent="0.25">
      <c r="B22329" s="16"/>
      <c r="C22329" s="17"/>
    </row>
    <row r="22330" spans="2:3" x14ac:dyDescent="0.25">
      <c r="B22330" s="16"/>
      <c r="C22330" s="17"/>
    </row>
    <row r="22331" spans="2:3" x14ac:dyDescent="0.25">
      <c r="B22331" s="16"/>
      <c r="C22331" s="17"/>
    </row>
    <row r="22332" spans="2:3" x14ac:dyDescent="0.25">
      <c r="B22332" s="16"/>
      <c r="C22332" s="17"/>
    </row>
    <row r="22333" spans="2:3" x14ac:dyDescent="0.25">
      <c r="B22333" s="16"/>
      <c r="C22333" s="17"/>
    </row>
    <row r="22334" spans="2:3" x14ac:dyDescent="0.25">
      <c r="B22334" s="16"/>
      <c r="C22334" s="17"/>
    </row>
    <row r="22335" spans="2:3" x14ac:dyDescent="0.25">
      <c r="B22335" s="16"/>
      <c r="C22335" s="17"/>
    </row>
    <row r="22336" spans="2:3" x14ac:dyDescent="0.25">
      <c r="B22336" s="16"/>
      <c r="C22336" s="17"/>
    </row>
    <row r="22337" spans="2:3" x14ac:dyDescent="0.25">
      <c r="B22337" s="16"/>
      <c r="C22337" s="17"/>
    </row>
    <row r="22338" spans="2:3" x14ac:dyDescent="0.25">
      <c r="B22338" s="16"/>
      <c r="C22338" s="17"/>
    </row>
    <row r="22339" spans="2:3" x14ac:dyDescent="0.25">
      <c r="B22339" s="16"/>
      <c r="C22339" s="17"/>
    </row>
    <row r="22340" spans="2:3" x14ac:dyDescent="0.25">
      <c r="B22340" s="16"/>
      <c r="C22340" s="17"/>
    </row>
    <row r="22341" spans="2:3" x14ac:dyDescent="0.25">
      <c r="B22341" s="16"/>
      <c r="C22341" s="17"/>
    </row>
    <row r="22342" spans="2:3" x14ac:dyDescent="0.25">
      <c r="B22342" s="16"/>
      <c r="C22342" s="17"/>
    </row>
    <row r="22343" spans="2:3" x14ac:dyDescent="0.25">
      <c r="B22343" s="16"/>
      <c r="C22343" s="17"/>
    </row>
    <row r="22344" spans="2:3" x14ac:dyDescent="0.25">
      <c r="B22344" s="16"/>
      <c r="C22344" s="17"/>
    </row>
    <row r="22345" spans="2:3" x14ac:dyDescent="0.25">
      <c r="B22345" s="16"/>
      <c r="C22345" s="17"/>
    </row>
    <row r="22346" spans="2:3" x14ac:dyDescent="0.25">
      <c r="B22346" s="16"/>
      <c r="C22346" s="17"/>
    </row>
    <row r="22347" spans="2:3" x14ac:dyDescent="0.25">
      <c r="B22347" s="16"/>
      <c r="C22347" s="17"/>
    </row>
    <row r="22348" spans="2:3" x14ac:dyDescent="0.25">
      <c r="B22348" s="16"/>
      <c r="C22348" s="17"/>
    </row>
    <row r="22349" spans="2:3" x14ac:dyDescent="0.25">
      <c r="B22349" s="16"/>
      <c r="C22349" s="17"/>
    </row>
    <row r="22350" spans="2:3" x14ac:dyDescent="0.25">
      <c r="B22350" s="16"/>
      <c r="C22350" s="17"/>
    </row>
    <row r="22351" spans="2:3" x14ac:dyDescent="0.25">
      <c r="B22351" s="16"/>
      <c r="C22351" s="17"/>
    </row>
    <row r="22352" spans="2:3" x14ac:dyDescent="0.25">
      <c r="B22352" s="16"/>
      <c r="C22352" s="17"/>
    </row>
    <row r="22353" spans="2:3" x14ac:dyDescent="0.25">
      <c r="B22353" s="16"/>
      <c r="C22353" s="17"/>
    </row>
    <row r="22354" spans="2:3" x14ac:dyDescent="0.25">
      <c r="B22354" s="16"/>
      <c r="C22354" s="17"/>
    </row>
    <row r="22355" spans="2:3" x14ac:dyDescent="0.25">
      <c r="B22355" s="16"/>
      <c r="C22355" s="17"/>
    </row>
    <row r="22356" spans="2:3" x14ac:dyDescent="0.25">
      <c r="B22356" s="16"/>
      <c r="C22356" s="17"/>
    </row>
    <row r="22357" spans="2:3" x14ac:dyDescent="0.25">
      <c r="B22357" s="16"/>
      <c r="C22357" s="17"/>
    </row>
    <row r="22358" spans="2:3" x14ac:dyDescent="0.25">
      <c r="B22358" s="16"/>
      <c r="C22358" s="17"/>
    </row>
    <row r="22359" spans="2:3" x14ac:dyDescent="0.25">
      <c r="B22359" s="16"/>
      <c r="C22359" s="17"/>
    </row>
    <row r="22360" spans="2:3" x14ac:dyDescent="0.25">
      <c r="B22360" s="16"/>
      <c r="C22360" s="17"/>
    </row>
    <row r="22361" spans="2:3" x14ac:dyDescent="0.25">
      <c r="B22361" s="16"/>
      <c r="C22361" s="17"/>
    </row>
    <row r="22362" spans="2:3" x14ac:dyDescent="0.25">
      <c r="B22362" s="16"/>
      <c r="C22362" s="17"/>
    </row>
    <row r="22363" spans="2:3" x14ac:dyDescent="0.25">
      <c r="B22363" s="16"/>
      <c r="C22363" s="17"/>
    </row>
    <row r="22364" spans="2:3" x14ac:dyDescent="0.25">
      <c r="B22364" s="16"/>
      <c r="C22364" s="17"/>
    </row>
    <row r="22365" spans="2:3" x14ac:dyDescent="0.25">
      <c r="B22365" s="16"/>
      <c r="C22365" s="17"/>
    </row>
    <row r="22366" spans="2:3" x14ac:dyDescent="0.25">
      <c r="B22366" s="16"/>
      <c r="C22366" s="17"/>
    </row>
    <row r="22367" spans="2:3" x14ac:dyDescent="0.25">
      <c r="B22367" s="16"/>
      <c r="C22367" s="17"/>
    </row>
    <row r="22368" spans="2:3" x14ac:dyDescent="0.25">
      <c r="B22368" s="16"/>
      <c r="C22368" s="17"/>
    </row>
    <row r="22369" spans="2:3" x14ac:dyDescent="0.25">
      <c r="B22369" s="16"/>
      <c r="C22369" s="17"/>
    </row>
    <row r="22370" spans="2:3" x14ac:dyDescent="0.25">
      <c r="B22370" s="16"/>
      <c r="C22370" s="17"/>
    </row>
    <row r="22371" spans="2:3" x14ac:dyDescent="0.25">
      <c r="B22371" s="16"/>
      <c r="C22371" s="17"/>
    </row>
    <row r="22372" spans="2:3" x14ac:dyDescent="0.25">
      <c r="B22372" s="16"/>
      <c r="C22372" s="17"/>
    </row>
    <row r="22373" spans="2:3" x14ac:dyDescent="0.25">
      <c r="B22373" s="16"/>
      <c r="C22373" s="17"/>
    </row>
    <row r="22374" spans="2:3" x14ac:dyDescent="0.25">
      <c r="B22374" s="16"/>
      <c r="C22374" s="17"/>
    </row>
    <row r="22375" spans="2:3" x14ac:dyDescent="0.25">
      <c r="B22375" s="16"/>
      <c r="C22375" s="17"/>
    </row>
    <row r="22376" spans="2:3" x14ac:dyDescent="0.25">
      <c r="B22376" s="16"/>
      <c r="C22376" s="17"/>
    </row>
    <row r="22377" spans="2:3" x14ac:dyDescent="0.25">
      <c r="B22377" s="16"/>
      <c r="C22377" s="17"/>
    </row>
    <row r="22378" spans="2:3" x14ac:dyDescent="0.25">
      <c r="B22378" s="16"/>
      <c r="C22378" s="17"/>
    </row>
    <row r="22379" spans="2:3" x14ac:dyDescent="0.25">
      <c r="B22379" s="16"/>
      <c r="C22379" s="17"/>
    </row>
    <row r="22380" spans="2:3" x14ac:dyDescent="0.25">
      <c r="B22380" s="16"/>
      <c r="C22380" s="17"/>
    </row>
    <row r="22381" spans="2:3" x14ac:dyDescent="0.25">
      <c r="B22381" s="16"/>
      <c r="C22381" s="17"/>
    </row>
    <row r="22382" spans="2:3" x14ac:dyDescent="0.25">
      <c r="B22382" s="16"/>
      <c r="C22382" s="17"/>
    </row>
    <row r="22383" spans="2:3" x14ac:dyDescent="0.25">
      <c r="B22383" s="16"/>
      <c r="C22383" s="17"/>
    </row>
    <row r="22384" spans="2:3" x14ac:dyDescent="0.25">
      <c r="B22384" s="16"/>
      <c r="C22384" s="17"/>
    </row>
    <row r="22385" spans="2:3" x14ac:dyDescent="0.25">
      <c r="B22385" s="16"/>
      <c r="C22385" s="17"/>
    </row>
    <row r="22386" spans="2:3" x14ac:dyDescent="0.25">
      <c r="B22386" s="16"/>
      <c r="C22386" s="17"/>
    </row>
    <row r="22387" spans="2:3" x14ac:dyDescent="0.25">
      <c r="B22387" s="16"/>
      <c r="C22387" s="17"/>
    </row>
    <row r="22388" spans="2:3" x14ac:dyDescent="0.25">
      <c r="B22388" s="16"/>
      <c r="C22388" s="17"/>
    </row>
    <row r="22389" spans="2:3" x14ac:dyDescent="0.25">
      <c r="B22389" s="16"/>
      <c r="C22389" s="17"/>
    </row>
    <row r="22390" spans="2:3" x14ac:dyDescent="0.25">
      <c r="B22390" s="16"/>
      <c r="C22390" s="17"/>
    </row>
    <row r="22391" spans="2:3" x14ac:dyDescent="0.25">
      <c r="B22391" s="16"/>
      <c r="C22391" s="17"/>
    </row>
    <row r="22392" spans="2:3" x14ac:dyDescent="0.25">
      <c r="B22392" s="16"/>
      <c r="C22392" s="17"/>
    </row>
    <row r="22393" spans="2:3" x14ac:dyDescent="0.25">
      <c r="B22393" s="16"/>
      <c r="C22393" s="17"/>
    </row>
    <row r="22394" spans="2:3" x14ac:dyDescent="0.25">
      <c r="B22394" s="16"/>
      <c r="C22394" s="17"/>
    </row>
    <row r="22395" spans="2:3" x14ac:dyDescent="0.25">
      <c r="B22395" s="16"/>
      <c r="C22395" s="17"/>
    </row>
    <row r="22396" spans="2:3" x14ac:dyDescent="0.25">
      <c r="B22396" s="16"/>
      <c r="C22396" s="17"/>
    </row>
    <row r="22397" spans="2:3" x14ac:dyDescent="0.25">
      <c r="B22397" s="16"/>
      <c r="C22397" s="17"/>
    </row>
    <row r="22398" spans="2:3" x14ac:dyDescent="0.25">
      <c r="B22398" s="16"/>
      <c r="C22398" s="17"/>
    </row>
    <row r="22399" spans="2:3" x14ac:dyDescent="0.25">
      <c r="B22399" s="16"/>
      <c r="C22399" s="17"/>
    </row>
    <row r="22400" spans="2:3" x14ac:dyDescent="0.25">
      <c r="B22400" s="16"/>
      <c r="C22400" s="17"/>
    </row>
    <row r="22401" spans="2:3" x14ac:dyDescent="0.25">
      <c r="B22401" s="16"/>
      <c r="C22401" s="17"/>
    </row>
    <row r="22402" spans="2:3" x14ac:dyDescent="0.25">
      <c r="B22402" s="16"/>
      <c r="C22402" s="17"/>
    </row>
    <row r="22403" spans="2:3" x14ac:dyDescent="0.25">
      <c r="B22403" s="16"/>
      <c r="C22403" s="17"/>
    </row>
    <row r="22404" spans="2:3" x14ac:dyDescent="0.25">
      <c r="B22404" s="16"/>
      <c r="C22404" s="17"/>
    </row>
    <row r="22405" spans="2:3" x14ac:dyDescent="0.25">
      <c r="B22405" s="16"/>
      <c r="C22405" s="17"/>
    </row>
    <row r="22406" spans="2:3" x14ac:dyDescent="0.25">
      <c r="B22406" s="16"/>
      <c r="C22406" s="17"/>
    </row>
    <row r="22407" spans="2:3" x14ac:dyDescent="0.25">
      <c r="B22407" s="16"/>
      <c r="C22407" s="17"/>
    </row>
    <row r="22408" spans="2:3" x14ac:dyDescent="0.25">
      <c r="B22408" s="16"/>
      <c r="C22408" s="17"/>
    </row>
    <row r="22409" spans="2:3" x14ac:dyDescent="0.25">
      <c r="B22409" s="16"/>
      <c r="C22409" s="17"/>
    </row>
    <row r="22410" spans="2:3" x14ac:dyDescent="0.25">
      <c r="B22410" s="16"/>
      <c r="C22410" s="17"/>
    </row>
    <row r="22411" spans="2:3" x14ac:dyDescent="0.25">
      <c r="B22411" s="16"/>
      <c r="C22411" s="17"/>
    </row>
    <row r="22412" spans="2:3" x14ac:dyDescent="0.25">
      <c r="B22412" s="16"/>
      <c r="C22412" s="17"/>
    </row>
    <row r="22413" spans="2:3" x14ac:dyDescent="0.25">
      <c r="B22413" s="16"/>
      <c r="C22413" s="17"/>
    </row>
    <row r="22414" spans="2:3" x14ac:dyDescent="0.25">
      <c r="B22414" s="16"/>
      <c r="C22414" s="17"/>
    </row>
    <row r="22415" spans="2:3" x14ac:dyDescent="0.25">
      <c r="B22415" s="16"/>
      <c r="C22415" s="17"/>
    </row>
    <row r="22416" spans="2:3" x14ac:dyDescent="0.25">
      <c r="B22416" s="16"/>
      <c r="C22416" s="17"/>
    </row>
    <row r="22417" spans="2:3" x14ac:dyDescent="0.25">
      <c r="B22417" s="16"/>
      <c r="C22417" s="17"/>
    </row>
    <row r="22418" spans="2:3" x14ac:dyDescent="0.25">
      <c r="B22418" s="16"/>
      <c r="C22418" s="17"/>
    </row>
    <row r="22419" spans="2:3" x14ac:dyDescent="0.25">
      <c r="B22419" s="16"/>
      <c r="C22419" s="17"/>
    </row>
    <row r="22420" spans="2:3" x14ac:dyDescent="0.25">
      <c r="B22420" s="16"/>
      <c r="C22420" s="17"/>
    </row>
    <row r="22421" spans="2:3" x14ac:dyDescent="0.25">
      <c r="B22421" s="16"/>
      <c r="C22421" s="17"/>
    </row>
    <row r="22422" spans="2:3" x14ac:dyDescent="0.25">
      <c r="B22422" s="16"/>
      <c r="C22422" s="17"/>
    </row>
    <row r="22423" spans="2:3" x14ac:dyDescent="0.25">
      <c r="B22423" s="16"/>
      <c r="C22423" s="17"/>
    </row>
    <row r="22424" spans="2:3" x14ac:dyDescent="0.25">
      <c r="B22424" s="16"/>
      <c r="C22424" s="17"/>
    </row>
    <row r="22425" spans="2:3" x14ac:dyDescent="0.25">
      <c r="B22425" s="16"/>
      <c r="C22425" s="17"/>
    </row>
    <row r="22426" spans="2:3" x14ac:dyDescent="0.25">
      <c r="B22426" s="16"/>
      <c r="C22426" s="17"/>
    </row>
    <row r="22427" spans="2:3" x14ac:dyDescent="0.25">
      <c r="B22427" s="16"/>
      <c r="C22427" s="17"/>
    </row>
    <row r="22428" spans="2:3" x14ac:dyDescent="0.25">
      <c r="B22428" s="16"/>
      <c r="C22428" s="17"/>
    </row>
    <row r="22429" spans="2:3" x14ac:dyDescent="0.25">
      <c r="B22429" s="16"/>
      <c r="C22429" s="17"/>
    </row>
    <row r="22430" spans="2:3" x14ac:dyDescent="0.25">
      <c r="B22430" s="16"/>
      <c r="C22430" s="17"/>
    </row>
    <row r="22431" spans="2:3" x14ac:dyDescent="0.25">
      <c r="B22431" s="16"/>
      <c r="C22431" s="17"/>
    </row>
    <row r="22432" spans="2:3" x14ac:dyDescent="0.25">
      <c r="B22432" s="16"/>
      <c r="C22432" s="17"/>
    </row>
    <row r="22433" spans="2:3" x14ac:dyDescent="0.25">
      <c r="B22433" s="16"/>
      <c r="C22433" s="17"/>
    </row>
    <row r="22434" spans="2:3" x14ac:dyDescent="0.25">
      <c r="B22434" s="16"/>
      <c r="C22434" s="17"/>
    </row>
    <row r="22435" spans="2:3" x14ac:dyDescent="0.25">
      <c r="B22435" s="16"/>
      <c r="C22435" s="17"/>
    </row>
    <row r="22436" spans="2:3" x14ac:dyDescent="0.25">
      <c r="B22436" s="16"/>
      <c r="C22436" s="17"/>
    </row>
    <row r="22437" spans="2:3" x14ac:dyDescent="0.25">
      <c r="B22437" s="16"/>
      <c r="C22437" s="17"/>
    </row>
    <row r="22438" spans="2:3" x14ac:dyDescent="0.25">
      <c r="B22438" s="16"/>
      <c r="C22438" s="17"/>
    </row>
    <row r="22439" spans="2:3" x14ac:dyDescent="0.25">
      <c r="B22439" s="16"/>
      <c r="C22439" s="17"/>
    </row>
    <row r="22440" spans="2:3" x14ac:dyDescent="0.25">
      <c r="B22440" s="16"/>
      <c r="C22440" s="17"/>
    </row>
    <row r="22441" spans="2:3" x14ac:dyDescent="0.25">
      <c r="B22441" s="16"/>
      <c r="C22441" s="17"/>
    </row>
    <row r="22442" spans="2:3" x14ac:dyDescent="0.25">
      <c r="B22442" s="16"/>
      <c r="C22442" s="17"/>
    </row>
    <row r="22443" spans="2:3" x14ac:dyDescent="0.25">
      <c r="B22443" s="16"/>
      <c r="C22443" s="17"/>
    </row>
    <row r="22444" spans="2:3" x14ac:dyDescent="0.25">
      <c r="B22444" s="16"/>
      <c r="C22444" s="17"/>
    </row>
    <row r="22445" spans="2:3" x14ac:dyDescent="0.25">
      <c r="B22445" s="16"/>
      <c r="C22445" s="17"/>
    </row>
    <row r="22446" spans="2:3" x14ac:dyDescent="0.25">
      <c r="B22446" s="16"/>
      <c r="C22446" s="17"/>
    </row>
    <row r="22447" spans="2:3" x14ac:dyDescent="0.25">
      <c r="B22447" s="16"/>
      <c r="C22447" s="17"/>
    </row>
    <row r="22448" spans="2:3" x14ac:dyDescent="0.25">
      <c r="B22448" s="16"/>
      <c r="C22448" s="17"/>
    </row>
    <row r="22449" spans="2:3" x14ac:dyDescent="0.25">
      <c r="B22449" s="16"/>
      <c r="C22449" s="17"/>
    </row>
    <row r="22450" spans="2:3" x14ac:dyDescent="0.25">
      <c r="B22450" s="16"/>
      <c r="C22450" s="17"/>
    </row>
    <row r="22451" spans="2:3" x14ac:dyDescent="0.25">
      <c r="B22451" s="16"/>
      <c r="C22451" s="17"/>
    </row>
    <row r="22452" spans="2:3" x14ac:dyDescent="0.25">
      <c r="B22452" s="16"/>
      <c r="C22452" s="17"/>
    </row>
    <row r="22453" spans="2:3" x14ac:dyDescent="0.25">
      <c r="B22453" s="16"/>
      <c r="C22453" s="17"/>
    </row>
    <row r="22454" spans="2:3" x14ac:dyDescent="0.25">
      <c r="B22454" s="16"/>
      <c r="C22454" s="17"/>
    </row>
    <row r="22455" spans="2:3" x14ac:dyDescent="0.25">
      <c r="B22455" s="16"/>
      <c r="C22455" s="17"/>
    </row>
    <row r="22456" spans="2:3" x14ac:dyDescent="0.25">
      <c r="B22456" s="16"/>
      <c r="C22456" s="17"/>
    </row>
    <row r="22457" spans="2:3" x14ac:dyDescent="0.25">
      <c r="B22457" s="16"/>
      <c r="C22457" s="17"/>
    </row>
    <row r="22458" spans="2:3" x14ac:dyDescent="0.25">
      <c r="B22458" s="16"/>
      <c r="C22458" s="17"/>
    </row>
    <row r="22459" spans="2:3" x14ac:dyDescent="0.25">
      <c r="B22459" s="16"/>
      <c r="C22459" s="17"/>
    </row>
    <row r="22460" spans="2:3" x14ac:dyDescent="0.25">
      <c r="B22460" s="16"/>
      <c r="C22460" s="17"/>
    </row>
    <row r="22461" spans="2:3" x14ac:dyDescent="0.25">
      <c r="B22461" s="16"/>
      <c r="C22461" s="17"/>
    </row>
    <row r="22462" spans="2:3" x14ac:dyDescent="0.25">
      <c r="B22462" s="16"/>
      <c r="C22462" s="17"/>
    </row>
    <row r="22463" spans="2:3" x14ac:dyDescent="0.25">
      <c r="B22463" s="16"/>
      <c r="C22463" s="17"/>
    </row>
    <row r="22464" spans="2:3" x14ac:dyDescent="0.25">
      <c r="B22464" s="16"/>
      <c r="C22464" s="17"/>
    </row>
    <row r="22465" spans="2:3" x14ac:dyDescent="0.25">
      <c r="B22465" s="16"/>
      <c r="C22465" s="17"/>
    </row>
    <row r="22466" spans="2:3" x14ac:dyDescent="0.25">
      <c r="B22466" s="16"/>
      <c r="C22466" s="17"/>
    </row>
    <row r="22467" spans="2:3" x14ac:dyDescent="0.25">
      <c r="B22467" s="16"/>
      <c r="C22467" s="17"/>
    </row>
    <row r="22468" spans="2:3" x14ac:dyDescent="0.25">
      <c r="B22468" s="16"/>
      <c r="C22468" s="17"/>
    </row>
    <row r="22469" spans="2:3" x14ac:dyDescent="0.25">
      <c r="B22469" s="16"/>
      <c r="C22469" s="17"/>
    </row>
    <row r="22470" spans="2:3" x14ac:dyDescent="0.25">
      <c r="B22470" s="16"/>
      <c r="C22470" s="17"/>
    </row>
    <row r="22471" spans="2:3" x14ac:dyDescent="0.25">
      <c r="B22471" s="16"/>
      <c r="C22471" s="17"/>
    </row>
    <row r="22472" spans="2:3" x14ac:dyDescent="0.25">
      <c r="B22472" s="16"/>
      <c r="C22472" s="17"/>
    </row>
    <row r="22473" spans="2:3" x14ac:dyDescent="0.25">
      <c r="B22473" s="16"/>
      <c r="C22473" s="17"/>
    </row>
    <row r="22474" spans="2:3" x14ac:dyDescent="0.25">
      <c r="B22474" s="16"/>
      <c r="C22474" s="17"/>
    </row>
    <row r="22475" spans="2:3" x14ac:dyDescent="0.25">
      <c r="B22475" s="16"/>
      <c r="C22475" s="17"/>
    </row>
    <row r="22476" spans="2:3" x14ac:dyDescent="0.25">
      <c r="B22476" s="16"/>
      <c r="C22476" s="17"/>
    </row>
    <row r="22477" spans="2:3" x14ac:dyDescent="0.25">
      <c r="B22477" s="16"/>
      <c r="C22477" s="17"/>
    </row>
    <row r="22478" spans="2:3" x14ac:dyDescent="0.25">
      <c r="B22478" s="16"/>
      <c r="C22478" s="17"/>
    </row>
    <row r="22479" spans="2:3" x14ac:dyDescent="0.25">
      <c r="B22479" s="16"/>
      <c r="C22479" s="17"/>
    </row>
    <row r="22480" spans="2:3" x14ac:dyDescent="0.25">
      <c r="B22480" s="16"/>
      <c r="C22480" s="17"/>
    </row>
    <row r="22481" spans="2:3" x14ac:dyDescent="0.25">
      <c r="B22481" s="16"/>
      <c r="C22481" s="17"/>
    </row>
    <row r="22482" spans="2:3" x14ac:dyDescent="0.25">
      <c r="B22482" s="16"/>
      <c r="C22482" s="17"/>
    </row>
    <row r="22483" spans="2:3" x14ac:dyDescent="0.25">
      <c r="B22483" s="16"/>
      <c r="C22483" s="17"/>
    </row>
    <row r="22484" spans="2:3" x14ac:dyDescent="0.25">
      <c r="B22484" s="16"/>
      <c r="C22484" s="17"/>
    </row>
    <row r="22485" spans="2:3" x14ac:dyDescent="0.25">
      <c r="B22485" s="16"/>
      <c r="C22485" s="17"/>
    </row>
    <row r="22486" spans="2:3" x14ac:dyDescent="0.25">
      <c r="B22486" s="16"/>
      <c r="C22486" s="17"/>
    </row>
    <row r="22487" spans="2:3" x14ac:dyDescent="0.25">
      <c r="B22487" s="16"/>
      <c r="C22487" s="17"/>
    </row>
    <row r="22488" spans="2:3" x14ac:dyDescent="0.25">
      <c r="B22488" s="16"/>
      <c r="C22488" s="17"/>
    </row>
    <row r="22489" spans="2:3" x14ac:dyDescent="0.25">
      <c r="B22489" s="16"/>
      <c r="C22489" s="17"/>
    </row>
    <row r="22490" spans="2:3" x14ac:dyDescent="0.25">
      <c r="B22490" s="16"/>
      <c r="C22490" s="17"/>
    </row>
    <row r="22491" spans="2:3" x14ac:dyDescent="0.25">
      <c r="B22491" s="16"/>
      <c r="C22491" s="17"/>
    </row>
    <row r="22492" spans="2:3" x14ac:dyDescent="0.25">
      <c r="B22492" s="16"/>
      <c r="C22492" s="17"/>
    </row>
    <row r="22493" spans="2:3" x14ac:dyDescent="0.25">
      <c r="B22493" s="16"/>
      <c r="C22493" s="17"/>
    </row>
    <row r="22494" spans="2:3" x14ac:dyDescent="0.25">
      <c r="B22494" s="16"/>
      <c r="C22494" s="17"/>
    </row>
    <row r="22495" spans="2:3" x14ac:dyDescent="0.25">
      <c r="B22495" s="16"/>
      <c r="C22495" s="17"/>
    </row>
    <row r="22496" spans="2:3" x14ac:dyDescent="0.25">
      <c r="B22496" s="16"/>
      <c r="C22496" s="17"/>
    </row>
    <row r="22497" spans="2:3" x14ac:dyDescent="0.25">
      <c r="B22497" s="16"/>
      <c r="C22497" s="17"/>
    </row>
    <row r="22498" spans="2:3" x14ac:dyDescent="0.25">
      <c r="B22498" s="16"/>
      <c r="C22498" s="17"/>
    </row>
    <row r="22499" spans="2:3" x14ac:dyDescent="0.25">
      <c r="B22499" s="16"/>
      <c r="C22499" s="17"/>
    </row>
    <row r="22500" spans="2:3" x14ac:dyDescent="0.25">
      <c r="B22500" s="16"/>
      <c r="C22500" s="17"/>
    </row>
    <row r="22501" spans="2:3" x14ac:dyDescent="0.25">
      <c r="B22501" s="16"/>
      <c r="C22501" s="17"/>
    </row>
    <row r="22502" spans="2:3" x14ac:dyDescent="0.25">
      <c r="B22502" s="16"/>
      <c r="C22502" s="17"/>
    </row>
    <row r="22503" spans="2:3" x14ac:dyDescent="0.25">
      <c r="B22503" s="16"/>
      <c r="C22503" s="17"/>
    </row>
    <row r="22504" spans="2:3" x14ac:dyDescent="0.25">
      <c r="B22504" s="16"/>
      <c r="C22504" s="17"/>
    </row>
    <row r="22505" spans="2:3" x14ac:dyDescent="0.25">
      <c r="B22505" s="16"/>
      <c r="C22505" s="17"/>
    </row>
    <row r="22506" spans="2:3" x14ac:dyDescent="0.25">
      <c r="B22506" s="16"/>
      <c r="C22506" s="17"/>
    </row>
    <row r="22507" spans="2:3" x14ac:dyDescent="0.25">
      <c r="B22507" s="16"/>
      <c r="C22507" s="17"/>
    </row>
    <row r="22508" spans="2:3" x14ac:dyDescent="0.25">
      <c r="B22508" s="16"/>
      <c r="C22508" s="17"/>
    </row>
    <row r="22509" spans="2:3" x14ac:dyDescent="0.25">
      <c r="B22509" s="16"/>
      <c r="C22509" s="17"/>
    </row>
    <row r="22510" spans="2:3" x14ac:dyDescent="0.25">
      <c r="B22510" s="16"/>
      <c r="C22510" s="17"/>
    </row>
    <row r="22511" spans="2:3" x14ac:dyDescent="0.25">
      <c r="B22511" s="16"/>
      <c r="C22511" s="17"/>
    </row>
    <row r="22512" spans="2:3" x14ac:dyDescent="0.25">
      <c r="B22512" s="16"/>
      <c r="C22512" s="17"/>
    </row>
    <row r="22513" spans="2:3" x14ac:dyDescent="0.25">
      <c r="B22513" s="16"/>
      <c r="C22513" s="17"/>
    </row>
    <row r="22514" spans="2:3" x14ac:dyDescent="0.25">
      <c r="B22514" s="16"/>
      <c r="C22514" s="17"/>
    </row>
    <row r="22515" spans="2:3" x14ac:dyDescent="0.25">
      <c r="B22515" s="16"/>
      <c r="C22515" s="17"/>
    </row>
    <row r="22516" spans="2:3" x14ac:dyDescent="0.25">
      <c r="B22516" s="16"/>
      <c r="C22516" s="17"/>
    </row>
    <row r="22517" spans="2:3" x14ac:dyDescent="0.25">
      <c r="B22517" s="16"/>
      <c r="C22517" s="17"/>
    </row>
    <row r="22518" spans="2:3" x14ac:dyDescent="0.25">
      <c r="B22518" s="16"/>
      <c r="C22518" s="17"/>
    </row>
    <row r="22519" spans="2:3" x14ac:dyDescent="0.25">
      <c r="B22519" s="16"/>
      <c r="C22519" s="17"/>
    </row>
    <row r="22520" spans="2:3" x14ac:dyDescent="0.25">
      <c r="B22520" s="16"/>
      <c r="C22520" s="17"/>
    </row>
    <row r="22521" spans="2:3" x14ac:dyDescent="0.25">
      <c r="B22521" s="16"/>
      <c r="C22521" s="17"/>
    </row>
    <row r="22522" spans="2:3" x14ac:dyDescent="0.25">
      <c r="B22522" s="16"/>
      <c r="C22522" s="17"/>
    </row>
    <row r="22523" spans="2:3" x14ac:dyDescent="0.25">
      <c r="B22523" s="16"/>
      <c r="C22523" s="17"/>
    </row>
    <row r="22524" spans="2:3" x14ac:dyDescent="0.25">
      <c r="B22524" s="16"/>
      <c r="C22524" s="17"/>
    </row>
    <row r="22525" spans="2:3" x14ac:dyDescent="0.25">
      <c r="B22525" s="16"/>
      <c r="C22525" s="17"/>
    </row>
    <row r="22526" spans="2:3" x14ac:dyDescent="0.25">
      <c r="B22526" s="16"/>
      <c r="C22526" s="17"/>
    </row>
    <row r="22527" spans="2:3" x14ac:dyDescent="0.25">
      <c r="B22527" s="16"/>
      <c r="C22527" s="17"/>
    </row>
    <row r="22528" spans="2:3" x14ac:dyDescent="0.25">
      <c r="B22528" s="16"/>
      <c r="C22528" s="17"/>
    </row>
    <row r="22529" spans="2:3" x14ac:dyDescent="0.25">
      <c r="B22529" s="16"/>
      <c r="C22529" s="17"/>
    </row>
    <row r="22530" spans="2:3" x14ac:dyDescent="0.25">
      <c r="B22530" s="16"/>
      <c r="C22530" s="17"/>
    </row>
    <row r="22531" spans="2:3" x14ac:dyDescent="0.25">
      <c r="B22531" s="16"/>
      <c r="C22531" s="17"/>
    </row>
    <row r="22532" spans="2:3" x14ac:dyDescent="0.25">
      <c r="B22532" s="16"/>
      <c r="C22532" s="17"/>
    </row>
    <row r="22533" spans="2:3" x14ac:dyDescent="0.25">
      <c r="B22533" s="16"/>
      <c r="C22533" s="17"/>
    </row>
    <row r="22534" spans="2:3" x14ac:dyDescent="0.25">
      <c r="B22534" s="16"/>
      <c r="C22534" s="17"/>
    </row>
    <row r="22535" spans="2:3" x14ac:dyDescent="0.25">
      <c r="B22535" s="16"/>
      <c r="C22535" s="17"/>
    </row>
    <row r="22536" spans="2:3" x14ac:dyDescent="0.25">
      <c r="B22536" s="16"/>
      <c r="C22536" s="17"/>
    </row>
    <row r="22537" spans="2:3" x14ac:dyDescent="0.25">
      <c r="B22537" s="16"/>
      <c r="C22537" s="17"/>
    </row>
    <row r="22538" spans="2:3" x14ac:dyDescent="0.25">
      <c r="B22538" s="16"/>
      <c r="C22538" s="17"/>
    </row>
    <row r="22539" spans="2:3" x14ac:dyDescent="0.25">
      <c r="B22539" s="16"/>
      <c r="C22539" s="17"/>
    </row>
    <row r="22540" spans="2:3" x14ac:dyDescent="0.25">
      <c r="B22540" s="16"/>
      <c r="C22540" s="17"/>
    </row>
    <row r="22541" spans="2:3" x14ac:dyDescent="0.25">
      <c r="B22541" s="16"/>
      <c r="C22541" s="17"/>
    </row>
    <row r="22542" spans="2:3" x14ac:dyDescent="0.25">
      <c r="B22542" s="16"/>
      <c r="C22542" s="17"/>
    </row>
    <row r="22543" spans="2:3" x14ac:dyDescent="0.25">
      <c r="B22543" s="16"/>
      <c r="C22543" s="17"/>
    </row>
    <row r="22544" spans="2:3" x14ac:dyDescent="0.25">
      <c r="B22544" s="16"/>
      <c r="C22544" s="17"/>
    </row>
    <row r="22545" spans="2:3" x14ac:dyDescent="0.25">
      <c r="B22545" s="16"/>
      <c r="C22545" s="17"/>
    </row>
    <row r="22546" spans="2:3" x14ac:dyDescent="0.25">
      <c r="B22546" s="16"/>
      <c r="C22546" s="17"/>
    </row>
    <row r="22547" spans="2:3" x14ac:dyDescent="0.25">
      <c r="B22547" s="16"/>
      <c r="C22547" s="17"/>
    </row>
    <row r="22548" spans="2:3" x14ac:dyDescent="0.25">
      <c r="B22548" s="16"/>
      <c r="C22548" s="17"/>
    </row>
    <row r="22549" spans="2:3" x14ac:dyDescent="0.25">
      <c r="B22549" s="16"/>
      <c r="C22549" s="17"/>
    </row>
    <row r="22550" spans="2:3" x14ac:dyDescent="0.25">
      <c r="B22550" s="16"/>
      <c r="C22550" s="17"/>
    </row>
    <row r="22551" spans="2:3" x14ac:dyDescent="0.25">
      <c r="B22551" s="16"/>
      <c r="C22551" s="17"/>
    </row>
    <row r="22552" spans="2:3" x14ac:dyDescent="0.25">
      <c r="B22552" s="16"/>
      <c r="C22552" s="17"/>
    </row>
    <row r="22553" spans="2:3" x14ac:dyDescent="0.25">
      <c r="B22553" s="16"/>
      <c r="C22553" s="17"/>
    </row>
    <row r="22554" spans="2:3" x14ac:dyDescent="0.25">
      <c r="B22554" s="16"/>
      <c r="C22554" s="17"/>
    </row>
    <row r="22555" spans="2:3" x14ac:dyDescent="0.25">
      <c r="B22555" s="16"/>
      <c r="C22555" s="17"/>
    </row>
    <row r="22556" spans="2:3" x14ac:dyDescent="0.25">
      <c r="B22556" s="16"/>
      <c r="C22556" s="17"/>
    </row>
    <row r="22557" spans="2:3" x14ac:dyDescent="0.25">
      <c r="B22557" s="16"/>
      <c r="C22557" s="17"/>
    </row>
    <row r="22558" spans="2:3" x14ac:dyDescent="0.25">
      <c r="B22558" s="16"/>
      <c r="C22558" s="17"/>
    </row>
    <row r="22559" spans="2:3" x14ac:dyDescent="0.25">
      <c r="B22559" s="16"/>
      <c r="C22559" s="17"/>
    </row>
    <row r="22560" spans="2:3" x14ac:dyDescent="0.25">
      <c r="B22560" s="16"/>
      <c r="C22560" s="17"/>
    </row>
    <row r="22561" spans="2:3" x14ac:dyDescent="0.25">
      <c r="B22561" s="16"/>
      <c r="C22561" s="17"/>
    </row>
    <row r="22562" spans="2:3" x14ac:dyDescent="0.25">
      <c r="B22562" s="16"/>
      <c r="C22562" s="17"/>
    </row>
    <row r="22563" spans="2:3" x14ac:dyDescent="0.25">
      <c r="B22563" s="16"/>
      <c r="C22563" s="17"/>
    </row>
    <row r="22564" spans="2:3" x14ac:dyDescent="0.25">
      <c r="B22564" s="16"/>
      <c r="C22564" s="17"/>
    </row>
    <row r="22565" spans="2:3" x14ac:dyDescent="0.25">
      <c r="B22565" s="16"/>
      <c r="C22565" s="17"/>
    </row>
    <row r="22566" spans="2:3" x14ac:dyDescent="0.25">
      <c r="B22566" s="16"/>
      <c r="C22566" s="17"/>
    </row>
    <row r="22567" spans="2:3" x14ac:dyDescent="0.25">
      <c r="B22567" s="16"/>
      <c r="C22567" s="17"/>
    </row>
    <row r="22568" spans="2:3" x14ac:dyDescent="0.25">
      <c r="B22568" s="16"/>
      <c r="C22568" s="17"/>
    </row>
    <row r="22569" spans="2:3" x14ac:dyDescent="0.25">
      <c r="B22569" s="16"/>
      <c r="C22569" s="17"/>
    </row>
    <row r="22570" spans="2:3" x14ac:dyDescent="0.25">
      <c r="B22570" s="16"/>
      <c r="C22570" s="17"/>
    </row>
    <row r="22571" spans="2:3" x14ac:dyDescent="0.25">
      <c r="B22571" s="16"/>
      <c r="C22571" s="17"/>
    </row>
    <row r="22572" spans="2:3" x14ac:dyDescent="0.25">
      <c r="B22572" s="16"/>
      <c r="C22572" s="17"/>
    </row>
    <row r="22573" spans="2:3" x14ac:dyDescent="0.25">
      <c r="B22573" s="16"/>
      <c r="C22573" s="17"/>
    </row>
    <row r="22574" spans="2:3" x14ac:dyDescent="0.25">
      <c r="B22574" s="16"/>
      <c r="C22574" s="17"/>
    </row>
    <row r="22575" spans="2:3" x14ac:dyDescent="0.25">
      <c r="B22575" s="16"/>
      <c r="C22575" s="17"/>
    </row>
    <row r="22576" spans="2:3" x14ac:dyDescent="0.25">
      <c r="B22576" s="16"/>
      <c r="C22576" s="17"/>
    </row>
    <row r="22577" spans="2:3" x14ac:dyDescent="0.25">
      <c r="B22577" s="16"/>
      <c r="C22577" s="17"/>
    </row>
    <row r="22578" spans="2:3" x14ac:dyDescent="0.25">
      <c r="B22578" s="16"/>
      <c r="C22578" s="17"/>
    </row>
    <row r="22579" spans="2:3" x14ac:dyDescent="0.25">
      <c r="B22579" s="16"/>
      <c r="C22579" s="17"/>
    </row>
    <row r="22580" spans="2:3" x14ac:dyDescent="0.25">
      <c r="B22580" s="16"/>
      <c r="C22580" s="17"/>
    </row>
    <row r="22581" spans="2:3" x14ac:dyDescent="0.25">
      <c r="B22581" s="16"/>
      <c r="C22581" s="17"/>
    </row>
    <row r="22582" spans="2:3" x14ac:dyDescent="0.25">
      <c r="B22582" s="16"/>
      <c r="C22582" s="17"/>
    </row>
    <row r="22583" spans="2:3" x14ac:dyDescent="0.25">
      <c r="B22583" s="16"/>
      <c r="C22583" s="17"/>
    </row>
    <row r="22584" spans="2:3" x14ac:dyDescent="0.25">
      <c r="B22584" s="16"/>
      <c r="C22584" s="17"/>
    </row>
    <row r="22585" spans="2:3" x14ac:dyDescent="0.25">
      <c r="B22585" s="16"/>
      <c r="C22585" s="17"/>
    </row>
    <row r="22586" spans="2:3" x14ac:dyDescent="0.25">
      <c r="B22586" s="16"/>
      <c r="C22586" s="17"/>
    </row>
    <row r="22587" spans="2:3" x14ac:dyDescent="0.25">
      <c r="B22587" s="16"/>
      <c r="C22587" s="17"/>
    </row>
    <row r="22588" spans="2:3" x14ac:dyDescent="0.25">
      <c r="B22588" s="16"/>
      <c r="C22588" s="17"/>
    </row>
    <row r="22589" spans="2:3" x14ac:dyDescent="0.25">
      <c r="B22589" s="16"/>
      <c r="C22589" s="17"/>
    </row>
    <row r="22590" spans="2:3" x14ac:dyDescent="0.25">
      <c r="B22590" s="16"/>
      <c r="C22590" s="17"/>
    </row>
    <row r="22591" spans="2:3" x14ac:dyDescent="0.25">
      <c r="B22591" s="16"/>
      <c r="C22591" s="17"/>
    </row>
    <row r="22592" spans="2:3" x14ac:dyDescent="0.25">
      <c r="B22592" s="16"/>
      <c r="C22592" s="17"/>
    </row>
    <row r="22593" spans="2:3" x14ac:dyDescent="0.25">
      <c r="B22593" s="16"/>
      <c r="C22593" s="17"/>
    </row>
    <row r="22594" spans="2:3" x14ac:dyDescent="0.25">
      <c r="B22594" s="16"/>
      <c r="C22594" s="17"/>
    </row>
    <row r="22595" spans="2:3" x14ac:dyDescent="0.25">
      <c r="B22595" s="16"/>
      <c r="C22595" s="17"/>
    </row>
    <row r="22596" spans="2:3" x14ac:dyDescent="0.25">
      <c r="B22596" s="16"/>
      <c r="C22596" s="17"/>
    </row>
    <row r="22597" spans="2:3" x14ac:dyDescent="0.25">
      <c r="B22597" s="16"/>
      <c r="C22597" s="17"/>
    </row>
    <row r="22598" spans="2:3" x14ac:dyDescent="0.25">
      <c r="B22598" s="16"/>
      <c r="C22598" s="17"/>
    </row>
    <row r="22599" spans="2:3" x14ac:dyDescent="0.25">
      <c r="B22599" s="16"/>
      <c r="C22599" s="17"/>
    </row>
    <row r="22600" spans="2:3" x14ac:dyDescent="0.25">
      <c r="B22600" s="16"/>
      <c r="C22600" s="17"/>
    </row>
    <row r="22601" spans="2:3" x14ac:dyDescent="0.25">
      <c r="B22601" s="16"/>
      <c r="C22601" s="17"/>
    </row>
    <row r="22602" spans="2:3" x14ac:dyDescent="0.25">
      <c r="B22602" s="16"/>
      <c r="C22602" s="17"/>
    </row>
    <row r="22603" spans="2:3" x14ac:dyDescent="0.25">
      <c r="B22603" s="16"/>
      <c r="C22603" s="17"/>
    </row>
    <row r="22604" spans="2:3" x14ac:dyDescent="0.25">
      <c r="B22604" s="16"/>
      <c r="C22604" s="17"/>
    </row>
    <row r="22605" spans="2:3" x14ac:dyDescent="0.25">
      <c r="B22605" s="16"/>
      <c r="C22605" s="17"/>
    </row>
    <row r="22606" spans="2:3" x14ac:dyDescent="0.25">
      <c r="B22606" s="16"/>
      <c r="C22606" s="17"/>
    </row>
    <row r="22607" spans="2:3" x14ac:dyDescent="0.25">
      <c r="B22607" s="16"/>
      <c r="C22607" s="17"/>
    </row>
    <row r="22608" spans="2:3" x14ac:dyDescent="0.25">
      <c r="B22608" s="16"/>
      <c r="C22608" s="17"/>
    </row>
    <row r="22609" spans="2:3" x14ac:dyDescent="0.25">
      <c r="B22609" s="16"/>
      <c r="C22609" s="17"/>
    </row>
    <row r="22610" spans="2:3" x14ac:dyDescent="0.25">
      <c r="B22610" s="16"/>
      <c r="C22610" s="17"/>
    </row>
    <row r="22611" spans="2:3" x14ac:dyDescent="0.25">
      <c r="B22611" s="16"/>
      <c r="C22611" s="17"/>
    </row>
    <row r="22612" spans="2:3" x14ac:dyDescent="0.25">
      <c r="B22612" s="16"/>
      <c r="C22612" s="17"/>
    </row>
    <row r="22613" spans="2:3" x14ac:dyDescent="0.25">
      <c r="B22613" s="16"/>
      <c r="C22613" s="17"/>
    </row>
    <row r="22614" spans="2:3" x14ac:dyDescent="0.25">
      <c r="B22614" s="16"/>
      <c r="C22614" s="17"/>
    </row>
    <row r="22615" spans="2:3" x14ac:dyDescent="0.25">
      <c r="B22615" s="16"/>
      <c r="C22615" s="17"/>
    </row>
    <row r="22616" spans="2:3" x14ac:dyDescent="0.25">
      <c r="B22616" s="16"/>
      <c r="C22616" s="17"/>
    </row>
    <row r="22617" spans="2:3" x14ac:dyDescent="0.25">
      <c r="B22617" s="16"/>
      <c r="C22617" s="17"/>
    </row>
    <row r="22618" spans="2:3" x14ac:dyDescent="0.25">
      <c r="B22618" s="16"/>
      <c r="C22618" s="17"/>
    </row>
    <row r="22619" spans="2:3" x14ac:dyDescent="0.25">
      <c r="B22619" s="16"/>
      <c r="C22619" s="17"/>
    </row>
    <row r="22620" spans="2:3" x14ac:dyDescent="0.25">
      <c r="B22620" s="16"/>
      <c r="C22620" s="17"/>
    </row>
    <row r="22621" spans="2:3" x14ac:dyDescent="0.25">
      <c r="B22621" s="16"/>
      <c r="C22621" s="17"/>
    </row>
    <row r="22622" spans="2:3" x14ac:dyDescent="0.25">
      <c r="B22622" s="16"/>
      <c r="C22622" s="17"/>
    </row>
    <row r="22623" spans="2:3" x14ac:dyDescent="0.25">
      <c r="B22623" s="16"/>
      <c r="C22623" s="17"/>
    </row>
    <row r="22624" spans="2:3" x14ac:dyDescent="0.25">
      <c r="B22624" s="16"/>
      <c r="C22624" s="17"/>
    </row>
    <row r="22625" spans="2:3" x14ac:dyDescent="0.25">
      <c r="B22625" s="16"/>
      <c r="C22625" s="17"/>
    </row>
    <row r="22626" spans="2:3" x14ac:dyDescent="0.25">
      <c r="B22626" s="16"/>
      <c r="C22626" s="17"/>
    </row>
    <row r="22627" spans="2:3" x14ac:dyDescent="0.25">
      <c r="B22627" s="16"/>
      <c r="C22627" s="17"/>
    </row>
    <row r="22628" spans="2:3" x14ac:dyDescent="0.25">
      <c r="B22628" s="16"/>
      <c r="C22628" s="17"/>
    </row>
    <row r="22629" spans="2:3" x14ac:dyDescent="0.25">
      <c r="B22629" s="16"/>
      <c r="C22629" s="17"/>
    </row>
    <row r="22630" spans="2:3" x14ac:dyDescent="0.25">
      <c r="B22630" s="16"/>
      <c r="C22630" s="17"/>
    </row>
    <row r="22631" spans="2:3" x14ac:dyDescent="0.25">
      <c r="B22631" s="16"/>
      <c r="C22631" s="17"/>
    </row>
    <row r="22632" spans="2:3" x14ac:dyDescent="0.25">
      <c r="B22632" s="16"/>
      <c r="C22632" s="17"/>
    </row>
    <row r="22633" spans="2:3" x14ac:dyDescent="0.25">
      <c r="B22633" s="16"/>
      <c r="C22633" s="17"/>
    </row>
    <row r="22634" spans="2:3" x14ac:dyDescent="0.25">
      <c r="B22634" s="16"/>
      <c r="C22634" s="17"/>
    </row>
    <row r="22635" spans="2:3" x14ac:dyDescent="0.25">
      <c r="B22635" s="16"/>
      <c r="C22635" s="17"/>
    </row>
    <row r="22636" spans="2:3" x14ac:dyDescent="0.25">
      <c r="B22636" s="16"/>
      <c r="C22636" s="17"/>
    </row>
    <row r="22637" spans="2:3" x14ac:dyDescent="0.25">
      <c r="B22637" s="16"/>
      <c r="C22637" s="17"/>
    </row>
    <row r="22638" spans="2:3" x14ac:dyDescent="0.25">
      <c r="B22638" s="16"/>
      <c r="C22638" s="17"/>
    </row>
    <row r="22639" spans="2:3" x14ac:dyDescent="0.25">
      <c r="B22639" s="16"/>
      <c r="C22639" s="17"/>
    </row>
    <row r="22640" spans="2:3" x14ac:dyDescent="0.25">
      <c r="B22640" s="16"/>
      <c r="C22640" s="17"/>
    </row>
    <row r="22641" spans="2:3" x14ac:dyDescent="0.25">
      <c r="B22641" s="16"/>
      <c r="C22641" s="17"/>
    </row>
    <row r="22642" spans="2:3" x14ac:dyDescent="0.25">
      <c r="B22642" s="16"/>
      <c r="C22642" s="17"/>
    </row>
    <row r="22643" spans="2:3" x14ac:dyDescent="0.25">
      <c r="B22643" s="16"/>
      <c r="C22643" s="17"/>
    </row>
    <row r="22644" spans="2:3" x14ac:dyDescent="0.25">
      <c r="B22644" s="16"/>
      <c r="C22644" s="17"/>
    </row>
    <row r="22645" spans="2:3" x14ac:dyDescent="0.25">
      <c r="B22645" s="16"/>
      <c r="C22645" s="17"/>
    </row>
    <row r="22646" spans="2:3" x14ac:dyDescent="0.25">
      <c r="B22646" s="16"/>
      <c r="C22646" s="17"/>
    </row>
    <row r="22647" spans="2:3" x14ac:dyDescent="0.25">
      <c r="B22647" s="16"/>
      <c r="C22647" s="17"/>
    </row>
    <row r="22648" spans="2:3" x14ac:dyDescent="0.25">
      <c r="B22648" s="16"/>
      <c r="C22648" s="17"/>
    </row>
    <row r="22649" spans="2:3" x14ac:dyDescent="0.25">
      <c r="B22649" s="16"/>
      <c r="C22649" s="17"/>
    </row>
    <row r="22650" spans="2:3" x14ac:dyDescent="0.25">
      <c r="B22650" s="16"/>
      <c r="C22650" s="17"/>
    </row>
    <row r="22651" spans="2:3" x14ac:dyDescent="0.25">
      <c r="B22651" s="16"/>
      <c r="C22651" s="17"/>
    </row>
    <row r="22652" spans="2:3" x14ac:dyDescent="0.25">
      <c r="B22652" s="16"/>
      <c r="C22652" s="17"/>
    </row>
    <row r="22653" spans="2:3" x14ac:dyDescent="0.25">
      <c r="B22653" s="16"/>
      <c r="C22653" s="17"/>
    </row>
    <row r="22654" spans="2:3" x14ac:dyDescent="0.25">
      <c r="B22654" s="16"/>
      <c r="C22654" s="17"/>
    </row>
    <row r="22655" spans="2:3" x14ac:dyDescent="0.25">
      <c r="B22655" s="16"/>
      <c r="C22655" s="17"/>
    </row>
    <row r="22656" spans="2:3" x14ac:dyDescent="0.25">
      <c r="B22656" s="16"/>
      <c r="C22656" s="17"/>
    </row>
    <row r="22657" spans="2:3" x14ac:dyDescent="0.25">
      <c r="B22657" s="16"/>
      <c r="C22657" s="17"/>
    </row>
    <row r="22658" spans="2:3" x14ac:dyDescent="0.25">
      <c r="B22658" s="16"/>
      <c r="C22658" s="17"/>
    </row>
    <row r="22659" spans="2:3" x14ac:dyDescent="0.25">
      <c r="B22659" s="16"/>
      <c r="C22659" s="17"/>
    </row>
    <row r="22660" spans="2:3" x14ac:dyDescent="0.25">
      <c r="B22660" s="16"/>
      <c r="C22660" s="17"/>
    </row>
    <row r="22661" spans="2:3" x14ac:dyDescent="0.25">
      <c r="B22661" s="16"/>
      <c r="C22661" s="17"/>
    </row>
    <row r="22662" spans="2:3" x14ac:dyDescent="0.25">
      <c r="B22662" s="16"/>
      <c r="C22662" s="17"/>
    </row>
    <row r="22663" spans="2:3" x14ac:dyDescent="0.25">
      <c r="B22663" s="16"/>
      <c r="C22663" s="17"/>
    </row>
    <row r="22664" spans="2:3" x14ac:dyDescent="0.25">
      <c r="B22664" s="16"/>
      <c r="C22664" s="17"/>
    </row>
    <row r="22665" spans="2:3" x14ac:dyDescent="0.25">
      <c r="B22665" s="16"/>
      <c r="C22665" s="17"/>
    </row>
    <row r="22666" spans="2:3" x14ac:dyDescent="0.25">
      <c r="B22666" s="16"/>
      <c r="C22666" s="17"/>
    </row>
    <row r="22667" spans="2:3" x14ac:dyDescent="0.25">
      <c r="B22667" s="16"/>
      <c r="C22667" s="17"/>
    </row>
    <row r="22668" spans="2:3" x14ac:dyDescent="0.25">
      <c r="B22668" s="16"/>
      <c r="C22668" s="17"/>
    </row>
    <row r="22669" spans="2:3" x14ac:dyDescent="0.25">
      <c r="B22669" s="16"/>
      <c r="C22669" s="17"/>
    </row>
    <row r="22670" spans="2:3" x14ac:dyDescent="0.25">
      <c r="B22670" s="16"/>
      <c r="C22670" s="17"/>
    </row>
    <row r="22671" spans="2:3" x14ac:dyDescent="0.25">
      <c r="B22671" s="16"/>
      <c r="C22671" s="17"/>
    </row>
    <row r="22672" spans="2:3" x14ac:dyDescent="0.25">
      <c r="B22672" s="16"/>
      <c r="C22672" s="17"/>
    </row>
    <row r="22673" spans="2:3" x14ac:dyDescent="0.25">
      <c r="B22673" s="16"/>
      <c r="C22673" s="17"/>
    </row>
    <row r="22674" spans="2:3" x14ac:dyDescent="0.25">
      <c r="B22674" s="16"/>
      <c r="C22674" s="17"/>
    </row>
    <row r="22675" spans="2:3" x14ac:dyDescent="0.25">
      <c r="B22675" s="16"/>
      <c r="C22675" s="17"/>
    </row>
    <row r="22676" spans="2:3" x14ac:dyDescent="0.25">
      <c r="B22676" s="16"/>
      <c r="C22676" s="17"/>
    </row>
    <row r="22677" spans="2:3" x14ac:dyDescent="0.25">
      <c r="B22677" s="16"/>
      <c r="C22677" s="17"/>
    </row>
    <row r="22678" spans="2:3" x14ac:dyDescent="0.25">
      <c r="B22678" s="16"/>
      <c r="C22678" s="17"/>
    </row>
    <row r="22679" spans="2:3" x14ac:dyDescent="0.25">
      <c r="B22679" s="16"/>
      <c r="C22679" s="17"/>
    </row>
    <row r="22680" spans="2:3" x14ac:dyDescent="0.25">
      <c r="B22680" s="16"/>
      <c r="C22680" s="17"/>
    </row>
    <row r="22681" spans="2:3" x14ac:dyDescent="0.25">
      <c r="B22681" s="16"/>
      <c r="C22681" s="17"/>
    </row>
    <row r="22682" spans="2:3" x14ac:dyDescent="0.25">
      <c r="B22682" s="16"/>
      <c r="C22682" s="17"/>
    </row>
    <row r="22683" spans="2:3" x14ac:dyDescent="0.25">
      <c r="B22683" s="16"/>
      <c r="C22683" s="17"/>
    </row>
    <row r="22684" spans="2:3" x14ac:dyDescent="0.25">
      <c r="B22684" s="16"/>
      <c r="C22684" s="17"/>
    </row>
    <row r="22685" spans="2:3" x14ac:dyDescent="0.25">
      <c r="B22685" s="16"/>
      <c r="C22685" s="17"/>
    </row>
    <row r="22686" spans="2:3" x14ac:dyDescent="0.25">
      <c r="B22686" s="16"/>
      <c r="C22686" s="17"/>
    </row>
    <row r="22687" spans="2:3" x14ac:dyDescent="0.25">
      <c r="B22687" s="16"/>
      <c r="C22687" s="17"/>
    </row>
    <row r="22688" spans="2:3" x14ac:dyDescent="0.25">
      <c r="B22688" s="16"/>
      <c r="C22688" s="17"/>
    </row>
    <row r="22689" spans="2:3" x14ac:dyDescent="0.25">
      <c r="B22689" s="16"/>
      <c r="C22689" s="17"/>
    </row>
    <row r="22690" spans="2:3" x14ac:dyDescent="0.25">
      <c r="B22690" s="16"/>
      <c r="C22690" s="17"/>
    </row>
    <row r="22691" spans="2:3" x14ac:dyDescent="0.25">
      <c r="B22691" s="16"/>
      <c r="C22691" s="17"/>
    </row>
    <row r="22692" spans="2:3" x14ac:dyDescent="0.25">
      <c r="B22692" s="16"/>
      <c r="C22692" s="17"/>
    </row>
    <row r="22693" spans="2:3" x14ac:dyDescent="0.25">
      <c r="B22693" s="16"/>
      <c r="C22693" s="17"/>
    </row>
    <row r="22694" spans="2:3" x14ac:dyDescent="0.25">
      <c r="B22694" s="16"/>
      <c r="C22694" s="17"/>
    </row>
    <row r="22695" spans="2:3" x14ac:dyDescent="0.25">
      <c r="B22695" s="16"/>
      <c r="C22695" s="17"/>
    </row>
    <row r="22696" spans="2:3" x14ac:dyDescent="0.25">
      <c r="B22696" s="16"/>
      <c r="C22696" s="17"/>
    </row>
    <row r="22697" spans="2:3" x14ac:dyDescent="0.25">
      <c r="B22697" s="16"/>
      <c r="C22697" s="17"/>
    </row>
    <row r="22698" spans="2:3" x14ac:dyDescent="0.25">
      <c r="B22698" s="16"/>
      <c r="C22698" s="17"/>
    </row>
    <row r="22699" spans="2:3" x14ac:dyDescent="0.25">
      <c r="B22699" s="16"/>
      <c r="C22699" s="17"/>
    </row>
    <row r="22700" spans="2:3" x14ac:dyDescent="0.25">
      <c r="B22700" s="16"/>
      <c r="C22700" s="17"/>
    </row>
    <row r="22701" spans="2:3" x14ac:dyDescent="0.25">
      <c r="B22701" s="16"/>
      <c r="C22701" s="17"/>
    </row>
    <row r="22702" spans="2:3" x14ac:dyDescent="0.25">
      <c r="B22702" s="16"/>
      <c r="C22702" s="17"/>
    </row>
    <row r="22703" spans="2:3" x14ac:dyDescent="0.25">
      <c r="B22703" s="16"/>
      <c r="C22703" s="17"/>
    </row>
    <row r="22704" spans="2:3" x14ac:dyDescent="0.25">
      <c r="B22704" s="16"/>
      <c r="C22704" s="17"/>
    </row>
    <row r="22705" spans="2:3" x14ac:dyDescent="0.25">
      <c r="B22705" s="16"/>
      <c r="C22705" s="17"/>
    </row>
    <row r="22706" spans="2:3" x14ac:dyDescent="0.25">
      <c r="B22706" s="16"/>
      <c r="C22706" s="17"/>
    </row>
    <row r="22707" spans="2:3" x14ac:dyDescent="0.25">
      <c r="B22707" s="16"/>
      <c r="C22707" s="17"/>
    </row>
    <row r="22708" spans="2:3" x14ac:dyDescent="0.25">
      <c r="B22708" s="16"/>
      <c r="C22708" s="17"/>
    </row>
    <row r="22709" spans="2:3" x14ac:dyDescent="0.25">
      <c r="B22709" s="16"/>
      <c r="C22709" s="17"/>
    </row>
    <row r="22710" spans="2:3" x14ac:dyDescent="0.25">
      <c r="B22710" s="16"/>
      <c r="C22710" s="17"/>
    </row>
    <row r="22711" spans="2:3" x14ac:dyDescent="0.25">
      <c r="B22711" s="16"/>
      <c r="C22711" s="17"/>
    </row>
    <row r="22712" spans="2:3" x14ac:dyDescent="0.25">
      <c r="B22712" s="16"/>
      <c r="C22712" s="17"/>
    </row>
    <row r="22713" spans="2:3" x14ac:dyDescent="0.25">
      <c r="B22713" s="16"/>
      <c r="C22713" s="17"/>
    </row>
    <row r="22714" spans="2:3" x14ac:dyDescent="0.25">
      <c r="B22714" s="16"/>
      <c r="C22714" s="17"/>
    </row>
    <row r="22715" spans="2:3" x14ac:dyDescent="0.25">
      <c r="B22715" s="16"/>
      <c r="C22715" s="17"/>
    </row>
    <row r="22716" spans="2:3" x14ac:dyDescent="0.25">
      <c r="B22716" s="16"/>
      <c r="C22716" s="17"/>
    </row>
    <row r="22717" spans="2:3" x14ac:dyDescent="0.25">
      <c r="B22717" s="16"/>
      <c r="C22717" s="17"/>
    </row>
    <row r="22718" spans="2:3" x14ac:dyDescent="0.25">
      <c r="B22718" s="16"/>
      <c r="C22718" s="17"/>
    </row>
    <row r="22719" spans="2:3" x14ac:dyDescent="0.25">
      <c r="B22719" s="16"/>
      <c r="C22719" s="17"/>
    </row>
    <row r="22720" spans="2:3" x14ac:dyDescent="0.25">
      <c r="B22720" s="16"/>
      <c r="C22720" s="17"/>
    </row>
    <row r="22721" spans="2:3" x14ac:dyDescent="0.25">
      <c r="B22721" s="16"/>
      <c r="C22721" s="17"/>
    </row>
    <row r="22722" spans="2:3" x14ac:dyDescent="0.25">
      <c r="B22722" s="16"/>
      <c r="C22722" s="17"/>
    </row>
    <row r="22723" spans="2:3" x14ac:dyDescent="0.25">
      <c r="B22723" s="16"/>
      <c r="C22723" s="17"/>
    </row>
    <row r="22724" spans="2:3" x14ac:dyDescent="0.25">
      <c r="B22724" s="16"/>
      <c r="C22724" s="17"/>
    </row>
    <row r="22725" spans="2:3" x14ac:dyDescent="0.25">
      <c r="B22725" s="16"/>
      <c r="C22725" s="17"/>
    </row>
    <row r="22726" spans="2:3" x14ac:dyDescent="0.25">
      <c r="B22726" s="16"/>
      <c r="C22726" s="17"/>
    </row>
    <row r="22727" spans="2:3" x14ac:dyDescent="0.25">
      <c r="B22727" s="16"/>
      <c r="C22727" s="17"/>
    </row>
    <row r="22728" spans="2:3" x14ac:dyDescent="0.25">
      <c r="B22728" s="16"/>
      <c r="C22728" s="17"/>
    </row>
    <row r="22729" spans="2:3" x14ac:dyDescent="0.25">
      <c r="B22729" s="16"/>
      <c r="C22729" s="17"/>
    </row>
    <row r="22730" spans="2:3" x14ac:dyDescent="0.25">
      <c r="B22730" s="16"/>
      <c r="C22730" s="17"/>
    </row>
    <row r="22731" spans="2:3" x14ac:dyDescent="0.25">
      <c r="B22731" s="16"/>
      <c r="C22731" s="17"/>
    </row>
    <row r="22732" spans="2:3" x14ac:dyDescent="0.25">
      <c r="B22732" s="16"/>
      <c r="C22732" s="17"/>
    </row>
    <row r="22733" spans="2:3" x14ac:dyDescent="0.25">
      <c r="B22733" s="16"/>
      <c r="C22733" s="17"/>
    </row>
    <row r="22734" spans="2:3" x14ac:dyDescent="0.25">
      <c r="B22734" s="16"/>
      <c r="C22734" s="17"/>
    </row>
    <row r="22735" spans="2:3" x14ac:dyDescent="0.25">
      <c r="B22735" s="16"/>
      <c r="C22735" s="17"/>
    </row>
    <row r="22736" spans="2:3" x14ac:dyDescent="0.25">
      <c r="B22736" s="16"/>
      <c r="C22736" s="17"/>
    </row>
    <row r="22737" spans="2:3" x14ac:dyDescent="0.25">
      <c r="B22737" s="16"/>
      <c r="C22737" s="17"/>
    </row>
    <row r="22738" spans="2:3" x14ac:dyDescent="0.25">
      <c r="B22738" s="16"/>
      <c r="C22738" s="17"/>
    </row>
    <row r="22739" spans="2:3" x14ac:dyDescent="0.25">
      <c r="B22739" s="16"/>
      <c r="C22739" s="17"/>
    </row>
    <row r="22740" spans="2:3" x14ac:dyDescent="0.25">
      <c r="B22740" s="16"/>
      <c r="C22740" s="17"/>
    </row>
    <row r="22741" spans="2:3" x14ac:dyDescent="0.25">
      <c r="B22741" s="16"/>
      <c r="C22741" s="17"/>
    </row>
    <row r="22742" spans="2:3" x14ac:dyDescent="0.25">
      <c r="B22742" s="16"/>
      <c r="C22742" s="17"/>
    </row>
    <row r="22743" spans="2:3" x14ac:dyDescent="0.25">
      <c r="B22743" s="16"/>
      <c r="C22743" s="17"/>
    </row>
    <row r="22744" spans="2:3" x14ac:dyDescent="0.25">
      <c r="B22744" s="16"/>
      <c r="C22744" s="17"/>
    </row>
    <row r="22745" spans="2:3" x14ac:dyDescent="0.25">
      <c r="B22745" s="16"/>
      <c r="C22745" s="17"/>
    </row>
    <row r="22746" spans="2:3" x14ac:dyDescent="0.25">
      <c r="B22746" s="16"/>
      <c r="C22746" s="17"/>
    </row>
    <row r="22747" spans="2:3" x14ac:dyDescent="0.25">
      <c r="B22747" s="16"/>
      <c r="C22747" s="17"/>
    </row>
    <row r="22748" spans="2:3" x14ac:dyDescent="0.25">
      <c r="B22748" s="16"/>
      <c r="C22748" s="17"/>
    </row>
    <row r="22749" spans="2:3" x14ac:dyDescent="0.25">
      <c r="B22749" s="16"/>
      <c r="C22749" s="17"/>
    </row>
    <row r="22750" spans="2:3" x14ac:dyDescent="0.25">
      <c r="B22750" s="16"/>
      <c r="C22750" s="17"/>
    </row>
    <row r="22751" spans="2:3" x14ac:dyDescent="0.25">
      <c r="B22751" s="16"/>
      <c r="C22751" s="17"/>
    </row>
    <row r="22752" spans="2:3" x14ac:dyDescent="0.25">
      <c r="B22752" s="16"/>
      <c r="C22752" s="17"/>
    </row>
    <row r="22753" spans="2:3" x14ac:dyDescent="0.25">
      <c r="B22753" s="16"/>
      <c r="C22753" s="17"/>
    </row>
    <row r="22754" spans="2:3" x14ac:dyDescent="0.25">
      <c r="B22754" s="16"/>
      <c r="C22754" s="17"/>
    </row>
    <row r="22755" spans="2:3" x14ac:dyDescent="0.25">
      <c r="B22755" s="16"/>
      <c r="C22755" s="17"/>
    </row>
    <row r="22756" spans="2:3" x14ac:dyDescent="0.25">
      <c r="B22756" s="16"/>
      <c r="C22756" s="17"/>
    </row>
    <row r="22757" spans="2:3" x14ac:dyDescent="0.25">
      <c r="B22757" s="16"/>
      <c r="C22757" s="17"/>
    </row>
    <row r="22758" spans="2:3" x14ac:dyDescent="0.25">
      <c r="B22758" s="16"/>
      <c r="C22758" s="17"/>
    </row>
    <row r="22759" spans="2:3" x14ac:dyDescent="0.25">
      <c r="B22759" s="16"/>
      <c r="C22759" s="17"/>
    </row>
    <row r="22760" spans="2:3" x14ac:dyDescent="0.25">
      <c r="B22760" s="16"/>
      <c r="C22760" s="17"/>
    </row>
    <row r="22761" spans="2:3" x14ac:dyDescent="0.25">
      <c r="B22761" s="16"/>
      <c r="C22761" s="17"/>
    </row>
    <row r="22762" spans="2:3" x14ac:dyDescent="0.25">
      <c r="B22762" s="16"/>
      <c r="C22762" s="17"/>
    </row>
    <row r="22763" spans="2:3" x14ac:dyDescent="0.25">
      <c r="B22763" s="16"/>
      <c r="C22763" s="17"/>
    </row>
    <row r="22764" spans="2:3" x14ac:dyDescent="0.25">
      <c r="B22764" s="16"/>
      <c r="C22764" s="17"/>
    </row>
    <row r="22765" spans="2:3" x14ac:dyDescent="0.25">
      <c r="B22765" s="16"/>
      <c r="C22765" s="17"/>
    </row>
    <row r="22766" spans="2:3" x14ac:dyDescent="0.25">
      <c r="B22766" s="16"/>
      <c r="C22766" s="17"/>
    </row>
    <row r="22767" spans="2:3" x14ac:dyDescent="0.25">
      <c r="B22767" s="16"/>
      <c r="C22767" s="17"/>
    </row>
    <row r="22768" spans="2:3" x14ac:dyDescent="0.25">
      <c r="B22768" s="16"/>
      <c r="C22768" s="17"/>
    </row>
    <row r="22769" spans="2:3" x14ac:dyDescent="0.25">
      <c r="B22769" s="16"/>
      <c r="C22769" s="17"/>
    </row>
    <row r="22770" spans="2:3" x14ac:dyDescent="0.25">
      <c r="B22770" s="16"/>
      <c r="C22770" s="17"/>
    </row>
    <row r="22771" spans="2:3" x14ac:dyDescent="0.25">
      <c r="B22771" s="16"/>
      <c r="C22771" s="17"/>
    </row>
    <row r="22772" spans="2:3" x14ac:dyDescent="0.25">
      <c r="B22772" s="16"/>
      <c r="C22772" s="17"/>
    </row>
    <row r="22773" spans="2:3" x14ac:dyDescent="0.25">
      <c r="B22773" s="16"/>
      <c r="C22773" s="17"/>
    </row>
    <row r="22774" spans="2:3" x14ac:dyDescent="0.25">
      <c r="B22774" s="16"/>
      <c r="C22774" s="17"/>
    </row>
    <row r="22775" spans="2:3" x14ac:dyDescent="0.25">
      <c r="B22775" s="16"/>
      <c r="C22775" s="17"/>
    </row>
    <row r="22776" spans="2:3" x14ac:dyDescent="0.25">
      <c r="B22776" s="16"/>
      <c r="C22776" s="17"/>
    </row>
    <row r="22777" spans="2:3" x14ac:dyDescent="0.25">
      <c r="B22777" s="16"/>
      <c r="C22777" s="17"/>
    </row>
    <row r="22778" spans="2:3" x14ac:dyDescent="0.25">
      <c r="B22778" s="16"/>
      <c r="C22778" s="17"/>
    </row>
    <row r="22779" spans="2:3" x14ac:dyDescent="0.25">
      <c r="B22779" s="16"/>
      <c r="C22779" s="17"/>
    </row>
    <row r="22780" spans="2:3" x14ac:dyDescent="0.25">
      <c r="B22780" s="16"/>
      <c r="C22780" s="17"/>
    </row>
    <row r="22781" spans="2:3" x14ac:dyDescent="0.25">
      <c r="B22781" s="16"/>
      <c r="C22781" s="17"/>
    </row>
    <row r="22782" spans="2:3" x14ac:dyDescent="0.25">
      <c r="B22782" s="16"/>
      <c r="C22782" s="17"/>
    </row>
    <row r="22783" spans="2:3" x14ac:dyDescent="0.25">
      <c r="B22783" s="16"/>
      <c r="C22783" s="17"/>
    </row>
    <row r="22784" spans="2:3" x14ac:dyDescent="0.25">
      <c r="B22784" s="16"/>
      <c r="C22784" s="17"/>
    </row>
    <row r="22785" spans="2:3" x14ac:dyDescent="0.25">
      <c r="B22785" s="16"/>
      <c r="C22785" s="17"/>
    </row>
    <row r="22786" spans="2:3" x14ac:dyDescent="0.25">
      <c r="B22786" s="16"/>
      <c r="C22786" s="17"/>
    </row>
    <row r="22787" spans="2:3" x14ac:dyDescent="0.25">
      <c r="B22787" s="16"/>
      <c r="C22787" s="17"/>
    </row>
    <row r="22788" spans="2:3" x14ac:dyDescent="0.25">
      <c r="B22788" s="16"/>
      <c r="C22788" s="17"/>
    </row>
    <row r="22789" spans="2:3" x14ac:dyDescent="0.25">
      <c r="B22789" s="16"/>
      <c r="C22789" s="17"/>
    </row>
    <row r="22790" spans="2:3" x14ac:dyDescent="0.25">
      <c r="B22790" s="16"/>
      <c r="C22790" s="17"/>
    </row>
    <row r="22791" spans="2:3" x14ac:dyDescent="0.25">
      <c r="B22791" s="16"/>
      <c r="C22791" s="17"/>
    </row>
    <row r="22792" spans="2:3" x14ac:dyDescent="0.25">
      <c r="B22792" s="16"/>
      <c r="C22792" s="17"/>
    </row>
    <row r="22793" spans="2:3" x14ac:dyDescent="0.25">
      <c r="B22793" s="16"/>
      <c r="C22793" s="17"/>
    </row>
    <row r="22794" spans="2:3" x14ac:dyDescent="0.25">
      <c r="B22794" s="16"/>
      <c r="C22794" s="17"/>
    </row>
    <row r="22795" spans="2:3" x14ac:dyDescent="0.25">
      <c r="B22795" s="16"/>
      <c r="C22795" s="17"/>
    </row>
    <row r="22796" spans="2:3" x14ac:dyDescent="0.25">
      <c r="B22796" s="16"/>
      <c r="C22796" s="17"/>
    </row>
    <row r="22797" spans="2:3" x14ac:dyDescent="0.25">
      <c r="B22797" s="16"/>
      <c r="C22797" s="17"/>
    </row>
    <row r="22798" spans="2:3" x14ac:dyDescent="0.25">
      <c r="B22798" s="16"/>
      <c r="C22798" s="17"/>
    </row>
    <row r="22799" spans="2:3" x14ac:dyDescent="0.25">
      <c r="B22799" s="16"/>
      <c r="C22799" s="17"/>
    </row>
    <row r="22800" spans="2:3" x14ac:dyDescent="0.25">
      <c r="B22800" s="16"/>
      <c r="C22800" s="17"/>
    </row>
    <row r="22801" spans="2:3" x14ac:dyDescent="0.25">
      <c r="B22801" s="16"/>
      <c r="C22801" s="17"/>
    </row>
    <row r="22802" spans="2:3" x14ac:dyDescent="0.25">
      <c r="B22802" s="16"/>
      <c r="C22802" s="17"/>
    </row>
    <row r="22803" spans="2:3" x14ac:dyDescent="0.25">
      <c r="B22803" s="16"/>
      <c r="C22803" s="17"/>
    </row>
    <row r="22804" spans="2:3" x14ac:dyDescent="0.25">
      <c r="B22804" s="16"/>
      <c r="C22804" s="17"/>
    </row>
    <row r="22805" spans="2:3" x14ac:dyDescent="0.25">
      <c r="B22805" s="16"/>
      <c r="C22805" s="17"/>
    </row>
    <row r="22806" spans="2:3" x14ac:dyDescent="0.25">
      <c r="B22806" s="16"/>
      <c r="C22806" s="17"/>
    </row>
    <row r="22807" spans="2:3" x14ac:dyDescent="0.25">
      <c r="B22807" s="16"/>
      <c r="C22807" s="17"/>
    </row>
    <row r="22808" spans="2:3" x14ac:dyDescent="0.25">
      <c r="B22808" s="16"/>
      <c r="C22808" s="17"/>
    </row>
    <row r="22809" spans="2:3" x14ac:dyDescent="0.25">
      <c r="B22809" s="16"/>
      <c r="C22809" s="17"/>
    </row>
    <row r="22810" spans="2:3" x14ac:dyDescent="0.25">
      <c r="B22810" s="16"/>
      <c r="C22810" s="17"/>
    </row>
    <row r="22811" spans="2:3" x14ac:dyDescent="0.25">
      <c r="B22811" s="16"/>
      <c r="C22811" s="17"/>
    </row>
    <row r="22812" spans="2:3" x14ac:dyDescent="0.25">
      <c r="B22812" s="16"/>
      <c r="C22812" s="17"/>
    </row>
    <row r="22813" spans="2:3" x14ac:dyDescent="0.25">
      <c r="B22813" s="16"/>
      <c r="C22813" s="17"/>
    </row>
    <row r="22814" spans="2:3" x14ac:dyDescent="0.25">
      <c r="B22814" s="16"/>
      <c r="C22814" s="17"/>
    </row>
    <row r="22815" spans="2:3" x14ac:dyDescent="0.25">
      <c r="B22815" s="16"/>
      <c r="C22815" s="17"/>
    </row>
    <row r="22816" spans="2:3" x14ac:dyDescent="0.25">
      <c r="B22816" s="16"/>
      <c r="C22816" s="17"/>
    </row>
    <row r="22817" spans="2:3" x14ac:dyDescent="0.25">
      <c r="B22817" s="16"/>
      <c r="C22817" s="17"/>
    </row>
    <row r="22818" spans="2:3" x14ac:dyDescent="0.25">
      <c r="B22818" s="16"/>
      <c r="C22818" s="17"/>
    </row>
    <row r="22819" spans="2:3" x14ac:dyDescent="0.25">
      <c r="B22819" s="16"/>
      <c r="C22819" s="17"/>
    </row>
    <row r="22820" spans="2:3" x14ac:dyDescent="0.25">
      <c r="B22820" s="16"/>
      <c r="C22820" s="17"/>
    </row>
    <row r="22821" spans="2:3" x14ac:dyDescent="0.25">
      <c r="B22821" s="16"/>
      <c r="C22821" s="17"/>
    </row>
    <row r="22822" spans="2:3" x14ac:dyDescent="0.25">
      <c r="B22822" s="16"/>
      <c r="C22822" s="17"/>
    </row>
    <row r="22823" spans="2:3" x14ac:dyDescent="0.25">
      <c r="B22823" s="16"/>
      <c r="C22823" s="17"/>
    </row>
    <row r="22824" spans="2:3" x14ac:dyDescent="0.25">
      <c r="B22824" s="16"/>
      <c r="C22824" s="17"/>
    </row>
    <row r="22825" spans="2:3" x14ac:dyDescent="0.25">
      <c r="B22825" s="16"/>
      <c r="C22825" s="17"/>
    </row>
    <row r="22826" spans="2:3" x14ac:dyDescent="0.25">
      <c r="B22826" s="16"/>
      <c r="C22826" s="17"/>
    </row>
    <row r="22827" spans="2:3" x14ac:dyDescent="0.25">
      <c r="B22827" s="16"/>
      <c r="C22827" s="17"/>
    </row>
    <row r="22828" spans="2:3" x14ac:dyDescent="0.25">
      <c r="B22828" s="16"/>
      <c r="C22828" s="17"/>
    </row>
    <row r="22829" spans="2:3" x14ac:dyDescent="0.25">
      <c r="B22829" s="16"/>
      <c r="C22829" s="17"/>
    </row>
    <row r="22830" spans="2:3" x14ac:dyDescent="0.25">
      <c r="B22830" s="16"/>
      <c r="C22830" s="17"/>
    </row>
    <row r="22831" spans="2:3" x14ac:dyDescent="0.25">
      <c r="B22831" s="16"/>
      <c r="C22831" s="17"/>
    </row>
    <row r="22832" spans="2:3" x14ac:dyDescent="0.25">
      <c r="B22832" s="16"/>
      <c r="C22832" s="17"/>
    </row>
    <row r="22833" spans="2:3" x14ac:dyDescent="0.25">
      <c r="B22833" s="16"/>
      <c r="C22833" s="17"/>
    </row>
    <row r="22834" spans="2:3" x14ac:dyDescent="0.25">
      <c r="B22834" s="16"/>
      <c r="C22834" s="17"/>
    </row>
    <row r="22835" spans="2:3" x14ac:dyDescent="0.25">
      <c r="B22835" s="16"/>
      <c r="C22835" s="17"/>
    </row>
    <row r="22836" spans="2:3" x14ac:dyDescent="0.25">
      <c r="B22836" s="16"/>
      <c r="C22836" s="17"/>
    </row>
    <row r="22837" spans="2:3" x14ac:dyDescent="0.25">
      <c r="B22837" s="16"/>
      <c r="C22837" s="17"/>
    </row>
    <row r="22838" spans="2:3" x14ac:dyDescent="0.25">
      <c r="B22838" s="16"/>
      <c r="C22838" s="17"/>
    </row>
    <row r="22839" spans="2:3" x14ac:dyDescent="0.25">
      <c r="B22839" s="16"/>
      <c r="C22839" s="17"/>
    </row>
    <row r="22840" spans="2:3" x14ac:dyDescent="0.25">
      <c r="B22840" s="16"/>
      <c r="C22840" s="17"/>
    </row>
    <row r="22841" spans="2:3" x14ac:dyDescent="0.25">
      <c r="B22841" s="16"/>
      <c r="C22841" s="17"/>
    </row>
    <row r="22842" spans="2:3" x14ac:dyDescent="0.25">
      <c r="B22842" s="16"/>
      <c r="C22842" s="17"/>
    </row>
    <row r="22843" spans="2:3" x14ac:dyDescent="0.25">
      <c r="B22843" s="16"/>
      <c r="C22843" s="17"/>
    </row>
    <row r="22844" spans="2:3" x14ac:dyDescent="0.25">
      <c r="B22844" s="16"/>
      <c r="C22844" s="17"/>
    </row>
    <row r="22845" spans="2:3" x14ac:dyDescent="0.25">
      <c r="B22845" s="16"/>
      <c r="C22845" s="17"/>
    </row>
    <row r="22846" spans="2:3" x14ac:dyDescent="0.25">
      <c r="B22846" s="16"/>
      <c r="C22846" s="17"/>
    </row>
    <row r="22847" spans="2:3" x14ac:dyDescent="0.25">
      <c r="B22847" s="16"/>
      <c r="C22847" s="17"/>
    </row>
    <row r="22848" spans="2:3" x14ac:dyDescent="0.25">
      <c r="B22848" s="16"/>
      <c r="C22848" s="17"/>
    </row>
    <row r="22849" spans="2:3" x14ac:dyDescent="0.25">
      <c r="B22849" s="16"/>
      <c r="C22849" s="17"/>
    </row>
    <row r="22850" spans="2:3" x14ac:dyDescent="0.25">
      <c r="B22850" s="16"/>
      <c r="C22850" s="17"/>
    </row>
    <row r="22851" spans="2:3" x14ac:dyDescent="0.25">
      <c r="B22851" s="16"/>
      <c r="C22851" s="17"/>
    </row>
    <row r="22852" spans="2:3" x14ac:dyDescent="0.25">
      <c r="B22852" s="16"/>
      <c r="C22852" s="17"/>
    </row>
    <row r="22853" spans="2:3" x14ac:dyDescent="0.25">
      <c r="B22853" s="16"/>
      <c r="C22853" s="17"/>
    </row>
    <row r="22854" spans="2:3" x14ac:dyDescent="0.25">
      <c r="B22854" s="16"/>
      <c r="C22854" s="17"/>
    </row>
    <row r="22855" spans="2:3" x14ac:dyDescent="0.25">
      <c r="B22855" s="16"/>
      <c r="C22855" s="17"/>
    </row>
    <row r="22856" spans="2:3" x14ac:dyDescent="0.25">
      <c r="B22856" s="16"/>
      <c r="C22856" s="17"/>
    </row>
    <row r="22857" spans="2:3" x14ac:dyDescent="0.25">
      <c r="B22857" s="16"/>
      <c r="C22857" s="17"/>
    </row>
    <row r="22858" spans="2:3" x14ac:dyDescent="0.25">
      <c r="B22858" s="16"/>
      <c r="C22858" s="17"/>
    </row>
    <row r="22859" spans="2:3" x14ac:dyDescent="0.25">
      <c r="B22859" s="16"/>
      <c r="C22859" s="17"/>
    </row>
    <row r="22860" spans="2:3" x14ac:dyDescent="0.25">
      <c r="B22860" s="16"/>
      <c r="C22860" s="17"/>
    </row>
    <row r="22861" spans="2:3" x14ac:dyDescent="0.25">
      <c r="B22861" s="16"/>
      <c r="C22861" s="17"/>
    </row>
    <row r="22862" spans="2:3" x14ac:dyDescent="0.25">
      <c r="B22862" s="16"/>
      <c r="C22862" s="17"/>
    </row>
    <row r="22863" spans="2:3" x14ac:dyDescent="0.25">
      <c r="B22863" s="16"/>
      <c r="C22863" s="17"/>
    </row>
    <row r="22864" spans="2:3" x14ac:dyDescent="0.25">
      <c r="B22864" s="16"/>
      <c r="C22864" s="17"/>
    </row>
    <row r="22865" spans="2:3" x14ac:dyDescent="0.25">
      <c r="B22865" s="16"/>
      <c r="C22865" s="17"/>
    </row>
    <row r="22866" spans="2:3" x14ac:dyDescent="0.25">
      <c r="B22866" s="16"/>
      <c r="C22866" s="17"/>
    </row>
    <row r="22867" spans="2:3" x14ac:dyDescent="0.25">
      <c r="B22867" s="16"/>
      <c r="C22867" s="17"/>
    </row>
    <row r="22868" spans="2:3" x14ac:dyDescent="0.25">
      <c r="B22868" s="16"/>
      <c r="C22868" s="17"/>
    </row>
    <row r="22869" spans="2:3" x14ac:dyDescent="0.25">
      <c r="B22869" s="16"/>
      <c r="C22869" s="17"/>
    </row>
    <row r="22870" spans="2:3" x14ac:dyDescent="0.25">
      <c r="B22870" s="16"/>
      <c r="C22870" s="17"/>
    </row>
    <row r="22871" spans="2:3" x14ac:dyDescent="0.25">
      <c r="B22871" s="16"/>
      <c r="C22871" s="17"/>
    </row>
    <row r="22872" spans="2:3" x14ac:dyDescent="0.25">
      <c r="B22872" s="16"/>
      <c r="C22872" s="17"/>
    </row>
    <row r="22873" spans="2:3" x14ac:dyDescent="0.25">
      <c r="B22873" s="16"/>
      <c r="C22873" s="17"/>
    </row>
    <row r="22874" spans="2:3" x14ac:dyDescent="0.25">
      <c r="B22874" s="16"/>
      <c r="C22874" s="17"/>
    </row>
    <row r="22875" spans="2:3" x14ac:dyDescent="0.25">
      <c r="B22875" s="16"/>
      <c r="C22875" s="17"/>
    </row>
    <row r="22876" spans="2:3" x14ac:dyDescent="0.25">
      <c r="B22876" s="16"/>
      <c r="C22876" s="17"/>
    </row>
    <row r="22877" spans="2:3" x14ac:dyDescent="0.25">
      <c r="B22877" s="16"/>
      <c r="C22877" s="17"/>
    </row>
    <row r="22878" spans="2:3" x14ac:dyDescent="0.25">
      <c r="B22878" s="16"/>
      <c r="C22878" s="17"/>
    </row>
    <row r="22879" spans="2:3" x14ac:dyDescent="0.25">
      <c r="B22879" s="16"/>
      <c r="C22879" s="17"/>
    </row>
    <row r="22880" spans="2:3" x14ac:dyDescent="0.25">
      <c r="B22880" s="16"/>
      <c r="C22880" s="17"/>
    </row>
    <row r="22881" spans="2:3" x14ac:dyDescent="0.25">
      <c r="B22881" s="16"/>
      <c r="C22881" s="17"/>
    </row>
    <row r="22882" spans="2:3" x14ac:dyDescent="0.25">
      <c r="B22882" s="16"/>
      <c r="C22882" s="17"/>
    </row>
    <row r="22883" spans="2:3" x14ac:dyDescent="0.25">
      <c r="B22883" s="16"/>
      <c r="C22883" s="17"/>
    </row>
    <row r="22884" spans="2:3" x14ac:dyDescent="0.25">
      <c r="B22884" s="16"/>
      <c r="C22884" s="17"/>
    </row>
    <row r="22885" spans="2:3" x14ac:dyDescent="0.25">
      <c r="B22885" s="16"/>
      <c r="C22885" s="17"/>
    </row>
    <row r="22886" spans="2:3" x14ac:dyDescent="0.25">
      <c r="B22886" s="16"/>
      <c r="C22886" s="17"/>
    </row>
    <row r="22887" spans="2:3" x14ac:dyDescent="0.25">
      <c r="B22887" s="16"/>
      <c r="C22887" s="17"/>
    </row>
    <row r="22888" spans="2:3" x14ac:dyDescent="0.25">
      <c r="B22888" s="16"/>
      <c r="C22888" s="17"/>
    </row>
    <row r="22889" spans="2:3" x14ac:dyDescent="0.25">
      <c r="B22889" s="16"/>
      <c r="C22889" s="17"/>
    </row>
    <row r="22890" spans="2:3" x14ac:dyDescent="0.25">
      <c r="B22890" s="16"/>
      <c r="C22890" s="17"/>
    </row>
    <row r="22891" spans="2:3" x14ac:dyDescent="0.25">
      <c r="B22891" s="16"/>
      <c r="C22891" s="17"/>
    </row>
    <row r="22892" spans="2:3" x14ac:dyDescent="0.25">
      <c r="B22892" s="16"/>
      <c r="C22892" s="17"/>
    </row>
    <row r="22893" spans="2:3" x14ac:dyDescent="0.25">
      <c r="B22893" s="16"/>
      <c r="C22893" s="17"/>
    </row>
    <row r="22894" spans="2:3" x14ac:dyDescent="0.25">
      <c r="B22894" s="16"/>
      <c r="C22894" s="17"/>
    </row>
    <row r="22895" spans="2:3" x14ac:dyDescent="0.25">
      <c r="B22895" s="16"/>
      <c r="C22895" s="17"/>
    </row>
    <row r="22896" spans="2:3" x14ac:dyDescent="0.25">
      <c r="B22896" s="16"/>
      <c r="C22896" s="17"/>
    </row>
    <row r="22897" spans="2:3" x14ac:dyDescent="0.25">
      <c r="B22897" s="16"/>
      <c r="C22897" s="17"/>
    </row>
    <row r="22898" spans="2:3" x14ac:dyDescent="0.25">
      <c r="B22898" s="16"/>
      <c r="C22898" s="17"/>
    </row>
    <row r="22899" spans="2:3" x14ac:dyDescent="0.25">
      <c r="B22899" s="16"/>
      <c r="C22899" s="17"/>
    </row>
    <row r="22900" spans="2:3" x14ac:dyDescent="0.25">
      <c r="B22900" s="16"/>
      <c r="C22900" s="17"/>
    </row>
    <row r="22901" spans="2:3" x14ac:dyDescent="0.25">
      <c r="B22901" s="16"/>
      <c r="C22901" s="17"/>
    </row>
    <row r="22902" spans="2:3" x14ac:dyDescent="0.25">
      <c r="B22902" s="16"/>
      <c r="C22902" s="17"/>
    </row>
    <row r="22903" spans="2:3" x14ac:dyDescent="0.25">
      <c r="B22903" s="16"/>
      <c r="C22903" s="17"/>
    </row>
    <row r="22904" spans="2:3" x14ac:dyDescent="0.25">
      <c r="B22904" s="16"/>
      <c r="C22904" s="17"/>
    </row>
    <row r="22905" spans="2:3" x14ac:dyDescent="0.25">
      <c r="B22905" s="16"/>
      <c r="C22905" s="17"/>
    </row>
    <row r="22906" spans="2:3" x14ac:dyDescent="0.25">
      <c r="B22906" s="16"/>
      <c r="C22906" s="17"/>
    </row>
    <row r="22907" spans="2:3" x14ac:dyDescent="0.25">
      <c r="B22907" s="16"/>
      <c r="C22907" s="17"/>
    </row>
    <row r="22908" spans="2:3" x14ac:dyDescent="0.25">
      <c r="B22908" s="16"/>
      <c r="C22908" s="17"/>
    </row>
    <row r="22909" spans="2:3" x14ac:dyDescent="0.25">
      <c r="B22909" s="16"/>
      <c r="C22909" s="17"/>
    </row>
    <row r="22910" spans="2:3" x14ac:dyDescent="0.25">
      <c r="B22910" s="16"/>
      <c r="C22910" s="17"/>
    </row>
    <row r="22911" spans="2:3" x14ac:dyDescent="0.25">
      <c r="B22911" s="16"/>
      <c r="C22911" s="17"/>
    </row>
    <row r="22912" spans="2:3" x14ac:dyDescent="0.25">
      <c r="B22912" s="16"/>
      <c r="C22912" s="17"/>
    </row>
    <row r="22913" spans="2:3" x14ac:dyDescent="0.25">
      <c r="B22913" s="16"/>
      <c r="C22913" s="17"/>
    </row>
    <row r="22914" spans="2:3" x14ac:dyDescent="0.25">
      <c r="B22914" s="16"/>
      <c r="C22914" s="17"/>
    </row>
    <row r="22915" spans="2:3" x14ac:dyDescent="0.25">
      <c r="B22915" s="16"/>
      <c r="C22915" s="17"/>
    </row>
    <row r="22916" spans="2:3" x14ac:dyDescent="0.25">
      <c r="B22916" s="16"/>
      <c r="C22916" s="17"/>
    </row>
    <row r="22917" spans="2:3" x14ac:dyDescent="0.25">
      <c r="B22917" s="16"/>
      <c r="C22917" s="17"/>
    </row>
    <row r="22918" spans="2:3" x14ac:dyDescent="0.25">
      <c r="B22918" s="16"/>
      <c r="C22918" s="17"/>
    </row>
    <row r="22919" spans="2:3" x14ac:dyDescent="0.25">
      <c r="B22919" s="16"/>
      <c r="C22919" s="17"/>
    </row>
    <row r="22920" spans="2:3" x14ac:dyDescent="0.25">
      <c r="B22920" s="16"/>
      <c r="C22920" s="17"/>
    </row>
    <row r="22921" spans="2:3" x14ac:dyDescent="0.25">
      <c r="B22921" s="16"/>
      <c r="C22921" s="17"/>
    </row>
    <row r="22922" spans="2:3" x14ac:dyDescent="0.25">
      <c r="B22922" s="16"/>
      <c r="C22922" s="17"/>
    </row>
    <row r="22923" spans="2:3" x14ac:dyDescent="0.25">
      <c r="B22923" s="16"/>
      <c r="C22923" s="17"/>
    </row>
    <row r="22924" spans="2:3" x14ac:dyDescent="0.25">
      <c r="B22924" s="16"/>
      <c r="C22924" s="17"/>
    </row>
    <row r="22925" spans="2:3" x14ac:dyDescent="0.25">
      <c r="B22925" s="16"/>
      <c r="C22925" s="17"/>
    </row>
    <row r="22926" spans="2:3" x14ac:dyDescent="0.25">
      <c r="B22926" s="16"/>
      <c r="C22926" s="17"/>
    </row>
    <row r="22927" spans="2:3" x14ac:dyDescent="0.25">
      <c r="B22927" s="16"/>
      <c r="C22927" s="17"/>
    </row>
    <row r="22928" spans="2:3" x14ac:dyDescent="0.25">
      <c r="B22928" s="16"/>
      <c r="C22928" s="17"/>
    </row>
    <row r="22929" spans="2:3" x14ac:dyDescent="0.25">
      <c r="B22929" s="16"/>
      <c r="C22929" s="17"/>
    </row>
    <row r="22930" spans="2:3" x14ac:dyDescent="0.25">
      <c r="B22930" s="16"/>
      <c r="C22930" s="17"/>
    </row>
    <row r="22931" spans="2:3" x14ac:dyDescent="0.25">
      <c r="B22931" s="16"/>
      <c r="C22931" s="17"/>
    </row>
    <row r="22932" spans="2:3" x14ac:dyDescent="0.25">
      <c r="B22932" s="16"/>
      <c r="C22932" s="17"/>
    </row>
    <row r="22933" spans="2:3" x14ac:dyDescent="0.25">
      <c r="B22933" s="16"/>
      <c r="C22933" s="17"/>
    </row>
    <row r="22934" spans="2:3" x14ac:dyDescent="0.25">
      <c r="B22934" s="16"/>
      <c r="C22934" s="17"/>
    </row>
    <row r="22935" spans="2:3" x14ac:dyDescent="0.25">
      <c r="B22935" s="16"/>
      <c r="C22935" s="17"/>
    </row>
    <row r="22936" spans="2:3" x14ac:dyDescent="0.25">
      <c r="B22936" s="16"/>
      <c r="C22936" s="17"/>
    </row>
    <row r="22937" spans="2:3" x14ac:dyDescent="0.25">
      <c r="B22937" s="16"/>
      <c r="C22937" s="17"/>
    </row>
    <row r="22938" spans="2:3" x14ac:dyDescent="0.25">
      <c r="B22938" s="16"/>
      <c r="C22938" s="17"/>
    </row>
    <row r="22939" spans="2:3" x14ac:dyDescent="0.25">
      <c r="B22939" s="16"/>
      <c r="C22939" s="17"/>
    </row>
    <row r="22940" spans="2:3" x14ac:dyDescent="0.25">
      <c r="B22940" s="16"/>
      <c r="C22940" s="17"/>
    </row>
    <row r="22941" spans="2:3" x14ac:dyDescent="0.25">
      <c r="B22941" s="16"/>
      <c r="C22941" s="17"/>
    </row>
    <row r="22942" spans="2:3" x14ac:dyDescent="0.25">
      <c r="B22942" s="16"/>
      <c r="C22942" s="17"/>
    </row>
    <row r="22943" spans="2:3" x14ac:dyDescent="0.25">
      <c r="B22943" s="16"/>
      <c r="C22943" s="17"/>
    </row>
    <row r="22944" spans="2:3" x14ac:dyDescent="0.25">
      <c r="B22944" s="16"/>
      <c r="C22944" s="17"/>
    </row>
    <row r="22945" spans="2:3" x14ac:dyDescent="0.25">
      <c r="B22945" s="16"/>
      <c r="C22945" s="17"/>
    </row>
    <row r="22946" spans="2:3" x14ac:dyDescent="0.25">
      <c r="B22946" s="16"/>
      <c r="C22946" s="17"/>
    </row>
    <row r="22947" spans="2:3" x14ac:dyDescent="0.25">
      <c r="B22947" s="16"/>
      <c r="C22947" s="17"/>
    </row>
    <row r="22948" spans="2:3" x14ac:dyDescent="0.25">
      <c r="B22948" s="16"/>
      <c r="C22948" s="17"/>
    </row>
    <row r="22949" spans="2:3" x14ac:dyDescent="0.25">
      <c r="B22949" s="16"/>
      <c r="C22949" s="17"/>
    </row>
    <row r="22950" spans="2:3" x14ac:dyDescent="0.25">
      <c r="B22950" s="16"/>
      <c r="C22950" s="17"/>
    </row>
    <row r="22951" spans="2:3" x14ac:dyDescent="0.25">
      <c r="B22951" s="16"/>
      <c r="C22951" s="17"/>
    </row>
    <row r="22952" spans="2:3" x14ac:dyDescent="0.25">
      <c r="B22952" s="16"/>
      <c r="C22952" s="17"/>
    </row>
    <row r="22953" spans="2:3" x14ac:dyDescent="0.25">
      <c r="B22953" s="16"/>
      <c r="C22953" s="17"/>
    </row>
    <row r="22954" spans="2:3" x14ac:dyDescent="0.25">
      <c r="B22954" s="16"/>
      <c r="C22954" s="17"/>
    </row>
    <row r="22955" spans="2:3" x14ac:dyDescent="0.25">
      <c r="B22955" s="16"/>
      <c r="C22955" s="17"/>
    </row>
    <row r="22956" spans="2:3" x14ac:dyDescent="0.25">
      <c r="B22956" s="16"/>
      <c r="C22956" s="17"/>
    </row>
    <row r="22957" spans="2:3" x14ac:dyDescent="0.25">
      <c r="B22957" s="16"/>
      <c r="C22957" s="17"/>
    </row>
    <row r="22958" spans="2:3" x14ac:dyDescent="0.25">
      <c r="B22958" s="16"/>
      <c r="C22958" s="17"/>
    </row>
    <row r="22959" spans="2:3" x14ac:dyDescent="0.25">
      <c r="B22959" s="16"/>
      <c r="C22959" s="17"/>
    </row>
    <row r="22960" spans="2:3" x14ac:dyDescent="0.25">
      <c r="B22960" s="16"/>
      <c r="C22960" s="17"/>
    </row>
    <row r="22961" spans="2:3" x14ac:dyDescent="0.25">
      <c r="B22961" s="16"/>
      <c r="C22961" s="17"/>
    </row>
    <row r="22962" spans="2:3" x14ac:dyDescent="0.25">
      <c r="B22962" s="16"/>
      <c r="C22962" s="17"/>
    </row>
    <row r="22963" spans="2:3" x14ac:dyDescent="0.25">
      <c r="B22963" s="16"/>
      <c r="C22963" s="17"/>
    </row>
    <row r="22964" spans="2:3" x14ac:dyDescent="0.25">
      <c r="B22964" s="16"/>
      <c r="C22964" s="17"/>
    </row>
    <row r="22965" spans="2:3" x14ac:dyDescent="0.25">
      <c r="B22965" s="16"/>
      <c r="C22965" s="17"/>
    </row>
    <row r="22966" spans="2:3" x14ac:dyDescent="0.25">
      <c r="B22966" s="16"/>
      <c r="C22966" s="17"/>
    </row>
    <row r="22967" spans="2:3" x14ac:dyDescent="0.25">
      <c r="B22967" s="16"/>
      <c r="C22967" s="17"/>
    </row>
    <row r="22968" spans="2:3" x14ac:dyDescent="0.25">
      <c r="B22968" s="16"/>
      <c r="C22968" s="17"/>
    </row>
    <row r="22969" spans="2:3" x14ac:dyDescent="0.25">
      <c r="B22969" s="16"/>
      <c r="C22969" s="17"/>
    </row>
    <row r="22970" spans="2:3" x14ac:dyDescent="0.25">
      <c r="B22970" s="16"/>
      <c r="C22970" s="17"/>
    </row>
    <row r="22971" spans="2:3" x14ac:dyDescent="0.25">
      <c r="B22971" s="16"/>
      <c r="C22971" s="17"/>
    </row>
    <row r="22972" spans="2:3" x14ac:dyDescent="0.25">
      <c r="B22972" s="16"/>
      <c r="C22972" s="17"/>
    </row>
    <row r="22973" spans="2:3" x14ac:dyDescent="0.25">
      <c r="B22973" s="16"/>
      <c r="C22973" s="17"/>
    </row>
    <row r="22974" spans="2:3" x14ac:dyDescent="0.25">
      <c r="B22974" s="16"/>
      <c r="C22974" s="17"/>
    </row>
    <row r="22975" spans="2:3" x14ac:dyDescent="0.25">
      <c r="B22975" s="16"/>
      <c r="C22975" s="17"/>
    </row>
    <row r="22976" spans="2:3" x14ac:dyDescent="0.25">
      <c r="B22976" s="16"/>
      <c r="C22976" s="17"/>
    </row>
    <row r="22977" spans="2:3" x14ac:dyDescent="0.25">
      <c r="B22977" s="16"/>
      <c r="C22977" s="17"/>
    </row>
    <row r="22978" spans="2:3" x14ac:dyDescent="0.25">
      <c r="B22978" s="16"/>
      <c r="C22978" s="17"/>
    </row>
    <row r="22979" spans="2:3" x14ac:dyDescent="0.25">
      <c r="B22979" s="16"/>
      <c r="C22979" s="17"/>
    </row>
    <row r="22980" spans="2:3" x14ac:dyDescent="0.25">
      <c r="B22980" s="16"/>
      <c r="C22980" s="17"/>
    </row>
    <row r="22981" spans="2:3" x14ac:dyDescent="0.25">
      <c r="B22981" s="16"/>
      <c r="C22981" s="17"/>
    </row>
    <row r="22982" spans="2:3" x14ac:dyDescent="0.25">
      <c r="B22982" s="16"/>
      <c r="C22982" s="17"/>
    </row>
    <row r="22983" spans="2:3" x14ac:dyDescent="0.25">
      <c r="B22983" s="16"/>
      <c r="C22983" s="17"/>
    </row>
    <row r="22984" spans="2:3" x14ac:dyDescent="0.25">
      <c r="B22984" s="16"/>
      <c r="C22984" s="17"/>
    </row>
    <row r="22985" spans="2:3" x14ac:dyDescent="0.25">
      <c r="B22985" s="16"/>
      <c r="C22985" s="17"/>
    </row>
    <row r="22986" spans="2:3" x14ac:dyDescent="0.25">
      <c r="B22986" s="16"/>
      <c r="C22986" s="17"/>
    </row>
    <row r="22987" spans="2:3" x14ac:dyDescent="0.25">
      <c r="B22987" s="16"/>
      <c r="C22987" s="17"/>
    </row>
    <row r="22988" spans="2:3" x14ac:dyDescent="0.25">
      <c r="B22988" s="16"/>
      <c r="C22988" s="17"/>
    </row>
    <row r="22989" spans="2:3" x14ac:dyDescent="0.25">
      <c r="B22989" s="16"/>
      <c r="C22989" s="17"/>
    </row>
    <row r="22990" spans="2:3" x14ac:dyDescent="0.25">
      <c r="B22990" s="16"/>
      <c r="C22990" s="17"/>
    </row>
    <row r="22991" spans="2:3" x14ac:dyDescent="0.25">
      <c r="B22991" s="16"/>
      <c r="C22991" s="17"/>
    </row>
    <row r="22992" spans="2:3" x14ac:dyDescent="0.25">
      <c r="B22992" s="16"/>
      <c r="C22992" s="17"/>
    </row>
    <row r="22993" spans="2:3" x14ac:dyDescent="0.25">
      <c r="B22993" s="16"/>
      <c r="C22993" s="17"/>
    </row>
    <row r="22994" spans="2:3" x14ac:dyDescent="0.25">
      <c r="B22994" s="16"/>
      <c r="C22994" s="17"/>
    </row>
    <row r="22995" spans="2:3" x14ac:dyDescent="0.25">
      <c r="B22995" s="16"/>
      <c r="C22995" s="17"/>
    </row>
    <row r="22996" spans="2:3" x14ac:dyDescent="0.25">
      <c r="B22996" s="16"/>
      <c r="C22996" s="17"/>
    </row>
    <row r="22997" spans="2:3" x14ac:dyDescent="0.25">
      <c r="B22997" s="16"/>
      <c r="C22997" s="17"/>
    </row>
    <row r="22998" spans="2:3" x14ac:dyDescent="0.25">
      <c r="B22998" s="16"/>
      <c r="C22998" s="17"/>
    </row>
    <row r="22999" spans="2:3" x14ac:dyDescent="0.25">
      <c r="B22999" s="16"/>
      <c r="C22999" s="17"/>
    </row>
    <row r="23000" spans="2:3" x14ac:dyDescent="0.25">
      <c r="B23000" s="16"/>
      <c r="C23000" s="17"/>
    </row>
    <row r="23001" spans="2:3" x14ac:dyDescent="0.25">
      <c r="B23001" s="16"/>
      <c r="C23001" s="17"/>
    </row>
    <row r="23002" spans="2:3" x14ac:dyDescent="0.25">
      <c r="B23002" s="16"/>
      <c r="C23002" s="17"/>
    </row>
    <row r="23003" spans="2:3" x14ac:dyDescent="0.25">
      <c r="B23003" s="16"/>
      <c r="C23003" s="17"/>
    </row>
    <row r="23004" spans="2:3" x14ac:dyDescent="0.25">
      <c r="B23004" s="16"/>
      <c r="C23004" s="17"/>
    </row>
    <row r="23005" spans="2:3" x14ac:dyDescent="0.25">
      <c r="B23005" s="16"/>
      <c r="C23005" s="17"/>
    </row>
    <row r="23006" spans="2:3" x14ac:dyDescent="0.25">
      <c r="B23006" s="16"/>
      <c r="C23006" s="17"/>
    </row>
    <row r="23007" spans="2:3" x14ac:dyDescent="0.25">
      <c r="B23007" s="16"/>
      <c r="C23007" s="17"/>
    </row>
    <row r="23008" spans="2:3" x14ac:dyDescent="0.25">
      <c r="B23008" s="16"/>
      <c r="C23008" s="17"/>
    </row>
    <row r="23009" spans="2:3" x14ac:dyDescent="0.25">
      <c r="B23009" s="16"/>
      <c r="C23009" s="17"/>
    </row>
    <row r="23010" spans="2:3" x14ac:dyDescent="0.25">
      <c r="B23010" s="16"/>
      <c r="C23010" s="17"/>
    </row>
    <row r="23011" spans="2:3" x14ac:dyDescent="0.25">
      <c r="B23011" s="16"/>
      <c r="C23011" s="17"/>
    </row>
    <row r="23012" spans="2:3" x14ac:dyDescent="0.25">
      <c r="B23012" s="16"/>
      <c r="C23012" s="17"/>
    </row>
    <row r="23013" spans="2:3" x14ac:dyDescent="0.25">
      <c r="B23013" s="16"/>
      <c r="C23013" s="17"/>
    </row>
    <row r="23014" spans="2:3" x14ac:dyDescent="0.25">
      <c r="B23014" s="16"/>
      <c r="C23014" s="17"/>
    </row>
    <row r="23015" spans="2:3" x14ac:dyDescent="0.25">
      <c r="B23015" s="16"/>
      <c r="C23015" s="17"/>
    </row>
    <row r="23016" spans="2:3" x14ac:dyDescent="0.25">
      <c r="B23016" s="16"/>
      <c r="C23016" s="17"/>
    </row>
    <row r="23017" spans="2:3" x14ac:dyDescent="0.25">
      <c r="B23017" s="16"/>
      <c r="C23017" s="17"/>
    </row>
    <row r="23018" spans="2:3" x14ac:dyDescent="0.25">
      <c r="B23018" s="16"/>
      <c r="C23018" s="17"/>
    </row>
    <row r="23019" spans="2:3" x14ac:dyDescent="0.25">
      <c r="B23019" s="16"/>
      <c r="C23019" s="17"/>
    </row>
    <row r="23020" spans="2:3" x14ac:dyDescent="0.25">
      <c r="B23020" s="16"/>
      <c r="C23020" s="17"/>
    </row>
    <row r="23021" spans="2:3" x14ac:dyDescent="0.25">
      <c r="B23021" s="16"/>
      <c r="C23021" s="17"/>
    </row>
    <row r="23022" spans="2:3" x14ac:dyDescent="0.25">
      <c r="B23022" s="16"/>
      <c r="C23022" s="17"/>
    </row>
    <row r="23023" spans="2:3" x14ac:dyDescent="0.25">
      <c r="B23023" s="16"/>
      <c r="C23023" s="17"/>
    </row>
    <row r="23024" spans="2:3" x14ac:dyDescent="0.25">
      <c r="B23024" s="16"/>
      <c r="C23024" s="17"/>
    </row>
    <row r="23025" spans="2:3" x14ac:dyDescent="0.25">
      <c r="B23025" s="16"/>
      <c r="C23025" s="17"/>
    </row>
    <row r="23026" spans="2:3" x14ac:dyDescent="0.25">
      <c r="B23026" s="16"/>
      <c r="C23026" s="17"/>
    </row>
    <row r="23027" spans="2:3" x14ac:dyDescent="0.25">
      <c r="B23027" s="16"/>
      <c r="C23027" s="17"/>
    </row>
    <row r="23028" spans="2:3" x14ac:dyDescent="0.25">
      <c r="B23028" s="16"/>
      <c r="C23028" s="17"/>
    </row>
    <row r="23029" spans="2:3" x14ac:dyDescent="0.25">
      <c r="B23029" s="16"/>
      <c r="C23029" s="17"/>
    </row>
    <row r="23030" spans="2:3" x14ac:dyDescent="0.25">
      <c r="B23030" s="16"/>
      <c r="C23030" s="17"/>
    </row>
    <row r="23031" spans="2:3" x14ac:dyDescent="0.25">
      <c r="B23031" s="16"/>
      <c r="C23031" s="17"/>
    </row>
    <row r="23032" spans="2:3" x14ac:dyDescent="0.25">
      <c r="B23032" s="16"/>
      <c r="C23032" s="17"/>
    </row>
    <row r="23033" spans="2:3" x14ac:dyDescent="0.25">
      <c r="B23033" s="16"/>
      <c r="C23033" s="17"/>
    </row>
    <row r="23034" spans="2:3" x14ac:dyDescent="0.25">
      <c r="B23034" s="16"/>
      <c r="C23034" s="17"/>
    </row>
    <row r="23035" spans="2:3" x14ac:dyDescent="0.25">
      <c r="B23035" s="16"/>
      <c r="C23035" s="17"/>
    </row>
    <row r="23036" spans="2:3" x14ac:dyDescent="0.25">
      <c r="B23036" s="16"/>
      <c r="C23036" s="17"/>
    </row>
    <row r="23037" spans="2:3" x14ac:dyDescent="0.25">
      <c r="B23037" s="16"/>
      <c r="C23037" s="17"/>
    </row>
    <row r="23038" spans="2:3" x14ac:dyDescent="0.25">
      <c r="B23038" s="16"/>
      <c r="C23038" s="17"/>
    </row>
    <row r="23039" spans="2:3" x14ac:dyDescent="0.25">
      <c r="B23039" s="16"/>
      <c r="C23039" s="17"/>
    </row>
    <row r="23040" spans="2:3" x14ac:dyDescent="0.25">
      <c r="B23040" s="16"/>
      <c r="C23040" s="17"/>
    </row>
    <row r="23041" spans="2:3" x14ac:dyDescent="0.25">
      <c r="B23041" s="16"/>
      <c r="C23041" s="17"/>
    </row>
    <row r="23042" spans="2:3" x14ac:dyDescent="0.25">
      <c r="B23042" s="16"/>
      <c r="C23042" s="17"/>
    </row>
    <row r="23043" spans="2:3" x14ac:dyDescent="0.25">
      <c r="B23043" s="16"/>
      <c r="C23043" s="17"/>
    </row>
    <row r="23044" spans="2:3" x14ac:dyDescent="0.25">
      <c r="B23044" s="16"/>
      <c r="C23044" s="17"/>
    </row>
    <row r="23045" spans="2:3" x14ac:dyDescent="0.25">
      <c r="B23045" s="16"/>
      <c r="C23045" s="17"/>
    </row>
    <row r="23046" spans="2:3" x14ac:dyDescent="0.25">
      <c r="B23046" s="16"/>
      <c r="C23046" s="17"/>
    </row>
    <row r="23047" spans="2:3" x14ac:dyDescent="0.25">
      <c r="B23047" s="16"/>
      <c r="C23047" s="17"/>
    </row>
    <row r="23048" spans="2:3" x14ac:dyDescent="0.25">
      <c r="B23048" s="16"/>
      <c r="C23048" s="17"/>
    </row>
    <row r="23049" spans="2:3" x14ac:dyDescent="0.25">
      <c r="B23049" s="16"/>
      <c r="C23049" s="17"/>
    </row>
    <row r="23050" spans="2:3" x14ac:dyDescent="0.25">
      <c r="B23050" s="16"/>
      <c r="C23050" s="17"/>
    </row>
    <row r="23051" spans="2:3" x14ac:dyDescent="0.25">
      <c r="B23051" s="16"/>
      <c r="C23051" s="17"/>
    </row>
    <row r="23052" spans="2:3" x14ac:dyDescent="0.25">
      <c r="B23052" s="16"/>
      <c r="C23052" s="17"/>
    </row>
    <row r="23053" spans="2:3" x14ac:dyDescent="0.25">
      <c r="B23053" s="16"/>
      <c r="C23053" s="17"/>
    </row>
    <row r="23054" spans="2:3" x14ac:dyDescent="0.25">
      <c r="B23054" s="16"/>
      <c r="C23054" s="17"/>
    </row>
    <row r="23055" spans="2:3" x14ac:dyDescent="0.25">
      <c r="B23055" s="16"/>
      <c r="C23055" s="17"/>
    </row>
    <row r="23056" spans="2:3" x14ac:dyDescent="0.25">
      <c r="B23056" s="16"/>
      <c r="C23056" s="17"/>
    </row>
    <row r="23057" spans="2:3" x14ac:dyDescent="0.25">
      <c r="B23057" s="16"/>
      <c r="C23057" s="17"/>
    </row>
    <row r="23058" spans="2:3" x14ac:dyDescent="0.25">
      <c r="B23058" s="16"/>
      <c r="C23058" s="17"/>
    </row>
    <row r="23059" spans="2:3" x14ac:dyDescent="0.25">
      <c r="B23059" s="16"/>
      <c r="C23059" s="17"/>
    </row>
    <row r="23060" spans="2:3" x14ac:dyDescent="0.25">
      <c r="B23060" s="16"/>
      <c r="C23060" s="17"/>
    </row>
    <row r="23061" spans="2:3" x14ac:dyDescent="0.25">
      <c r="B23061" s="16"/>
      <c r="C23061" s="17"/>
    </row>
    <row r="23062" spans="2:3" x14ac:dyDescent="0.25">
      <c r="B23062" s="16"/>
      <c r="C23062" s="17"/>
    </row>
    <row r="23063" spans="2:3" x14ac:dyDescent="0.25">
      <c r="B23063" s="16"/>
      <c r="C23063" s="17"/>
    </row>
    <row r="23064" spans="2:3" x14ac:dyDescent="0.25">
      <c r="B23064" s="16"/>
      <c r="C23064" s="17"/>
    </row>
    <row r="23065" spans="2:3" x14ac:dyDescent="0.25">
      <c r="B23065" s="16"/>
      <c r="C23065" s="17"/>
    </row>
    <row r="23066" spans="2:3" x14ac:dyDescent="0.25">
      <c r="B23066" s="16"/>
      <c r="C23066" s="17"/>
    </row>
    <row r="23067" spans="2:3" x14ac:dyDescent="0.25">
      <c r="B23067" s="16"/>
      <c r="C23067" s="17"/>
    </row>
    <row r="23068" spans="2:3" x14ac:dyDescent="0.25">
      <c r="B23068" s="16"/>
      <c r="C23068" s="17"/>
    </row>
    <row r="23069" spans="2:3" x14ac:dyDescent="0.25">
      <c r="B23069" s="16"/>
      <c r="C23069" s="17"/>
    </row>
    <row r="23070" spans="2:3" x14ac:dyDescent="0.25">
      <c r="B23070" s="16"/>
      <c r="C23070" s="17"/>
    </row>
    <row r="23071" spans="2:3" x14ac:dyDescent="0.25">
      <c r="B23071" s="16"/>
      <c r="C23071" s="17"/>
    </row>
    <row r="23072" spans="2:3" x14ac:dyDescent="0.25">
      <c r="B23072" s="16"/>
      <c r="C23072" s="17"/>
    </row>
    <row r="23073" spans="2:3" x14ac:dyDescent="0.25">
      <c r="B23073" s="16"/>
      <c r="C23073" s="17"/>
    </row>
    <row r="23074" spans="2:3" x14ac:dyDescent="0.25">
      <c r="B23074" s="16"/>
      <c r="C23074" s="17"/>
    </row>
    <row r="23075" spans="2:3" x14ac:dyDescent="0.25">
      <c r="B23075" s="16"/>
      <c r="C23075" s="17"/>
    </row>
    <row r="23076" spans="2:3" x14ac:dyDescent="0.25">
      <c r="B23076" s="16"/>
      <c r="C23076" s="17"/>
    </row>
    <row r="23077" spans="2:3" x14ac:dyDescent="0.25">
      <c r="B23077" s="16"/>
      <c r="C23077" s="17"/>
    </row>
    <row r="23078" spans="2:3" x14ac:dyDescent="0.25">
      <c r="B23078" s="16"/>
      <c r="C23078" s="17"/>
    </row>
    <row r="23079" spans="2:3" x14ac:dyDescent="0.25">
      <c r="B23079" s="16"/>
      <c r="C23079" s="17"/>
    </row>
    <row r="23080" spans="2:3" x14ac:dyDescent="0.25">
      <c r="B23080" s="16"/>
      <c r="C23080" s="17"/>
    </row>
    <row r="23081" spans="2:3" x14ac:dyDescent="0.25">
      <c r="B23081" s="16"/>
      <c r="C23081" s="17"/>
    </row>
    <row r="23082" spans="2:3" x14ac:dyDescent="0.25">
      <c r="B23082" s="16"/>
      <c r="C23082" s="17"/>
    </row>
    <row r="23083" spans="2:3" x14ac:dyDescent="0.25">
      <c r="B23083" s="16"/>
      <c r="C23083" s="17"/>
    </row>
    <row r="23084" spans="2:3" x14ac:dyDescent="0.25">
      <c r="B23084" s="16"/>
      <c r="C23084" s="17"/>
    </row>
    <row r="23085" spans="2:3" x14ac:dyDescent="0.25">
      <c r="B23085" s="16"/>
      <c r="C23085" s="17"/>
    </row>
    <row r="23086" spans="2:3" x14ac:dyDescent="0.25">
      <c r="B23086" s="16"/>
      <c r="C23086" s="17"/>
    </row>
    <row r="23087" spans="2:3" x14ac:dyDescent="0.25">
      <c r="B23087" s="16"/>
      <c r="C23087" s="17"/>
    </row>
    <row r="23088" spans="2:3" x14ac:dyDescent="0.25">
      <c r="B23088" s="16"/>
      <c r="C23088" s="17"/>
    </row>
    <row r="23089" spans="2:3" x14ac:dyDescent="0.25">
      <c r="B23089" s="16"/>
      <c r="C23089" s="17"/>
    </row>
    <row r="23090" spans="2:3" x14ac:dyDescent="0.25">
      <c r="B23090" s="16"/>
      <c r="C23090" s="17"/>
    </row>
    <row r="23091" spans="2:3" x14ac:dyDescent="0.25">
      <c r="B23091" s="16"/>
      <c r="C23091" s="17"/>
    </row>
    <row r="23092" spans="2:3" x14ac:dyDescent="0.25">
      <c r="B23092" s="16"/>
      <c r="C23092" s="17"/>
    </row>
    <row r="23093" spans="2:3" x14ac:dyDescent="0.25">
      <c r="B23093" s="16"/>
      <c r="C23093" s="17"/>
    </row>
    <row r="23094" spans="2:3" x14ac:dyDescent="0.25">
      <c r="B23094" s="16"/>
      <c r="C23094" s="17"/>
    </row>
    <row r="23095" spans="2:3" x14ac:dyDescent="0.25">
      <c r="B23095" s="16"/>
      <c r="C23095" s="17"/>
    </row>
    <row r="23096" spans="2:3" x14ac:dyDescent="0.25">
      <c r="B23096" s="16"/>
      <c r="C23096" s="17"/>
    </row>
    <row r="23097" spans="2:3" x14ac:dyDescent="0.25">
      <c r="B23097" s="16"/>
      <c r="C23097" s="17"/>
    </row>
    <row r="23098" spans="2:3" x14ac:dyDescent="0.25">
      <c r="B23098" s="16"/>
      <c r="C23098" s="17"/>
    </row>
    <row r="23099" spans="2:3" x14ac:dyDescent="0.25">
      <c r="B23099" s="16"/>
      <c r="C23099" s="17"/>
    </row>
    <row r="23100" spans="2:3" x14ac:dyDescent="0.25">
      <c r="B23100" s="16"/>
      <c r="C23100" s="17"/>
    </row>
    <row r="23101" spans="2:3" x14ac:dyDescent="0.25">
      <c r="B23101" s="16"/>
      <c r="C23101" s="17"/>
    </row>
    <row r="23102" spans="2:3" x14ac:dyDescent="0.25">
      <c r="B23102" s="16"/>
      <c r="C23102" s="17"/>
    </row>
    <row r="23103" spans="2:3" x14ac:dyDescent="0.25">
      <c r="B23103" s="16"/>
      <c r="C23103" s="17"/>
    </row>
    <row r="23104" spans="2:3" x14ac:dyDescent="0.25">
      <c r="B23104" s="16"/>
      <c r="C23104" s="17"/>
    </row>
    <row r="23105" spans="2:3" x14ac:dyDescent="0.25">
      <c r="B23105" s="16"/>
      <c r="C23105" s="17"/>
    </row>
    <row r="23106" spans="2:3" x14ac:dyDescent="0.25">
      <c r="B23106" s="16"/>
      <c r="C23106" s="17"/>
    </row>
    <row r="23107" spans="2:3" x14ac:dyDescent="0.25">
      <c r="B23107" s="16"/>
      <c r="C23107" s="17"/>
    </row>
    <row r="23108" spans="2:3" x14ac:dyDescent="0.25">
      <c r="B23108" s="16"/>
      <c r="C23108" s="17"/>
    </row>
    <row r="23109" spans="2:3" x14ac:dyDescent="0.25">
      <c r="B23109" s="16"/>
      <c r="C23109" s="17"/>
    </row>
    <row r="23110" spans="2:3" x14ac:dyDescent="0.25">
      <c r="B23110" s="16"/>
      <c r="C23110" s="17"/>
    </row>
    <row r="23111" spans="2:3" x14ac:dyDescent="0.25">
      <c r="B23111" s="16"/>
      <c r="C23111" s="17"/>
    </row>
    <row r="23112" spans="2:3" x14ac:dyDescent="0.25">
      <c r="B23112" s="16"/>
      <c r="C23112" s="17"/>
    </row>
    <row r="23113" spans="2:3" x14ac:dyDescent="0.25">
      <c r="B23113" s="16"/>
      <c r="C23113" s="17"/>
    </row>
    <row r="23114" spans="2:3" x14ac:dyDescent="0.25">
      <c r="B23114" s="16"/>
      <c r="C23114" s="17"/>
    </row>
    <row r="23115" spans="2:3" x14ac:dyDescent="0.25">
      <c r="B23115" s="16"/>
      <c r="C23115" s="17"/>
    </row>
    <row r="23116" spans="2:3" x14ac:dyDescent="0.25">
      <c r="B23116" s="16"/>
      <c r="C23116" s="17"/>
    </row>
    <row r="23117" spans="2:3" x14ac:dyDescent="0.25">
      <c r="B23117" s="16"/>
      <c r="C23117" s="17"/>
    </row>
    <row r="23118" spans="2:3" x14ac:dyDescent="0.25">
      <c r="B23118" s="16"/>
      <c r="C23118" s="17"/>
    </row>
    <row r="23119" spans="2:3" x14ac:dyDescent="0.25">
      <c r="B23119" s="16"/>
      <c r="C23119" s="17"/>
    </row>
    <row r="23120" spans="2:3" x14ac:dyDescent="0.25">
      <c r="B23120" s="16"/>
      <c r="C23120" s="17"/>
    </row>
    <row r="23121" spans="2:3" x14ac:dyDescent="0.25">
      <c r="B23121" s="16"/>
      <c r="C23121" s="17"/>
    </row>
    <row r="23122" spans="2:3" x14ac:dyDescent="0.25">
      <c r="B23122" s="16"/>
      <c r="C23122" s="17"/>
    </row>
    <row r="23123" spans="2:3" x14ac:dyDescent="0.25">
      <c r="B23123" s="16"/>
      <c r="C23123" s="17"/>
    </row>
    <row r="23124" spans="2:3" x14ac:dyDescent="0.25">
      <c r="B23124" s="16"/>
      <c r="C23124" s="17"/>
    </row>
    <row r="23125" spans="2:3" x14ac:dyDescent="0.25">
      <c r="B23125" s="16"/>
      <c r="C23125" s="17"/>
    </row>
    <row r="23126" spans="2:3" x14ac:dyDescent="0.25">
      <c r="B23126" s="16"/>
      <c r="C23126" s="17"/>
    </row>
    <row r="23127" spans="2:3" x14ac:dyDescent="0.25">
      <c r="B23127" s="16"/>
      <c r="C23127" s="17"/>
    </row>
    <row r="23128" spans="2:3" x14ac:dyDescent="0.25">
      <c r="B23128" s="16"/>
      <c r="C23128" s="17"/>
    </row>
    <row r="23129" spans="2:3" x14ac:dyDescent="0.25">
      <c r="B23129" s="16"/>
      <c r="C23129" s="17"/>
    </row>
    <row r="23130" spans="2:3" x14ac:dyDescent="0.25">
      <c r="B23130" s="16"/>
      <c r="C23130" s="17"/>
    </row>
    <row r="23131" spans="2:3" x14ac:dyDescent="0.25">
      <c r="B23131" s="16"/>
      <c r="C23131" s="17"/>
    </row>
    <row r="23132" spans="2:3" x14ac:dyDescent="0.25">
      <c r="B23132" s="16"/>
      <c r="C23132" s="17"/>
    </row>
    <row r="23133" spans="2:3" x14ac:dyDescent="0.25">
      <c r="B23133" s="16"/>
      <c r="C23133" s="17"/>
    </row>
    <row r="23134" spans="2:3" x14ac:dyDescent="0.25">
      <c r="B23134" s="16"/>
      <c r="C23134" s="17"/>
    </row>
    <row r="23135" spans="2:3" x14ac:dyDescent="0.25">
      <c r="B23135" s="16"/>
      <c r="C23135" s="17"/>
    </row>
    <row r="23136" spans="2:3" x14ac:dyDescent="0.25">
      <c r="B23136" s="16"/>
      <c r="C23136" s="17"/>
    </row>
    <row r="23137" spans="2:3" x14ac:dyDescent="0.25">
      <c r="B23137" s="16"/>
      <c r="C23137" s="17"/>
    </row>
    <row r="23138" spans="2:3" x14ac:dyDescent="0.25">
      <c r="B23138" s="16"/>
      <c r="C23138" s="17"/>
    </row>
    <row r="23139" spans="2:3" x14ac:dyDescent="0.25">
      <c r="B23139" s="16"/>
      <c r="C23139" s="17"/>
    </row>
    <row r="23140" spans="2:3" x14ac:dyDescent="0.25">
      <c r="B23140" s="16"/>
      <c r="C23140" s="17"/>
    </row>
    <row r="23141" spans="2:3" x14ac:dyDescent="0.25">
      <c r="B23141" s="16"/>
      <c r="C23141" s="17"/>
    </row>
    <row r="23142" spans="2:3" x14ac:dyDescent="0.25">
      <c r="B23142" s="16"/>
      <c r="C23142" s="17"/>
    </row>
    <row r="23143" spans="2:3" x14ac:dyDescent="0.25">
      <c r="B23143" s="16"/>
      <c r="C23143" s="17"/>
    </row>
    <row r="23144" spans="2:3" x14ac:dyDescent="0.25">
      <c r="B23144" s="16"/>
      <c r="C23144" s="17"/>
    </row>
    <row r="23145" spans="2:3" x14ac:dyDescent="0.25">
      <c r="B23145" s="16"/>
      <c r="C23145" s="17"/>
    </row>
    <row r="23146" spans="2:3" x14ac:dyDescent="0.25">
      <c r="B23146" s="16"/>
      <c r="C23146" s="17"/>
    </row>
    <row r="23147" spans="2:3" x14ac:dyDescent="0.25">
      <c r="B23147" s="16"/>
      <c r="C23147" s="17"/>
    </row>
    <row r="23148" spans="2:3" x14ac:dyDescent="0.25">
      <c r="B23148" s="16"/>
      <c r="C23148" s="17"/>
    </row>
    <row r="23149" spans="2:3" x14ac:dyDescent="0.25">
      <c r="B23149" s="16"/>
      <c r="C23149" s="17"/>
    </row>
    <row r="23150" spans="2:3" x14ac:dyDescent="0.25">
      <c r="B23150" s="16"/>
      <c r="C23150" s="17"/>
    </row>
    <row r="23151" spans="2:3" x14ac:dyDescent="0.25">
      <c r="B23151" s="16"/>
      <c r="C23151" s="17"/>
    </row>
    <row r="23152" spans="2:3" x14ac:dyDescent="0.25">
      <c r="B23152" s="16"/>
      <c r="C23152" s="17"/>
    </row>
    <row r="23153" spans="2:3" x14ac:dyDescent="0.25">
      <c r="B23153" s="16"/>
      <c r="C23153" s="17"/>
    </row>
    <row r="23154" spans="2:3" x14ac:dyDescent="0.25">
      <c r="B23154" s="16"/>
      <c r="C23154" s="17"/>
    </row>
    <row r="23155" spans="2:3" x14ac:dyDescent="0.25">
      <c r="B23155" s="16"/>
      <c r="C23155" s="17"/>
    </row>
    <row r="23156" spans="2:3" x14ac:dyDescent="0.25">
      <c r="B23156" s="16"/>
      <c r="C23156" s="17"/>
    </row>
    <row r="23157" spans="2:3" x14ac:dyDescent="0.25">
      <c r="B23157" s="16"/>
      <c r="C23157" s="17"/>
    </row>
    <row r="23158" spans="2:3" x14ac:dyDescent="0.25">
      <c r="B23158" s="16"/>
      <c r="C23158" s="17"/>
    </row>
    <row r="23159" spans="2:3" x14ac:dyDescent="0.25">
      <c r="B23159" s="16"/>
      <c r="C23159" s="17"/>
    </row>
    <row r="23160" spans="2:3" x14ac:dyDescent="0.25">
      <c r="B23160" s="16"/>
      <c r="C23160" s="17"/>
    </row>
    <row r="23161" spans="2:3" x14ac:dyDescent="0.25">
      <c r="B23161" s="16"/>
      <c r="C23161" s="17"/>
    </row>
    <row r="23162" spans="2:3" x14ac:dyDescent="0.25">
      <c r="B23162" s="16"/>
      <c r="C23162" s="17"/>
    </row>
    <row r="23163" spans="2:3" x14ac:dyDescent="0.25">
      <c r="B23163" s="16"/>
      <c r="C23163" s="17"/>
    </row>
    <row r="23164" spans="2:3" x14ac:dyDescent="0.25">
      <c r="B23164" s="16"/>
      <c r="C23164" s="17"/>
    </row>
    <row r="23165" spans="2:3" x14ac:dyDescent="0.25">
      <c r="B23165" s="16"/>
      <c r="C23165" s="17"/>
    </row>
    <row r="23166" spans="2:3" x14ac:dyDescent="0.25">
      <c r="B23166" s="16"/>
      <c r="C23166" s="17"/>
    </row>
    <row r="23167" spans="2:3" x14ac:dyDescent="0.25">
      <c r="B23167" s="16"/>
      <c r="C23167" s="17"/>
    </row>
    <row r="23168" spans="2:3" x14ac:dyDescent="0.25">
      <c r="B23168" s="16"/>
      <c r="C23168" s="17"/>
    </row>
    <row r="23169" spans="2:3" x14ac:dyDescent="0.25">
      <c r="B23169" s="16"/>
      <c r="C23169" s="17"/>
    </row>
    <row r="23170" spans="2:3" x14ac:dyDescent="0.25">
      <c r="B23170" s="16"/>
      <c r="C23170" s="17"/>
    </row>
    <row r="23171" spans="2:3" x14ac:dyDescent="0.25">
      <c r="B23171" s="16"/>
      <c r="C23171" s="17"/>
    </row>
    <row r="23172" spans="2:3" x14ac:dyDescent="0.25">
      <c r="B23172" s="16"/>
      <c r="C23172" s="17"/>
    </row>
    <row r="23173" spans="2:3" x14ac:dyDescent="0.25">
      <c r="B23173" s="16"/>
      <c r="C23173" s="17"/>
    </row>
    <row r="23174" spans="2:3" x14ac:dyDescent="0.25">
      <c r="B23174" s="16"/>
      <c r="C23174" s="17"/>
    </row>
    <row r="23175" spans="2:3" x14ac:dyDescent="0.25">
      <c r="B23175" s="16"/>
      <c r="C23175" s="17"/>
    </row>
    <row r="23176" spans="2:3" x14ac:dyDescent="0.25">
      <c r="B23176" s="16"/>
      <c r="C23176" s="17"/>
    </row>
    <row r="23177" spans="2:3" x14ac:dyDescent="0.25">
      <c r="B23177" s="16"/>
      <c r="C23177" s="17"/>
    </row>
    <row r="23178" spans="2:3" x14ac:dyDescent="0.25">
      <c r="B23178" s="16"/>
      <c r="C23178" s="17"/>
    </row>
    <row r="23179" spans="2:3" x14ac:dyDescent="0.25">
      <c r="B23179" s="16"/>
      <c r="C23179" s="17"/>
    </row>
    <row r="23180" spans="2:3" x14ac:dyDescent="0.25">
      <c r="B23180" s="16"/>
      <c r="C23180" s="17"/>
    </row>
    <row r="23181" spans="2:3" x14ac:dyDescent="0.25">
      <c r="B23181" s="16"/>
      <c r="C23181" s="17"/>
    </row>
    <row r="23182" spans="2:3" x14ac:dyDescent="0.25">
      <c r="B23182" s="16"/>
      <c r="C23182" s="17"/>
    </row>
    <row r="23183" spans="2:3" x14ac:dyDescent="0.25">
      <c r="B23183" s="16"/>
      <c r="C23183" s="17"/>
    </row>
    <row r="23184" spans="2:3" x14ac:dyDescent="0.25">
      <c r="B23184" s="16"/>
      <c r="C23184" s="17"/>
    </row>
    <row r="23185" spans="2:3" x14ac:dyDescent="0.25">
      <c r="B23185" s="16"/>
      <c r="C23185" s="17"/>
    </row>
    <row r="23186" spans="2:3" x14ac:dyDescent="0.25">
      <c r="B23186" s="16"/>
      <c r="C23186" s="17"/>
    </row>
    <row r="23187" spans="2:3" x14ac:dyDescent="0.25">
      <c r="B23187" s="16"/>
      <c r="C23187" s="17"/>
    </row>
    <row r="23188" spans="2:3" x14ac:dyDescent="0.25">
      <c r="B23188" s="16"/>
      <c r="C23188" s="17"/>
    </row>
    <row r="23189" spans="2:3" x14ac:dyDescent="0.25">
      <c r="B23189" s="16"/>
      <c r="C23189" s="17"/>
    </row>
    <row r="23190" spans="2:3" x14ac:dyDescent="0.25">
      <c r="B23190" s="16"/>
      <c r="C23190" s="17"/>
    </row>
    <row r="23191" spans="2:3" x14ac:dyDescent="0.25">
      <c r="B23191" s="16"/>
      <c r="C23191" s="17"/>
    </row>
    <row r="23192" spans="2:3" x14ac:dyDescent="0.25">
      <c r="B23192" s="16"/>
      <c r="C23192" s="17"/>
    </row>
    <row r="23193" spans="2:3" x14ac:dyDescent="0.25">
      <c r="B23193" s="16"/>
      <c r="C23193" s="17"/>
    </row>
    <row r="23194" spans="2:3" x14ac:dyDescent="0.25">
      <c r="B23194" s="16"/>
      <c r="C23194" s="17"/>
    </row>
    <row r="23195" spans="2:3" x14ac:dyDescent="0.25">
      <c r="B23195" s="16"/>
      <c r="C23195" s="17"/>
    </row>
    <row r="23196" spans="2:3" x14ac:dyDescent="0.25">
      <c r="B23196" s="16"/>
      <c r="C23196" s="17"/>
    </row>
    <row r="23197" spans="2:3" x14ac:dyDescent="0.25">
      <c r="B23197" s="16"/>
      <c r="C23197" s="17"/>
    </row>
    <row r="23198" spans="2:3" x14ac:dyDescent="0.25">
      <c r="B23198" s="16"/>
      <c r="C23198" s="17"/>
    </row>
    <row r="23199" spans="2:3" x14ac:dyDescent="0.25">
      <c r="B23199" s="16"/>
      <c r="C23199" s="17"/>
    </row>
    <row r="23200" spans="2:3" x14ac:dyDescent="0.25">
      <c r="B23200" s="16"/>
      <c r="C23200" s="17"/>
    </row>
    <row r="23201" spans="2:3" x14ac:dyDescent="0.25">
      <c r="B23201" s="16"/>
      <c r="C23201" s="17"/>
    </row>
    <row r="23202" spans="2:3" x14ac:dyDescent="0.25">
      <c r="B23202" s="16"/>
      <c r="C23202" s="17"/>
    </row>
    <row r="23203" spans="2:3" x14ac:dyDescent="0.25">
      <c r="B23203" s="16"/>
      <c r="C23203" s="17"/>
    </row>
    <row r="23204" spans="2:3" x14ac:dyDescent="0.25">
      <c r="B23204" s="16"/>
      <c r="C23204" s="17"/>
    </row>
    <row r="23205" spans="2:3" x14ac:dyDescent="0.25">
      <c r="B23205" s="16"/>
      <c r="C23205" s="17"/>
    </row>
    <row r="23206" spans="2:3" x14ac:dyDescent="0.25">
      <c r="B23206" s="16"/>
      <c r="C23206" s="17"/>
    </row>
    <row r="23207" spans="2:3" x14ac:dyDescent="0.25">
      <c r="B23207" s="16"/>
      <c r="C23207" s="17"/>
    </row>
    <row r="23208" spans="2:3" x14ac:dyDescent="0.25">
      <c r="B23208" s="16"/>
      <c r="C23208" s="17"/>
    </row>
    <row r="23209" spans="2:3" x14ac:dyDescent="0.25">
      <c r="B23209" s="16"/>
      <c r="C23209" s="17"/>
    </row>
    <row r="23210" spans="2:3" x14ac:dyDescent="0.25">
      <c r="B23210" s="16"/>
      <c r="C23210" s="17"/>
    </row>
    <row r="23211" spans="2:3" x14ac:dyDescent="0.25">
      <c r="B23211" s="16"/>
      <c r="C23211" s="17"/>
    </row>
    <row r="23212" spans="2:3" x14ac:dyDescent="0.25">
      <c r="B23212" s="16"/>
      <c r="C23212" s="17"/>
    </row>
    <row r="23213" spans="2:3" x14ac:dyDescent="0.25">
      <c r="B23213" s="16"/>
      <c r="C23213" s="17"/>
    </row>
    <row r="23214" spans="2:3" x14ac:dyDescent="0.25">
      <c r="B23214" s="16"/>
      <c r="C23214" s="17"/>
    </row>
    <row r="23215" spans="2:3" x14ac:dyDescent="0.25">
      <c r="B23215" s="16"/>
      <c r="C23215" s="17"/>
    </row>
    <row r="23216" spans="2:3" x14ac:dyDescent="0.25">
      <c r="B23216" s="16"/>
      <c r="C23216" s="17"/>
    </row>
    <row r="23217" spans="2:3" x14ac:dyDescent="0.25">
      <c r="B23217" s="16"/>
      <c r="C23217" s="17"/>
    </row>
    <row r="23218" spans="2:3" x14ac:dyDescent="0.25">
      <c r="B23218" s="16"/>
      <c r="C23218" s="17"/>
    </row>
    <row r="23219" spans="2:3" x14ac:dyDescent="0.25">
      <c r="B23219" s="16"/>
      <c r="C23219" s="17"/>
    </row>
    <row r="23220" spans="2:3" x14ac:dyDescent="0.25">
      <c r="B23220" s="16"/>
      <c r="C23220" s="17"/>
    </row>
    <row r="23221" spans="2:3" x14ac:dyDescent="0.25">
      <c r="B23221" s="16"/>
      <c r="C23221" s="17"/>
    </row>
    <row r="23222" spans="2:3" x14ac:dyDescent="0.25">
      <c r="B23222" s="16"/>
      <c r="C23222" s="17"/>
    </row>
    <row r="23223" spans="2:3" x14ac:dyDescent="0.25">
      <c r="B23223" s="16"/>
      <c r="C23223" s="17"/>
    </row>
    <row r="23224" spans="2:3" x14ac:dyDescent="0.25">
      <c r="B23224" s="16"/>
      <c r="C23224" s="17"/>
    </row>
    <row r="23225" spans="2:3" x14ac:dyDescent="0.25">
      <c r="B23225" s="16"/>
      <c r="C23225" s="17"/>
    </row>
    <row r="23226" spans="2:3" x14ac:dyDescent="0.25">
      <c r="B23226" s="16"/>
      <c r="C23226" s="17"/>
    </row>
    <row r="23227" spans="2:3" x14ac:dyDescent="0.25">
      <c r="B23227" s="16"/>
      <c r="C23227" s="17"/>
    </row>
    <row r="23228" spans="2:3" x14ac:dyDescent="0.25">
      <c r="B23228" s="16"/>
      <c r="C23228" s="17"/>
    </row>
    <row r="23229" spans="2:3" x14ac:dyDescent="0.25">
      <c r="B23229" s="16"/>
      <c r="C23229" s="17"/>
    </row>
    <row r="23230" spans="2:3" x14ac:dyDescent="0.25">
      <c r="B23230" s="16"/>
      <c r="C23230" s="17"/>
    </row>
    <row r="23231" spans="2:3" x14ac:dyDescent="0.25">
      <c r="B23231" s="16"/>
      <c r="C23231" s="17"/>
    </row>
    <row r="23232" spans="2:3" x14ac:dyDescent="0.25">
      <c r="B23232" s="16"/>
      <c r="C23232" s="17"/>
    </row>
    <row r="23233" spans="2:3" x14ac:dyDescent="0.25">
      <c r="B23233" s="16"/>
      <c r="C23233" s="17"/>
    </row>
    <row r="23234" spans="2:3" x14ac:dyDescent="0.25">
      <c r="B23234" s="16"/>
      <c r="C23234" s="17"/>
    </row>
    <row r="23235" spans="2:3" x14ac:dyDescent="0.25">
      <c r="B23235" s="16"/>
      <c r="C23235" s="17"/>
    </row>
    <row r="23236" spans="2:3" x14ac:dyDescent="0.25">
      <c r="B23236" s="16"/>
      <c r="C23236" s="17"/>
    </row>
    <row r="23237" spans="2:3" x14ac:dyDescent="0.25">
      <c r="B23237" s="16"/>
      <c r="C23237" s="17"/>
    </row>
    <row r="23238" spans="2:3" x14ac:dyDescent="0.25">
      <c r="B23238" s="16"/>
      <c r="C23238" s="17"/>
    </row>
    <row r="23239" spans="2:3" x14ac:dyDescent="0.25">
      <c r="B23239" s="16"/>
      <c r="C23239" s="17"/>
    </row>
    <row r="23240" spans="2:3" x14ac:dyDescent="0.25">
      <c r="B23240" s="16"/>
      <c r="C23240" s="17"/>
    </row>
    <row r="23241" spans="2:3" x14ac:dyDescent="0.25">
      <c r="B23241" s="16"/>
      <c r="C23241" s="17"/>
    </row>
    <row r="23242" spans="2:3" x14ac:dyDescent="0.25">
      <c r="B23242" s="16"/>
      <c r="C23242" s="17"/>
    </row>
    <row r="23243" spans="2:3" x14ac:dyDescent="0.25">
      <c r="B23243" s="16"/>
      <c r="C23243" s="17"/>
    </row>
    <row r="23244" spans="2:3" x14ac:dyDescent="0.25">
      <c r="B23244" s="16"/>
      <c r="C23244" s="17"/>
    </row>
    <row r="23245" spans="2:3" x14ac:dyDescent="0.25">
      <c r="B23245" s="16"/>
      <c r="C23245" s="17"/>
    </row>
    <row r="23246" spans="2:3" x14ac:dyDescent="0.25">
      <c r="B23246" s="16"/>
      <c r="C23246" s="17"/>
    </row>
    <row r="23247" spans="2:3" x14ac:dyDescent="0.25">
      <c r="B23247" s="16"/>
      <c r="C23247" s="17"/>
    </row>
    <row r="23248" spans="2:3" x14ac:dyDescent="0.25">
      <c r="B23248" s="16"/>
      <c r="C23248" s="17"/>
    </row>
    <row r="23249" spans="2:3" x14ac:dyDescent="0.25">
      <c r="B23249" s="16"/>
      <c r="C23249" s="17"/>
    </row>
    <row r="23250" spans="2:3" x14ac:dyDescent="0.25">
      <c r="B23250" s="16"/>
      <c r="C23250" s="17"/>
    </row>
    <row r="23251" spans="2:3" x14ac:dyDescent="0.25">
      <c r="B23251" s="16"/>
      <c r="C23251" s="17"/>
    </row>
    <row r="23252" spans="2:3" x14ac:dyDescent="0.25">
      <c r="B23252" s="16"/>
      <c r="C23252" s="17"/>
    </row>
    <row r="23253" spans="2:3" x14ac:dyDescent="0.25">
      <c r="B23253" s="16"/>
      <c r="C23253" s="17"/>
    </row>
    <row r="23254" spans="2:3" x14ac:dyDescent="0.25">
      <c r="B23254" s="16"/>
      <c r="C23254" s="17"/>
    </row>
    <row r="23255" spans="2:3" x14ac:dyDescent="0.25">
      <c r="B23255" s="16"/>
      <c r="C23255" s="17"/>
    </row>
    <row r="23256" spans="2:3" x14ac:dyDescent="0.25">
      <c r="B23256" s="16"/>
      <c r="C23256" s="17"/>
    </row>
    <row r="23257" spans="2:3" x14ac:dyDescent="0.25">
      <c r="B23257" s="16"/>
      <c r="C23257" s="17"/>
    </row>
    <row r="23258" spans="2:3" x14ac:dyDescent="0.25">
      <c r="B23258" s="16"/>
      <c r="C23258" s="17"/>
    </row>
    <row r="23259" spans="2:3" x14ac:dyDescent="0.25">
      <c r="B23259" s="16"/>
      <c r="C23259" s="17"/>
    </row>
    <row r="23260" spans="2:3" x14ac:dyDescent="0.25">
      <c r="B23260" s="16"/>
      <c r="C23260" s="17"/>
    </row>
    <row r="23261" spans="2:3" x14ac:dyDescent="0.25">
      <c r="B23261" s="16"/>
      <c r="C23261" s="17"/>
    </row>
    <row r="23262" spans="2:3" x14ac:dyDescent="0.25">
      <c r="B23262" s="16"/>
      <c r="C23262" s="17"/>
    </row>
    <row r="23263" spans="2:3" x14ac:dyDescent="0.25">
      <c r="B23263" s="16"/>
      <c r="C23263" s="17"/>
    </row>
    <row r="23264" spans="2:3" x14ac:dyDescent="0.25">
      <c r="B23264" s="16"/>
      <c r="C23264" s="17"/>
    </row>
    <row r="23265" spans="2:3" x14ac:dyDescent="0.25">
      <c r="B23265" s="16"/>
      <c r="C23265" s="17"/>
    </row>
    <row r="23266" spans="2:3" x14ac:dyDescent="0.25">
      <c r="B23266" s="16"/>
      <c r="C23266" s="17"/>
    </row>
    <row r="23267" spans="2:3" x14ac:dyDescent="0.25">
      <c r="B23267" s="16"/>
      <c r="C23267" s="17"/>
    </row>
    <row r="23268" spans="2:3" x14ac:dyDescent="0.25">
      <c r="B23268" s="16"/>
      <c r="C23268" s="17"/>
    </row>
    <row r="23269" spans="2:3" x14ac:dyDescent="0.25">
      <c r="B23269" s="16"/>
      <c r="C23269" s="17"/>
    </row>
    <row r="23270" spans="2:3" x14ac:dyDescent="0.25">
      <c r="B23270" s="16"/>
      <c r="C23270" s="17"/>
    </row>
    <row r="23271" spans="2:3" x14ac:dyDescent="0.25">
      <c r="B23271" s="16"/>
      <c r="C23271" s="17"/>
    </row>
    <row r="23272" spans="2:3" x14ac:dyDescent="0.25">
      <c r="B23272" s="16"/>
      <c r="C23272" s="17"/>
    </row>
    <row r="23273" spans="2:3" x14ac:dyDescent="0.25">
      <c r="B23273" s="16"/>
      <c r="C23273" s="17"/>
    </row>
    <row r="23274" spans="2:3" x14ac:dyDescent="0.25">
      <c r="B23274" s="16"/>
      <c r="C23274" s="17"/>
    </row>
    <row r="23275" spans="2:3" x14ac:dyDescent="0.25">
      <c r="B23275" s="16"/>
      <c r="C23275" s="17"/>
    </row>
    <row r="23276" spans="2:3" x14ac:dyDescent="0.25">
      <c r="B23276" s="16"/>
      <c r="C23276" s="17"/>
    </row>
    <row r="23277" spans="2:3" x14ac:dyDescent="0.25">
      <c r="B23277" s="16"/>
      <c r="C23277" s="17"/>
    </row>
    <row r="23278" spans="2:3" x14ac:dyDescent="0.25">
      <c r="B23278" s="16"/>
      <c r="C23278" s="17"/>
    </row>
    <row r="23279" spans="2:3" x14ac:dyDescent="0.25">
      <c r="B23279" s="16"/>
      <c r="C23279" s="17"/>
    </row>
    <row r="23280" spans="2:3" x14ac:dyDescent="0.25">
      <c r="B23280" s="16"/>
      <c r="C23280" s="17"/>
    </row>
    <row r="23281" spans="2:3" x14ac:dyDescent="0.25">
      <c r="B23281" s="16"/>
      <c r="C23281" s="17"/>
    </row>
    <row r="23282" spans="2:3" x14ac:dyDescent="0.25">
      <c r="B23282" s="16"/>
      <c r="C23282" s="17"/>
    </row>
    <row r="23283" spans="2:3" x14ac:dyDescent="0.25">
      <c r="B23283" s="16"/>
      <c r="C23283" s="17"/>
    </row>
    <row r="23284" spans="2:3" x14ac:dyDescent="0.25">
      <c r="B23284" s="16"/>
      <c r="C23284" s="17"/>
    </row>
    <row r="23285" spans="2:3" x14ac:dyDescent="0.25">
      <c r="B23285" s="16"/>
      <c r="C23285" s="17"/>
    </row>
    <row r="23286" spans="2:3" x14ac:dyDescent="0.25">
      <c r="B23286" s="16"/>
      <c r="C23286" s="17"/>
    </row>
    <row r="23287" spans="2:3" x14ac:dyDescent="0.25">
      <c r="B23287" s="16"/>
      <c r="C23287" s="17"/>
    </row>
    <row r="23288" spans="2:3" x14ac:dyDescent="0.25">
      <c r="B23288" s="16"/>
      <c r="C23288" s="17"/>
    </row>
    <row r="23289" spans="2:3" x14ac:dyDescent="0.25">
      <c r="B23289" s="16"/>
      <c r="C23289" s="17"/>
    </row>
    <row r="23290" spans="2:3" x14ac:dyDescent="0.25">
      <c r="B23290" s="16"/>
      <c r="C23290" s="17"/>
    </row>
    <row r="23291" spans="2:3" x14ac:dyDescent="0.25">
      <c r="B23291" s="16"/>
      <c r="C23291" s="17"/>
    </row>
    <row r="23292" spans="2:3" x14ac:dyDescent="0.25">
      <c r="B23292" s="16"/>
      <c r="C23292" s="17"/>
    </row>
    <row r="23293" spans="2:3" x14ac:dyDescent="0.25">
      <c r="B23293" s="16"/>
      <c r="C23293" s="17"/>
    </row>
    <row r="23294" spans="2:3" x14ac:dyDescent="0.25">
      <c r="B23294" s="16"/>
      <c r="C23294" s="17"/>
    </row>
    <row r="23295" spans="2:3" x14ac:dyDescent="0.25">
      <c r="B23295" s="16"/>
      <c r="C23295" s="17"/>
    </row>
    <row r="23296" spans="2:3" x14ac:dyDescent="0.25">
      <c r="B23296" s="16"/>
      <c r="C23296" s="17"/>
    </row>
    <row r="23297" spans="2:3" x14ac:dyDescent="0.25">
      <c r="B23297" s="16"/>
      <c r="C23297" s="17"/>
    </row>
    <row r="23298" spans="2:3" x14ac:dyDescent="0.25">
      <c r="B23298" s="16"/>
      <c r="C23298" s="17"/>
    </row>
    <row r="23299" spans="2:3" x14ac:dyDescent="0.25">
      <c r="B23299" s="16"/>
      <c r="C23299" s="17"/>
    </row>
    <row r="23300" spans="2:3" x14ac:dyDescent="0.25">
      <c r="B23300" s="16"/>
      <c r="C23300" s="17"/>
    </row>
    <row r="23301" spans="2:3" x14ac:dyDescent="0.25">
      <c r="B23301" s="16"/>
      <c r="C23301" s="17"/>
    </row>
    <row r="23302" spans="2:3" x14ac:dyDescent="0.25">
      <c r="B23302" s="16"/>
      <c r="C23302" s="17"/>
    </row>
    <row r="23303" spans="2:3" x14ac:dyDescent="0.25">
      <c r="B23303" s="16"/>
      <c r="C23303" s="17"/>
    </row>
    <row r="23304" spans="2:3" x14ac:dyDescent="0.25">
      <c r="B23304" s="16"/>
      <c r="C23304" s="17"/>
    </row>
    <row r="23305" spans="2:3" x14ac:dyDescent="0.25">
      <c r="B23305" s="16"/>
      <c r="C23305" s="17"/>
    </row>
    <row r="23306" spans="2:3" x14ac:dyDescent="0.25">
      <c r="B23306" s="16"/>
      <c r="C23306" s="17"/>
    </row>
    <row r="23307" spans="2:3" x14ac:dyDescent="0.25">
      <c r="B23307" s="16"/>
      <c r="C23307" s="17"/>
    </row>
    <row r="23308" spans="2:3" x14ac:dyDescent="0.25">
      <c r="B23308" s="16"/>
      <c r="C23308" s="17"/>
    </row>
    <row r="23309" spans="2:3" x14ac:dyDescent="0.25">
      <c r="B23309" s="16"/>
      <c r="C23309" s="17"/>
    </row>
    <row r="23310" spans="2:3" x14ac:dyDescent="0.25">
      <c r="B23310" s="16"/>
      <c r="C23310" s="17"/>
    </row>
    <row r="23311" spans="2:3" x14ac:dyDescent="0.25">
      <c r="B23311" s="16"/>
      <c r="C23311" s="17"/>
    </row>
    <row r="23312" spans="2:3" x14ac:dyDescent="0.25">
      <c r="B23312" s="16"/>
      <c r="C23312" s="17"/>
    </row>
    <row r="23313" spans="2:3" x14ac:dyDescent="0.25">
      <c r="B23313" s="16"/>
      <c r="C23313" s="17"/>
    </row>
    <row r="23314" spans="2:3" x14ac:dyDescent="0.25">
      <c r="B23314" s="16"/>
      <c r="C23314" s="17"/>
    </row>
    <row r="23315" spans="2:3" x14ac:dyDescent="0.25">
      <c r="B23315" s="16"/>
      <c r="C23315" s="17"/>
    </row>
    <row r="23316" spans="2:3" x14ac:dyDescent="0.25">
      <c r="B23316" s="16"/>
      <c r="C23316" s="17"/>
    </row>
    <row r="23317" spans="2:3" x14ac:dyDescent="0.25">
      <c r="B23317" s="16"/>
      <c r="C23317" s="17"/>
    </row>
    <row r="23318" spans="2:3" x14ac:dyDescent="0.25">
      <c r="B23318" s="16"/>
      <c r="C23318" s="17"/>
    </row>
    <row r="23319" spans="2:3" x14ac:dyDescent="0.25">
      <c r="B23319" s="16"/>
      <c r="C23319" s="17"/>
    </row>
    <row r="23320" spans="2:3" x14ac:dyDescent="0.25">
      <c r="B23320" s="16"/>
      <c r="C23320" s="17"/>
    </row>
    <row r="23321" spans="2:3" x14ac:dyDescent="0.25">
      <c r="B23321" s="16"/>
      <c r="C23321" s="17"/>
    </row>
    <row r="23322" spans="2:3" x14ac:dyDescent="0.25">
      <c r="B23322" s="16"/>
      <c r="C23322" s="17"/>
    </row>
    <row r="23323" spans="2:3" x14ac:dyDescent="0.25">
      <c r="B23323" s="16"/>
      <c r="C23323" s="17"/>
    </row>
    <row r="23324" spans="2:3" x14ac:dyDescent="0.25">
      <c r="B23324" s="16"/>
      <c r="C23324" s="17"/>
    </row>
    <row r="23325" spans="2:3" x14ac:dyDescent="0.25">
      <c r="B23325" s="16"/>
      <c r="C23325" s="17"/>
    </row>
    <row r="23326" spans="2:3" x14ac:dyDescent="0.25">
      <c r="B23326" s="16"/>
      <c r="C23326" s="17"/>
    </row>
    <row r="23327" spans="2:3" x14ac:dyDescent="0.25">
      <c r="B23327" s="16"/>
      <c r="C23327" s="17"/>
    </row>
    <row r="23328" spans="2:3" x14ac:dyDescent="0.25">
      <c r="B23328" s="16"/>
      <c r="C23328" s="17"/>
    </row>
    <row r="23329" spans="2:3" x14ac:dyDescent="0.25">
      <c r="B23329" s="16"/>
      <c r="C23329" s="17"/>
    </row>
    <row r="23330" spans="2:3" x14ac:dyDescent="0.25">
      <c r="B23330" s="16"/>
      <c r="C23330" s="17"/>
    </row>
    <row r="23331" spans="2:3" x14ac:dyDescent="0.25">
      <c r="B23331" s="16"/>
      <c r="C23331" s="17"/>
    </row>
    <row r="23332" spans="2:3" x14ac:dyDescent="0.25">
      <c r="B23332" s="16"/>
      <c r="C23332" s="17"/>
    </row>
    <row r="23333" spans="2:3" x14ac:dyDescent="0.25">
      <c r="B23333" s="16"/>
      <c r="C23333" s="17"/>
    </row>
    <row r="23334" spans="2:3" x14ac:dyDescent="0.25">
      <c r="B23334" s="16"/>
      <c r="C23334" s="17"/>
    </row>
    <row r="23335" spans="2:3" x14ac:dyDescent="0.25">
      <c r="B23335" s="16"/>
      <c r="C23335" s="17"/>
    </row>
    <row r="23336" spans="2:3" x14ac:dyDescent="0.25">
      <c r="B23336" s="16"/>
      <c r="C23336" s="17"/>
    </row>
    <row r="23337" spans="2:3" x14ac:dyDescent="0.25">
      <c r="B23337" s="16"/>
      <c r="C23337" s="17"/>
    </row>
    <row r="23338" spans="2:3" x14ac:dyDescent="0.25">
      <c r="B23338" s="16"/>
      <c r="C23338" s="17"/>
    </row>
    <row r="23339" spans="2:3" x14ac:dyDescent="0.25">
      <c r="B23339" s="16"/>
      <c r="C23339" s="17"/>
    </row>
    <row r="23340" spans="2:3" x14ac:dyDescent="0.25">
      <c r="B23340" s="16"/>
      <c r="C23340" s="17"/>
    </row>
    <row r="23341" spans="2:3" x14ac:dyDescent="0.25">
      <c r="B23341" s="16"/>
      <c r="C23341" s="17"/>
    </row>
    <row r="23342" spans="2:3" x14ac:dyDescent="0.25">
      <c r="B23342" s="16"/>
      <c r="C23342" s="17"/>
    </row>
    <row r="23343" spans="2:3" x14ac:dyDescent="0.25">
      <c r="B23343" s="16"/>
      <c r="C23343" s="17"/>
    </row>
    <row r="23344" spans="2:3" x14ac:dyDescent="0.25">
      <c r="B23344" s="16"/>
      <c r="C23344" s="17"/>
    </row>
    <row r="23345" spans="2:3" x14ac:dyDescent="0.25">
      <c r="B23345" s="16"/>
      <c r="C23345" s="17"/>
    </row>
    <row r="23346" spans="2:3" x14ac:dyDescent="0.25">
      <c r="B23346" s="16"/>
      <c r="C23346" s="17"/>
    </row>
    <row r="23347" spans="2:3" x14ac:dyDescent="0.25">
      <c r="B23347" s="16"/>
      <c r="C23347" s="17"/>
    </row>
    <row r="23348" spans="2:3" x14ac:dyDescent="0.25">
      <c r="B23348" s="16"/>
      <c r="C23348" s="17"/>
    </row>
    <row r="23349" spans="2:3" x14ac:dyDescent="0.25">
      <c r="B23349" s="16"/>
      <c r="C23349" s="17"/>
    </row>
    <row r="23350" spans="2:3" x14ac:dyDescent="0.25">
      <c r="B23350" s="16"/>
      <c r="C23350" s="17"/>
    </row>
    <row r="23351" spans="2:3" x14ac:dyDescent="0.25">
      <c r="B23351" s="16"/>
      <c r="C23351" s="17"/>
    </row>
    <row r="23352" spans="2:3" x14ac:dyDescent="0.25">
      <c r="B23352" s="16"/>
      <c r="C23352" s="17"/>
    </row>
    <row r="23353" spans="2:3" x14ac:dyDescent="0.25">
      <c r="B23353" s="16"/>
      <c r="C23353" s="17"/>
    </row>
    <row r="23354" spans="2:3" x14ac:dyDescent="0.25">
      <c r="B23354" s="16"/>
      <c r="C23354" s="17"/>
    </row>
    <row r="23355" spans="2:3" x14ac:dyDescent="0.25">
      <c r="B23355" s="16"/>
      <c r="C23355" s="17"/>
    </row>
    <row r="23356" spans="2:3" x14ac:dyDescent="0.25">
      <c r="B23356" s="16"/>
      <c r="C23356" s="17"/>
    </row>
    <row r="23357" spans="2:3" x14ac:dyDescent="0.25">
      <c r="B23357" s="16"/>
      <c r="C23357" s="17"/>
    </row>
    <row r="23358" spans="2:3" x14ac:dyDescent="0.25">
      <c r="B23358" s="16"/>
      <c r="C23358" s="17"/>
    </row>
    <row r="23359" spans="2:3" x14ac:dyDescent="0.25">
      <c r="B23359" s="16"/>
      <c r="C23359" s="17"/>
    </row>
    <row r="23360" spans="2:3" x14ac:dyDescent="0.25">
      <c r="B23360" s="16"/>
      <c r="C23360" s="17"/>
    </row>
    <row r="23361" spans="2:3" x14ac:dyDescent="0.25">
      <c r="B23361" s="16"/>
      <c r="C23361" s="17"/>
    </row>
    <row r="23362" spans="2:3" x14ac:dyDescent="0.25">
      <c r="B23362" s="16"/>
      <c r="C23362" s="17"/>
    </row>
    <row r="23363" spans="2:3" x14ac:dyDescent="0.25">
      <c r="B23363" s="16"/>
      <c r="C23363" s="17"/>
    </row>
    <row r="23364" spans="2:3" x14ac:dyDescent="0.25">
      <c r="B23364" s="16"/>
      <c r="C23364" s="17"/>
    </row>
    <row r="23365" spans="2:3" x14ac:dyDescent="0.25">
      <c r="B23365" s="16"/>
      <c r="C23365" s="17"/>
    </row>
    <row r="23366" spans="2:3" x14ac:dyDescent="0.25">
      <c r="B23366" s="16"/>
      <c r="C23366" s="17"/>
    </row>
    <row r="23367" spans="2:3" x14ac:dyDescent="0.25">
      <c r="B23367" s="16"/>
      <c r="C23367" s="17"/>
    </row>
    <row r="23368" spans="2:3" x14ac:dyDescent="0.25">
      <c r="B23368" s="16"/>
      <c r="C23368" s="17"/>
    </row>
    <row r="23369" spans="2:3" x14ac:dyDescent="0.25">
      <c r="B23369" s="16"/>
      <c r="C23369" s="17"/>
    </row>
    <row r="23370" spans="2:3" x14ac:dyDescent="0.25">
      <c r="B23370" s="16"/>
      <c r="C23370" s="17"/>
    </row>
    <row r="23371" spans="2:3" x14ac:dyDescent="0.25">
      <c r="B23371" s="16"/>
      <c r="C23371" s="17"/>
    </row>
    <row r="23372" spans="2:3" x14ac:dyDescent="0.25">
      <c r="B23372" s="16"/>
      <c r="C23372" s="17"/>
    </row>
    <row r="23373" spans="2:3" x14ac:dyDescent="0.25">
      <c r="B23373" s="16"/>
      <c r="C23373" s="17"/>
    </row>
    <row r="23374" spans="2:3" x14ac:dyDescent="0.25">
      <c r="B23374" s="16"/>
      <c r="C23374" s="17"/>
    </row>
    <row r="23375" spans="2:3" x14ac:dyDescent="0.25">
      <c r="B23375" s="16"/>
      <c r="C23375" s="17"/>
    </row>
    <row r="23376" spans="2:3" x14ac:dyDescent="0.25">
      <c r="B23376" s="16"/>
      <c r="C23376" s="17"/>
    </row>
    <row r="23377" spans="2:3" x14ac:dyDescent="0.25">
      <c r="B23377" s="16"/>
      <c r="C23377" s="17"/>
    </row>
    <row r="23378" spans="2:3" x14ac:dyDescent="0.25">
      <c r="B23378" s="16"/>
      <c r="C23378" s="17"/>
    </row>
    <row r="23379" spans="2:3" x14ac:dyDescent="0.25">
      <c r="B23379" s="16"/>
      <c r="C23379" s="17"/>
    </row>
    <row r="23380" spans="2:3" x14ac:dyDescent="0.25">
      <c r="B23380" s="16"/>
      <c r="C23380" s="17"/>
    </row>
    <row r="23381" spans="2:3" x14ac:dyDescent="0.25">
      <c r="B23381" s="16"/>
      <c r="C23381" s="17"/>
    </row>
    <row r="23382" spans="2:3" x14ac:dyDescent="0.25">
      <c r="B23382" s="16"/>
      <c r="C23382" s="17"/>
    </row>
    <row r="23383" spans="2:3" x14ac:dyDescent="0.25">
      <c r="B23383" s="16"/>
      <c r="C23383" s="17"/>
    </row>
    <row r="23384" spans="2:3" x14ac:dyDescent="0.25">
      <c r="B23384" s="16"/>
      <c r="C23384" s="17"/>
    </row>
    <row r="23385" spans="2:3" x14ac:dyDescent="0.25">
      <c r="B23385" s="16"/>
      <c r="C23385" s="17"/>
    </row>
    <row r="23386" spans="2:3" x14ac:dyDescent="0.25">
      <c r="B23386" s="16"/>
      <c r="C23386" s="17"/>
    </row>
    <row r="23387" spans="2:3" x14ac:dyDescent="0.25">
      <c r="B23387" s="16"/>
      <c r="C23387" s="17"/>
    </row>
    <row r="23388" spans="2:3" x14ac:dyDescent="0.25">
      <c r="B23388" s="16"/>
      <c r="C23388" s="17"/>
    </row>
    <row r="23389" spans="2:3" x14ac:dyDescent="0.25">
      <c r="B23389" s="16"/>
      <c r="C23389" s="17"/>
    </row>
    <row r="23390" spans="2:3" x14ac:dyDescent="0.25">
      <c r="B23390" s="16"/>
      <c r="C23390" s="17"/>
    </row>
    <row r="23391" spans="2:3" x14ac:dyDescent="0.25">
      <c r="B23391" s="16"/>
      <c r="C23391" s="17"/>
    </row>
    <row r="23392" spans="2:3" x14ac:dyDescent="0.25">
      <c r="B23392" s="16"/>
      <c r="C23392" s="17"/>
    </row>
    <row r="23393" spans="2:3" x14ac:dyDescent="0.25">
      <c r="B23393" s="16"/>
      <c r="C23393" s="17"/>
    </row>
    <row r="23394" spans="2:3" x14ac:dyDescent="0.25">
      <c r="B23394" s="16"/>
      <c r="C23394" s="17"/>
    </row>
    <row r="23395" spans="2:3" x14ac:dyDescent="0.25">
      <c r="B23395" s="16"/>
      <c r="C23395" s="17"/>
    </row>
    <row r="23396" spans="2:3" x14ac:dyDescent="0.25">
      <c r="B23396" s="16"/>
      <c r="C23396" s="17"/>
    </row>
    <row r="23397" spans="2:3" x14ac:dyDescent="0.25">
      <c r="B23397" s="16"/>
      <c r="C23397" s="17"/>
    </row>
    <row r="23398" spans="2:3" x14ac:dyDescent="0.25">
      <c r="B23398" s="16"/>
      <c r="C23398" s="17"/>
    </row>
    <row r="23399" spans="2:3" x14ac:dyDescent="0.25">
      <c r="B23399" s="16"/>
      <c r="C23399" s="17"/>
    </row>
    <row r="23400" spans="2:3" x14ac:dyDescent="0.25">
      <c r="B23400" s="16"/>
      <c r="C23400" s="17"/>
    </row>
    <row r="23401" spans="2:3" x14ac:dyDescent="0.25">
      <c r="B23401" s="16"/>
      <c r="C23401" s="17"/>
    </row>
    <row r="23402" spans="2:3" x14ac:dyDescent="0.25">
      <c r="B23402" s="16"/>
      <c r="C23402" s="17"/>
    </row>
    <row r="23403" spans="2:3" x14ac:dyDescent="0.25">
      <c r="B23403" s="16"/>
      <c r="C23403" s="17"/>
    </row>
    <row r="23404" spans="2:3" x14ac:dyDescent="0.25">
      <c r="B23404" s="16"/>
      <c r="C23404" s="17"/>
    </row>
    <row r="23405" spans="2:3" x14ac:dyDescent="0.25">
      <c r="B23405" s="16"/>
      <c r="C23405" s="17"/>
    </row>
    <row r="23406" spans="2:3" x14ac:dyDescent="0.25">
      <c r="B23406" s="16"/>
      <c r="C23406" s="17"/>
    </row>
    <row r="23407" spans="2:3" x14ac:dyDescent="0.25">
      <c r="B23407" s="16"/>
      <c r="C23407" s="17"/>
    </row>
    <row r="23408" spans="2:3" x14ac:dyDescent="0.25">
      <c r="B23408" s="16"/>
      <c r="C23408" s="17"/>
    </row>
    <row r="23409" spans="2:3" x14ac:dyDescent="0.25">
      <c r="B23409" s="16"/>
      <c r="C23409" s="17"/>
    </row>
    <row r="23410" spans="2:3" x14ac:dyDescent="0.25">
      <c r="B23410" s="16"/>
      <c r="C23410" s="17"/>
    </row>
    <row r="23411" spans="2:3" x14ac:dyDescent="0.25">
      <c r="B23411" s="16"/>
      <c r="C23411" s="17"/>
    </row>
    <row r="23412" spans="2:3" x14ac:dyDescent="0.25">
      <c r="B23412" s="16"/>
      <c r="C23412" s="17"/>
    </row>
    <row r="23413" spans="2:3" x14ac:dyDescent="0.25">
      <c r="B23413" s="16"/>
      <c r="C23413" s="17"/>
    </row>
    <row r="23414" spans="2:3" x14ac:dyDescent="0.25">
      <c r="B23414" s="16"/>
      <c r="C23414" s="17"/>
    </row>
    <row r="23415" spans="2:3" x14ac:dyDescent="0.25">
      <c r="B23415" s="16"/>
      <c r="C23415" s="17"/>
    </row>
    <row r="23416" spans="2:3" x14ac:dyDescent="0.25">
      <c r="B23416" s="16"/>
      <c r="C23416" s="17"/>
    </row>
    <row r="23417" spans="2:3" x14ac:dyDescent="0.25">
      <c r="B23417" s="16"/>
      <c r="C23417" s="17"/>
    </row>
    <row r="23418" spans="2:3" x14ac:dyDescent="0.25">
      <c r="B23418" s="16"/>
      <c r="C23418" s="17"/>
    </row>
    <row r="23419" spans="2:3" x14ac:dyDescent="0.25">
      <c r="B23419" s="16"/>
      <c r="C23419" s="17"/>
    </row>
    <row r="23420" spans="2:3" x14ac:dyDescent="0.25">
      <c r="B23420" s="16"/>
      <c r="C23420" s="17"/>
    </row>
    <row r="23421" spans="2:3" x14ac:dyDescent="0.25">
      <c r="B23421" s="16"/>
      <c r="C23421" s="17"/>
    </row>
    <row r="23422" spans="2:3" x14ac:dyDescent="0.25">
      <c r="B23422" s="16"/>
      <c r="C23422" s="17"/>
    </row>
    <row r="23423" spans="2:3" x14ac:dyDescent="0.25">
      <c r="B23423" s="16"/>
      <c r="C23423" s="17"/>
    </row>
    <row r="23424" spans="2:3" x14ac:dyDescent="0.25">
      <c r="B23424" s="16"/>
      <c r="C23424" s="17"/>
    </row>
    <row r="23425" spans="2:3" x14ac:dyDescent="0.25">
      <c r="B23425" s="16"/>
      <c r="C23425" s="17"/>
    </row>
    <row r="23426" spans="2:3" x14ac:dyDescent="0.25">
      <c r="B23426" s="16"/>
      <c r="C23426" s="17"/>
    </row>
    <row r="23427" spans="2:3" x14ac:dyDescent="0.25">
      <c r="B23427" s="16"/>
      <c r="C23427" s="17"/>
    </row>
    <row r="23428" spans="2:3" x14ac:dyDescent="0.25">
      <c r="B23428" s="16"/>
      <c r="C23428" s="17"/>
    </row>
    <row r="23429" spans="2:3" x14ac:dyDescent="0.25">
      <c r="B23429" s="16"/>
      <c r="C23429" s="17"/>
    </row>
    <row r="23430" spans="2:3" x14ac:dyDescent="0.25">
      <c r="B23430" s="16"/>
      <c r="C23430" s="17"/>
    </row>
    <row r="23431" spans="2:3" x14ac:dyDescent="0.25">
      <c r="B23431" s="16"/>
      <c r="C23431" s="17"/>
    </row>
    <row r="23432" spans="2:3" x14ac:dyDescent="0.25">
      <c r="B23432" s="16"/>
      <c r="C23432" s="17"/>
    </row>
    <row r="23433" spans="2:3" x14ac:dyDescent="0.25">
      <c r="B23433" s="16"/>
      <c r="C23433" s="17"/>
    </row>
    <row r="23434" spans="2:3" x14ac:dyDescent="0.25">
      <c r="B23434" s="16"/>
      <c r="C23434" s="17"/>
    </row>
    <row r="23435" spans="2:3" x14ac:dyDescent="0.25">
      <c r="B23435" s="16"/>
      <c r="C23435" s="17"/>
    </row>
    <row r="23436" spans="2:3" x14ac:dyDescent="0.25">
      <c r="B23436" s="16"/>
      <c r="C23436" s="17"/>
    </row>
    <row r="23437" spans="2:3" x14ac:dyDescent="0.25">
      <c r="B23437" s="16"/>
      <c r="C23437" s="17"/>
    </row>
    <row r="23438" spans="2:3" x14ac:dyDescent="0.25">
      <c r="B23438" s="16"/>
      <c r="C23438" s="17"/>
    </row>
    <row r="23439" spans="2:3" x14ac:dyDescent="0.25">
      <c r="B23439" s="16"/>
      <c r="C23439" s="17"/>
    </row>
    <row r="23440" spans="2:3" x14ac:dyDescent="0.25">
      <c r="B23440" s="16"/>
      <c r="C23440" s="17"/>
    </row>
    <row r="23441" spans="2:3" x14ac:dyDescent="0.25">
      <c r="B23441" s="16"/>
      <c r="C23441" s="17"/>
    </row>
    <row r="23442" spans="2:3" x14ac:dyDescent="0.25">
      <c r="B23442" s="16"/>
      <c r="C23442" s="17"/>
    </row>
    <row r="23443" spans="2:3" x14ac:dyDescent="0.25">
      <c r="B23443" s="16"/>
      <c r="C23443" s="17"/>
    </row>
    <row r="23444" spans="2:3" x14ac:dyDescent="0.25">
      <c r="B23444" s="16"/>
      <c r="C23444" s="17"/>
    </row>
    <row r="23445" spans="2:3" x14ac:dyDescent="0.25">
      <c r="B23445" s="16"/>
      <c r="C23445" s="17"/>
    </row>
    <row r="23446" spans="2:3" x14ac:dyDescent="0.25">
      <c r="B23446" s="16"/>
      <c r="C23446" s="17"/>
    </row>
    <row r="23447" spans="2:3" x14ac:dyDescent="0.25">
      <c r="B23447" s="16"/>
      <c r="C23447" s="17"/>
    </row>
    <row r="23448" spans="2:3" x14ac:dyDescent="0.25">
      <c r="B23448" s="16"/>
      <c r="C23448" s="17"/>
    </row>
    <row r="23449" spans="2:3" x14ac:dyDescent="0.25">
      <c r="B23449" s="16"/>
      <c r="C23449" s="17"/>
    </row>
    <row r="23450" spans="2:3" x14ac:dyDescent="0.25">
      <c r="B23450" s="16"/>
      <c r="C23450" s="17"/>
    </row>
    <row r="23451" spans="2:3" x14ac:dyDescent="0.25">
      <c r="B23451" s="16"/>
      <c r="C23451" s="17"/>
    </row>
    <row r="23452" spans="2:3" x14ac:dyDescent="0.25">
      <c r="B23452" s="16"/>
      <c r="C23452" s="17"/>
    </row>
    <row r="23453" spans="2:3" x14ac:dyDescent="0.25">
      <c r="B23453" s="16"/>
      <c r="C23453" s="17"/>
    </row>
    <row r="23454" spans="2:3" x14ac:dyDescent="0.25">
      <c r="B23454" s="16"/>
      <c r="C23454" s="17"/>
    </row>
    <row r="23455" spans="2:3" x14ac:dyDescent="0.25">
      <c r="B23455" s="16"/>
      <c r="C23455" s="17"/>
    </row>
    <row r="23456" spans="2:3" x14ac:dyDescent="0.25">
      <c r="B23456" s="16"/>
      <c r="C23456" s="17"/>
    </row>
    <row r="23457" spans="2:3" x14ac:dyDescent="0.25">
      <c r="B23457" s="16"/>
      <c r="C23457" s="17"/>
    </row>
    <row r="23458" spans="2:3" x14ac:dyDescent="0.25">
      <c r="B23458" s="16"/>
      <c r="C23458" s="17"/>
    </row>
    <row r="23459" spans="2:3" x14ac:dyDescent="0.25">
      <c r="B23459" s="16"/>
      <c r="C23459" s="17"/>
    </row>
    <row r="23460" spans="2:3" x14ac:dyDescent="0.25">
      <c r="B23460" s="16"/>
      <c r="C23460" s="17"/>
    </row>
    <row r="23461" spans="2:3" x14ac:dyDescent="0.25">
      <c r="B23461" s="16"/>
      <c r="C23461" s="17"/>
    </row>
    <row r="23462" spans="2:3" x14ac:dyDescent="0.25">
      <c r="B23462" s="16"/>
      <c r="C23462" s="17"/>
    </row>
    <row r="23463" spans="2:3" x14ac:dyDescent="0.25">
      <c r="B23463" s="16"/>
      <c r="C23463" s="17"/>
    </row>
    <row r="23464" spans="2:3" x14ac:dyDescent="0.25">
      <c r="B23464" s="16"/>
      <c r="C23464" s="17"/>
    </row>
    <row r="23465" spans="2:3" x14ac:dyDescent="0.25">
      <c r="B23465" s="16"/>
      <c r="C23465" s="17"/>
    </row>
    <row r="23466" spans="2:3" x14ac:dyDescent="0.25">
      <c r="B23466" s="16"/>
      <c r="C23466" s="17"/>
    </row>
    <row r="23467" spans="2:3" x14ac:dyDescent="0.25">
      <c r="B23467" s="16"/>
      <c r="C23467" s="17"/>
    </row>
    <row r="23468" spans="2:3" x14ac:dyDescent="0.25">
      <c r="B23468" s="16"/>
      <c r="C23468" s="17"/>
    </row>
    <row r="23469" spans="2:3" x14ac:dyDescent="0.25">
      <c r="B23469" s="16"/>
      <c r="C23469" s="17"/>
    </row>
    <row r="23470" spans="2:3" x14ac:dyDescent="0.25">
      <c r="B23470" s="16"/>
      <c r="C23470" s="17"/>
    </row>
    <row r="23471" spans="2:3" x14ac:dyDescent="0.25">
      <c r="B23471" s="16"/>
      <c r="C23471" s="17"/>
    </row>
    <row r="23472" spans="2:3" x14ac:dyDescent="0.25">
      <c r="B23472" s="16"/>
      <c r="C23472" s="17"/>
    </row>
    <row r="23473" spans="2:3" x14ac:dyDescent="0.25">
      <c r="B23473" s="16"/>
      <c r="C23473" s="17"/>
    </row>
    <row r="23474" spans="2:3" x14ac:dyDescent="0.25">
      <c r="B23474" s="16"/>
      <c r="C23474" s="17"/>
    </row>
    <row r="23475" spans="2:3" x14ac:dyDescent="0.25">
      <c r="B23475" s="16"/>
      <c r="C23475" s="17"/>
    </row>
    <row r="23476" spans="2:3" x14ac:dyDescent="0.25">
      <c r="B23476" s="16"/>
      <c r="C23476" s="17"/>
    </row>
    <row r="23477" spans="2:3" x14ac:dyDescent="0.25">
      <c r="B23477" s="16"/>
      <c r="C23477" s="17"/>
    </row>
    <row r="23478" spans="2:3" x14ac:dyDescent="0.25">
      <c r="B23478" s="16"/>
      <c r="C23478" s="17"/>
    </row>
    <row r="23479" spans="2:3" x14ac:dyDescent="0.25">
      <c r="B23479" s="16"/>
      <c r="C23479" s="17"/>
    </row>
    <row r="23480" spans="2:3" x14ac:dyDescent="0.25">
      <c r="B23480" s="16"/>
      <c r="C23480" s="17"/>
    </row>
    <row r="23481" spans="2:3" x14ac:dyDescent="0.25">
      <c r="B23481" s="16"/>
      <c r="C23481" s="17"/>
    </row>
    <row r="23482" spans="2:3" x14ac:dyDescent="0.25">
      <c r="B23482" s="16"/>
      <c r="C23482" s="17"/>
    </row>
    <row r="23483" spans="2:3" x14ac:dyDescent="0.25">
      <c r="B23483" s="16"/>
      <c r="C23483" s="17"/>
    </row>
    <row r="23484" spans="2:3" x14ac:dyDescent="0.25">
      <c r="B23484" s="16"/>
      <c r="C23484" s="17"/>
    </row>
    <row r="23485" spans="2:3" x14ac:dyDescent="0.25">
      <c r="B23485" s="16"/>
      <c r="C23485" s="17"/>
    </row>
    <row r="23486" spans="2:3" x14ac:dyDescent="0.25">
      <c r="B23486" s="16"/>
      <c r="C23486" s="17"/>
    </row>
    <row r="23487" spans="2:3" x14ac:dyDescent="0.25">
      <c r="B23487" s="16"/>
      <c r="C23487" s="17"/>
    </row>
    <row r="23488" spans="2:3" x14ac:dyDescent="0.25">
      <c r="B23488" s="16"/>
      <c r="C23488" s="17"/>
    </row>
    <row r="23489" spans="2:3" x14ac:dyDescent="0.25">
      <c r="B23489" s="16"/>
      <c r="C23489" s="17"/>
    </row>
    <row r="23490" spans="2:3" x14ac:dyDescent="0.25">
      <c r="B23490" s="16"/>
      <c r="C23490" s="17"/>
    </row>
    <row r="23491" spans="2:3" x14ac:dyDescent="0.25">
      <c r="B23491" s="16"/>
      <c r="C23491" s="17"/>
    </row>
    <row r="23492" spans="2:3" x14ac:dyDescent="0.25">
      <c r="B23492" s="16"/>
      <c r="C23492" s="17"/>
    </row>
    <row r="23493" spans="2:3" x14ac:dyDescent="0.25">
      <c r="B23493" s="16"/>
      <c r="C23493" s="17"/>
    </row>
    <row r="23494" spans="2:3" x14ac:dyDescent="0.25">
      <c r="B23494" s="16"/>
      <c r="C23494" s="17"/>
    </row>
    <row r="23495" spans="2:3" x14ac:dyDescent="0.25">
      <c r="B23495" s="16"/>
      <c r="C23495" s="17"/>
    </row>
    <row r="23496" spans="2:3" x14ac:dyDescent="0.25">
      <c r="B23496" s="16"/>
      <c r="C23496" s="17"/>
    </row>
    <row r="23497" spans="2:3" x14ac:dyDescent="0.25">
      <c r="B23497" s="16"/>
      <c r="C23497" s="17"/>
    </row>
    <row r="23498" spans="2:3" x14ac:dyDescent="0.25">
      <c r="B23498" s="16"/>
      <c r="C23498" s="17"/>
    </row>
    <row r="23499" spans="2:3" x14ac:dyDescent="0.25">
      <c r="B23499" s="16"/>
      <c r="C23499" s="17"/>
    </row>
    <row r="23500" spans="2:3" x14ac:dyDescent="0.25">
      <c r="B23500" s="16"/>
      <c r="C23500" s="17"/>
    </row>
    <row r="23501" spans="2:3" x14ac:dyDescent="0.25">
      <c r="B23501" s="16"/>
      <c r="C23501" s="17"/>
    </row>
    <row r="23502" spans="2:3" x14ac:dyDescent="0.25">
      <c r="B23502" s="16"/>
      <c r="C23502" s="17"/>
    </row>
    <row r="23503" spans="2:3" x14ac:dyDescent="0.25">
      <c r="B23503" s="16"/>
      <c r="C23503" s="17"/>
    </row>
    <row r="23504" spans="2:3" x14ac:dyDescent="0.25">
      <c r="B23504" s="16"/>
      <c r="C23504" s="17"/>
    </row>
    <row r="23505" spans="2:3" x14ac:dyDescent="0.25">
      <c r="B23505" s="16"/>
      <c r="C23505" s="17"/>
    </row>
    <row r="23506" spans="2:3" x14ac:dyDescent="0.25">
      <c r="B23506" s="16"/>
      <c r="C23506" s="17"/>
    </row>
    <row r="23507" spans="2:3" x14ac:dyDescent="0.25">
      <c r="B23507" s="16"/>
      <c r="C23507" s="17"/>
    </row>
    <row r="23508" spans="2:3" x14ac:dyDescent="0.25">
      <c r="B23508" s="16"/>
      <c r="C23508" s="17"/>
    </row>
    <row r="23509" spans="2:3" x14ac:dyDescent="0.25">
      <c r="B23509" s="16"/>
      <c r="C23509" s="17"/>
    </row>
    <row r="23510" spans="2:3" x14ac:dyDescent="0.25">
      <c r="B23510" s="16"/>
      <c r="C23510" s="17"/>
    </row>
    <row r="23511" spans="2:3" x14ac:dyDescent="0.25">
      <c r="B23511" s="16"/>
      <c r="C23511" s="17"/>
    </row>
    <row r="23512" spans="2:3" x14ac:dyDescent="0.25">
      <c r="B23512" s="16"/>
      <c r="C23512" s="17"/>
    </row>
    <row r="23513" spans="2:3" x14ac:dyDescent="0.25">
      <c r="B23513" s="16"/>
      <c r="C23513" s="17"/>
    </row>
    <row r="23514" spans="2:3" x14ac:dyDescent="0.25">
      <c r="B23514" s="16"/>
      <c r="C23514" s="17"/>
    </row>
    <row r="23515" spans="2:3" x14ac:dyDescent="0.25">
      <c r="B23515" s="16"/>
      <c r="C23515" s="17"/>
    </row>
    <row r="23516" spans="2:3" x14ac:dyDescent="0.25">
      <c r="B23516" s="16"/>
      <c r="C23516" s="17"/>
    </row>
    <row r="23517" spans="2:3" x14ac:dyDescent="0.25">
      <c r="B23517" s="16"/>
      <c r="C23517" s="17"/>
    </row>
    <row r="23518" spans="2:3" x14ac:dyDescent="0.25">
      <c r="B23518" s="16"/>
      <c r="C23518" s="17"/>
    </row>
    <row r="23519" spans="2:3" x14ac:dyDescent="0.25">
      <c r="B23519" s="16"/>
      <c r="C23519" s="17"/>
    </row>
    <row r="23520" spans="2:3" x14ac:dyDescent="0.25">
      <c r="B23520" s="16"/>
      <c r="C23520" s="17"/>
    </row>
    <row r="23521" spans="2:3" x14ac:dyDescent="0.25">
      <c r="B23521" s="16"/>
      <c r="C23521" s="17"/>
    </row>
    <row r="23522" spans="2:3" x14ac:dyDescent="0.25">
      <c r="B23522" s="16"/>
      <c r="C23522" s="17"/>
    </row>
    <row r="23523" spans="2:3" x14ac:dyDescent="0.25">
      <c r="B23523" s="16"/>
      <c r="C23523" s="17"/>
    </row>
    <row r="23524" spans="2:3" x14ac:dyDescent="0.25">
      <c r="B23524" s="16"/>
      <c r="C23524" s="17"/>
    </row>
    <row r="23525" spans="2:3" x14ac:dyDescent="0.25">
      <c r="B23525" s="16"/>
      <c r="C23525" s="17"/>
    </row>
    <row r="23526" spans="2:3" x14ac:dyDescent="0.25">
      <c r="B23526" s="16"/>
      <c r="C23526" s="17"/>
    </row>
    <row r="23527" spans="2:3" x14ac:dyDescent="0.25">
      <c r="B23527" s="16"/>
      <c r="C23527" s="17"/>
    </row>
    <row r="23528" spans="2:3" x14ac:dyDescent="0.25">
      <c r="B23528" s="16"/>
      <c r="C23528" s="17"/>
    </row>
    <row r="23529" spans="2:3" x14ac:dyDescent="0.25">
      <c r="B23529" s="16"/>
      <c r="C23529" s="17"/>
    </row>
    <row r="23530" spans="2:3" x14ac:dyDescent="0.25">
      <c r="B23530" s="16"/>
      <c r="C23530" s="17"/>
    </row>
    <row r="23531" spans="2:3" x14ac:dyDescent="0.25">
      <c r="B23531" s="16"/>
      <c r="C23531" s="17"/>
    </row>
    <row r="23532" spans="2:3" x14ac:dyDescent="0.25">
      <c r="B23532" s="16"/>
      <c r="C23532" s="17"/>
    </row>
    <row r="23533" spans="2:3" x14ac:dyDescent="0.25">
      <c r="B23533" s="16"/>
      <c r="C23533" s="17"/>
    </row>
    <row r="23534" spans="2:3" x14ac:dyDescent="0.25">
      <c r="B23534" s="16"/>
      <c r="C23534" s="17"/>
    </row>
    <row r="23535" spans="2:3" x14ac:dyDescent="0.25">
      <c r="B23535" s="16"/>
      <c r="C23535" s="17"/>
    </row>
    <row r="23536" spans="2:3" x14ac:dyDescent="0.25">
      <c r="B23536" s="16"/>
      <c r="C23536" s="17"/>
    </row>
    <row r="23537" spans="2:3" x14ac:dyDescent="0.25">
      <c r="B23537" s="16"/>
      <c r="C23537" s="17"/>
    </row>
    <row r="23538" spans="2:3" x14ac:dyDescent="0.25">
      <c r="B23538" s="16"/>
      <c r="C23538" s="17"/>
    </row>
    <row r="23539" spans="2:3" x14ac:dyDescent="0.25">
      <c r="B23539" s="16"/>
      <c r="C23539" s="17"/>
    </row>
    <row r="23540" spans="2:3" x14ac:dyDescent="0.25">
      <c r="B23540" s="16"/>
      <c r="C23540" s="17"/>
    </row>
    <row r="23541" spans="2:3" x14ac:dyDescent="0.25">
      <c r="B23541" s="16"/>
      <c r="C23541" s="17"/>
    </row>
    <row r="23542" spans="2:3" x14ac:dyDescent="0.25">
      <c r="B23542" s="16"/>
      <c r="C23542" s="17"/>
    </row>
    <row r="23543" spans="2:3" x14ac:dyDescent="0.25">
      <c r="B23543" s="16"/>
      <c r="C23543" s="17"/>
    </row>
    <row r="23544" spans="2:3" x14ac:dyDescent="0.25">
      <c r="B23544" s="16"/>
      <c r="C23544" s="17"/>
    </row>
    <row r="23545" spans="2:3" x14ac:dyDescent="0.25">
      <c r="B23545" s="16"/>
      <c r="C23545" s="17"/>
    </row>
    <row r="23546" spans="2:3" x14ac:dyDescent="0.25">
      <c r="B23546" s="16"/>
      <c r="C23546" s="17"/>
    </row>
    <row r="23547" spans="2:3" x14ac:dyDescent="0.25">
      <c r="B23547" s="16"/>
      <c r="C23547" s="17"/>
    </row>
    <row r="23548" spans="2:3" x14ac:dyDescent="0.25">
      <c r="B23548" s="16"/>
      <c r="C23548" s="17"/>
    </row>
    <row r="23549" spans="2:3" x14ac:dyDescent="0.25">
      <c r="B23549" s="16"/>
      <c r="C23549" s="17"/>
    </row>
    <row r="23550" spans="2:3" x14ac:dyDescent="0.25">
      <c r="B23550" s="16"/>
      <c r="C23550" s="17"/>
    </row>
    <row r="23551" spans="2:3" x14ac:dyDescent="0.25">
      <c r="B23551" s="16"/>
      <c r="C23551" s="17"/>
    </row>
    <row r="23552" spans="2:3" x14ac:dyDescent="0.25">
      <c r="B23552" s="16"/>
      <c r="C23552" s="17"/>
    </row>
    <row r="23553" spans="2:3" x14ac:dyDescent="0.25">
      <c r="B23553" s="16"/>
      <c r="C23553" s="17"/>
    </row>
    <row r="23554" spans="2:3" x14ac:dyDescent="0.25">
      <c r="B23554" s="16"/>
      <c r="C23554" s="17"/>
    </row>
    <row r="23555" spans="2:3" x14ac:dyDescent="0.25">
      <c r="B23555" s="16"/>
      <c r="C23555" s="17"/>
    </row>
    <row r="23556" spans="2:3" x14ac:dyDescent="0.25">
      <c r="B23556" s="16"/>
      <c r="C23556" s="17"/>
    </row>
    <row r="23557" spans="2:3" x14ac:dyDescent="0.25">
      <c r="B23557" s="16"/>
      <c r="C23557" s="17"/>
    </row>
    <row r="23558" spans="2:3" x14ac:dyDescent="0.25">
      <c r="B23558" s="16"/>
      <c r="C23558" s="17"/>
    </row>
    <row r="23559" spans="2:3" x14ac:dyDescent="0.25">
      <c r="B23559" s="16"/>
      <c r="C23559" s="17"/>
    </row>
    <row r="23560" spans="2:3" x14ac:dyDescent="0.25">
      <c r="B23560" s="16"/>
      <c r="C23560" s="17"/>
    </row>
    <row r="23561" spans="2:3" x14ac:dyDescent="0.25">
      <c r="B23561" s="16"/>
      <c r="C23561" s="17"/>
    </row>
    <row r="23562" spans="2:3" x14ac:dyDescent="0.25">
      <c r="B23562" s="16"/>
      <c r="C23562" s="17"/>
    </row>
    <row r="23563" spans="2:3" x14ac:dyDescent="0.25">
      <c r="B23563" s="16"/>
      <c r="C23563" s="17"/>
    </row>
    <row r="23564" spans="2:3" x14ac:dyDescent="0.25">
      <c r="B23564" s="16"/>
      <c r="C23564" s="17"/>
    </row>
    <row r="23565" spans="2:3" x14ac:dyDescent="0.25">
      <c r="B23565" s="16"/>
      <c r="C23565" s="17"/>
    </row>
    <row r="23566" spans="2:3" x14ac:dyDescent="0.25">
      <c r="B23566" s="16"/>
      <c r="C23566" s="17"/>
    </row>
    <row r="23567" spans="2:3" x14ac:dyDescent="0.25">
      <c r="B23567" s="16"/>
      <c r="C23567" s="17"/>
    </row>
    <row r="23568" spans="2:3" x14ac:dyDescent="0.25">
      <c r="B23568" s="16"/>
      <c r="C23568" s="17"/>
    </row>
    <row r="23569" spans="2:3" x14ac:dyDescent="0.25">
      <c r="B23569" s="16"/>
      <c r="C23569" s="17"/>
    </row>
    <row r="23570" spans="2:3" x14ac:dyDescent="0.25">
      <c r="B23570" s="16"/>
      <c r="C23570" s="17"/>
    </row>
    <row r="23571" spans="2:3" x14ac:dyDescent="0.25">
      <c r="B23571" s="16"/>
      <c r="C23571" s="17"/>
    </row>
    <row r="23572" spans="2:3" x14ac:dyDescent="0.25">
      <c r="B23572" s="16"/>
      <c r="C23572" s="17"/>
    </row>
    <row r="23573" spans="2:3" x14ac:dyDescent="0.25">
      <c r="B23573" s="16"/>
      <c r="C23573" s="17"/>
    </row>
    <row r="23574" spans="2:3" x14ac:dyDescent="0.25">
      <c r="B23574" s="16"/>
      <c r="C23574" s="17"/>
    </row>
    <row r="23575" spans="2:3" x14ac:dyDescent="0.25">
      <c r="B23575" s="16"/>
      <c r="C23575" s="17"/>
    </row>
    <row r="23576" spans="2:3" x14ac:dyDescent="0.25">
      <c r="B23576" s="16"/>
      <c r="C23576" s="17"/>
    </row>
    <row r="23577" spans="2:3" x14ac:dyDescent="0.25">
      <c r="B23577" s="16"/>
      <c r="C23577" s="17"/>
    </row>
    <row r="23578" spans="2:3" x14ac:dyDescent="0.25">
      <c r="B23578" s="16"/>
      <c r="C23578" s="17"/>
    </row>
    <row r="23579" spans="2:3" x14ac:dyDescent="0.25">
      <c r="B23579" s="16"/>
      <c r="C23579" s="17"/>
    </row>
    <row r="23580" spans="2:3" x14ac:dyDescent="0.25">
      <c r="B23580" s="16"/>
      <c r="C23580" s="17"/>
    </row>
    <row r="23581" spans="2:3" x14ac:dyDescent="0.25">
      <c r="B23581" s="16"/>
      <c r="C23581" s="17"/>
    </row>
    <row r="23582" spans="2:3" x14ac:dyDescent="0.25">
      <c r="B23582" s="16"/>
      <c r="C23582" s="17"/>
    </row>
    <row r="23583" spans="2:3" x14ac:dyDescent="0.25">
      <c r="B23583" s="16"/>
      <c r="C23583" s="17"/>
    </row>
    <row r="23584" spans="2:3" x14ac:dyDescent="0.25">
      <c r="B23584" s="16"/>
      <c r="C23584" s="17"/>
    </row>
    <row r="23585" spans="2:3" x14ac:dyDescent="0.25">
      <c r="B23585" s="16"/>
      <c r="C23585" s="17"/>
    </row>
    <row r="23586" spans="2:3" x14ac:dyDescent="0.25">
      <c r="B23586" s="16"/>
      <c r="C23586" s="17"/>
    </row>
    <row r="23587" spans="2:3" x14ac:dyDescent="0.25">
      <c r="B23587" s="16"/>
      <c r="C23587" s="17"/>
    </row>
    <row r="23588" spans="2:3" x14ac:dyDescent="0.25">
      <c r="B23588" s="16"/>
      <c r="C23588" s="17"/>
    </row>
    <row r="23589" spans="2:3" x14ac:dyDescent="0.25">
      <c r="B23589" s="16"/>
      <c r="C23589" s="17"/>
    </row>
    <row r="23590" spans="2:3" x14ac:dyDescent="0.25">
      <c r="B23590" s="16"/>
      <c r="C23590" s="17"/>
    </row>
    <row r="23591" spans="2:3" x14ac:dyDescent="0.25">
      <c r="B23591" s="16"/>
      <c r="C23591" s="17"/>
    </row>
    <row r="23592" spans="2:3" x14ac:dyDescent="0.25">
      <c r="B23592" s="16"/>
      <c r="C23592" s="17"/>
    </row>
    <row r="23593" spans="2:3" x14ac:dyDescent="0.25">
      <c r="B23593" s="16"/>
      <c r="C23593" s="17"/>
    </row>
    <row r="23594" spans="2:3" x14ac:dyDescent="0.25">
      <c r="B23594" s="16"/>
      <c r="C23594" s="17"/>
    </row>
    <row r="23595" spans="2:3" x14ac:dyDescent="0.25">
      <c r="B23595" s="16"/>
      <c r="C23595" s="17"/>
    </row>
    <row r="23596" spans="2:3" x14ac:dyDescent="0.25">
      <c r="B23596" s="16"/>
      <c r="C23596" s="17"/>
    </row>
    <row r="23597" spans="2:3" x14ac:dyDescent="0.25">
      <c r="B23597" s="16"/>
      <c r="C23597" s="17"/>
    </row>
    <row r="23598" spans="2:3" x14ac:dyDescent="0.25">
      <c r="B23598" s="16"/>
      <c r="C23598" s="17"/>
    </row>
    <row r="23599" spans="2:3" x14ac:dyDescent="0.25">
      <c r="B23599" s="16"/>
      <c r="C23599" s="17"/>
    </row>
    <row r="23600" spans="2:3" x14ac:dyDescent="0.25">
      <c r="B23600" s="16"/>
      <c r="C23600" s="17"/>
    </row>
    <row r="23601" spans="2:3" x14ac:dyDescent="0.25">
      <c r="B23601" s="16"/>
      <c r="C23601" s="17"/>
    </row>
    <row r="23602" spans="2:3" x14ac:dyDescent="0.25">
      <c r="B23602" s="16"/>
      <c r="C23602" s="17"/>
    </row>
    <row r="23603" spans="2:3" x14ac:dyDescent="0.25">
      <c r="B23603" s="16"/>
      <c r="C23603" s="17"/>
    </row>
    <row r="23604" spans="2:3" x14ac:dyDescent="0.25">
      <c r="B23604" s="16"/>
      <c r="C23604" s="17"/>
    </row>
    <row r="23605" spans="2:3" x14ac:dyDescent="0.25">
      <c r="B23605" s="16"/>
      <c r="C23605" s="17"/>
    </row>
    <row r="23606" spans="2:3" x14ac:dyDescent="0.25">
      <c r="B23606" s="16"/>
      <c r="C23606" s="17"/>
    </row>
    <row r="23607" spans="2:3" x14ac:dyDescent="0.25">
      <c r="B23607" s="16"/>
      <c r="C23607" s="17"/>
    </row>
    <row r="23608" spans="2:3" x14ac:dyDescent="0.25">
      <c r="B23608" s="16"/>
      <c r="C23608" s="17"/>
    </row>
    <row r="23609" spans="2:3" x14ac:dyDescent="0.25">
      <c r="B23609" s="16"/>
      <c r="C23609" s="17"/>
    </row>
    <row r="23610" spans="2:3" x14ac:dyDescent="0.25">
      <c r="B23610" s="16"/>
      <c r="C23610" s="17"/>
    </row>
    <row r="23611" spans="2:3" x14ac:dyDescent="0.25">
      <c r="B23611" s="16"/>
      <c r="C23611" s="17"/>
    </row>
    <row r="23612" spans="2:3" x14ac:dyDescent="0.25">
      <c r="B23612" s="16"/>
      <c r="C23612" s="17"/>
    </row>
    <row r="23613" spans="2:3" x14ac:dyDescent="0.25">
      <c r="B23613" s="16"/>
      <c r="C23613" s="17"/>
    </row>
    <row r="23614" spans="2:3" x14ac:dyDescent="0.25">
      <c r="B23614" s="16"/>
      <c r="C23614" s="17"/>
    </row>
    <row r="23615" spans="2:3" x14ac:dyDescent="0.25">
      <c r="B23615" s="16"/>
      <c r="C23615" s="17"/>
    </row>
    <row r="23616" spans="2:3" x14ac:dyDescent="0.25">
      <c r="B23616" s="16"/>
      <c r="C23616" s="17"/>
    </row>
    <row r="23617" spans="2:3" x14ac:dyDescent="0.25">
      <c r="B23617" s="16"/>
      <c r="C23617" s="17"/>
    </row>
    <row r="23618" spans="2:3" x14ac:dyDescent="0.25">
      <c r="B23618" s="16"/>
      <c r="C23618" s="17"/>
    </row>
    <row r="23619" spans="2:3" x14ac:dyDescent="0.25">
      <c r="B23619" s="16"/>
      <c r="C23619" s="17"/>
    </row>
    <row r="23620" spans="2:3" x14ac:dyDescent="0.25">
      <c r="B23620" s="16"/>
      <c r="C23620" s="17"/>
    </row>
    <row r="23621" spans="2:3" x14ac:dyDescent="0.25">
      <c r="B23621" s="16"/>
      <c r="C23621" s="17"/>
    </row>
    <row r="23622" spans="2:3" x14ac:dyDescent="0.25">
      <c r="B23622" s="16"/>
      <c r="C23622" s="17"/>
    </row>
    <row r="23623" spans="2:3" x14ac:dyDescent="0.25">
      <c r="B23623" s="16"/>
      <c r="C23623" s="17"/>
    </row>
    <row r="23624" spans="2:3" x14ac:dyDescent="0.25">
      <c r="B23624" s="16"/>
      <c r="C23624" s="17"/>
    </row>
    <row r="23625" spans="2:3" x14ac:dyDescent="0.25">
      <c r="B23625" s="16"/>
      <c r="C23625" s="17"/>
    </row>
    <row r="23626" spans="2:3" x14ac:dyDescent="0.25">
      <c r="B23626" s="16"/>
      <c r="C23626" s="17"/>
    </row>
    <row r="23627" spans="2:3" x14ac:dyDescent="0.25">
      <c r="B23627" s="16"/>
      <c r="C23627" s="17"/>
    </row>
    <row r="23628" spans="2:3" x14ac:dyDescent="0.25">
      <c r="B23628" s="16"/>
      <c r="C23628" s="17"/>
    </row>
    <row r="23629" spans="2:3" x14ac:dyDescent="0.25">
      <c r="B23629" s="16"/>
      <c r="C23629" s="17"/>
    </row>
    <row r="23630" spans="2:3" x14ac:dyDescent="0.25">
      <c r="B23630" s="16"/>
      <c r="C23630" s="17"/>
    </row>
    <row r="23631" spans="2:3" x14ac:dyDescent="0.25">
      <c r="B23631" s="16"/>
      <c r="C23631" s="17"/>
    </row>
    <row r="23632" spans="2:3" x14ac:dyDescent="0.25">
      <c r="B23632" s="16"/>
      <c r="C23632" s="17"/>
    </row>
    <row r="23633" spans="2:3" x14ac:dyDescent="0.25">
      <c r="B23633" s="16"/>
      <c r="C23633" s="17"/>
    </row>
    <row r="23634" spans="2:3" x14ac:dyDescent="0.25">
      <c r="B23634" s="16"/>
      <c r="C23634" s="17"/>
    </row>
    <row r="23635" spans="2:3" x14ac:dyDescent="0.25">
      <c r="B23635" s="16"/>
      <c r="C23635" s="17"/>
    </row>
    <row r="23636" spans="2:3" x14ac:dyDescent="0.25">
      <c r="B23636" s="16"/>
      <c r="C23636" s="17"/>
    </row>
    <row r="23637" spans="2:3" x14ac:dyDescent="0.25">
      <c r="B23637" s="16"/>
      <c r="C23637" s="17"/>
    </row>
    <row r="23638" spans="2:3" x14ac:dyDescent="0.25">
      <c r="B23638" s="16"/>
      <c r="C23638" s="17"/>
    </row>
    <row r="23639" spans="2:3" x14ac:dyDescent="0.25">
      <c r="B23639" s="16"/>
      <c r="C23639" s="17"/>
    </row>
    <row r="23640" spans="2:3" x14ac:dyDescent="0.25">
      <c r="B23640" s="16"/>
      <c r="C23640" s="17"/>
    </row>
    <row r="23641" spans="2:3" x14ac:dyDescent="0.25">
      <c r="B23641" s="16"/>
      <c r="C23641" s="17"/>
    </row>
    <row r="23642" spans="2:3" x14ac:dyDescent="0.25">
      <c r="B23642" s="16"/>
      <c r="C23642" s="17"/>
    </row>
    <row r="23643" spans="2:3" x14ac:dyDescent="0.25">
      <c r="B23643" s="16"/>
      <c r="C23643" s="17"/>
    </row>
    <row r="23644" spans="2:3" x14ac:dyDescent="0.25">
      <c r="B23644" s="16"/>
      <c r="C23644" s="17"/>
    </row>
    <row r="23645" spans="2:3" x14ac:dyDescent="0.25">
      <c r="B23645" s="16"/>
      <c r="C23645" s="17"/>
    </row>
    <row r="23646" spans="2:3" x14ac:dyDescent="0.25">
      <c r="B23646" s="16"/>
      <c r="C23646" s="17"/>
    </row>
    <row r="23647" spans="2:3" x14ac:dyDescent="0.25">
      <c r="B23647" s="16"/>
      <c r="C23647" s="17"/>
    </row>
    <row r="23648" spans="2:3" x14ac:dyDescent="0.25">
      <c r="B23648" s="16"/>
      <c r="C23648" s="17"/>
    </row>
    <row r="23649" spans="2:3" x14ac:dyDescent="0.25">
      <c r="B23649" s="16"/>
      <c r="C23649" s="17"/>
    </row>
    <row r="23650" spans="2:3" x14ac:dyDescent="0.25">
      <c r="B23650" s="16"/>
      <c r="C23650" s="17"/>
    </row>
    <row r="23651" spans="2:3" x14ac:dyDescent="0.25">
      <c r="B23651" s="16"/>
      <c r="C23651" s="17"/>
    </row>
    <row r="23652" spans="2:3" x14ac:dyDescent="0.25">
      <c r="B23652" s="16"/>
      <c r="C23652" s="17"/>
    </row>
    <row r="23653" spans="2:3" x14ac:dyDescent="0.25">
      <c r="B23653" s="16"/>
      <c r="C23653" s="17"/>
    </row>
    <row r="23654" spans="2:3" x14ac:dyDescent="0.25">
      <c r="B23654" s="16"/>
      <c r="C23654" s="17"/>
    </row>
    <row r="23655" spans="2:3" x14ac:dyDescent="0.25">
      <c r="B23655" s="16"/>
      <c r="C23655" s="17"/>
    </row>
    <row r="23656" spans="2:3" x14ac:dyDescent="0.25">
      <c r="B23656" s="16"/>
      <c r="C23656" s="17"/>
    </row>
    <row r="23657" spans="2:3" x14ac:dyDescent="0.25">
      <c r="B23657" s="16"/>
      <c r="C23657" s="17"/>
    </row>
    <row r="23658" spans="2:3" x14ac:dyDescent="0.25">
      <c r="B23658" s="16"/>
      <c r="C23658" s="17"/>
    </row>
    <row r="23659" spans="2:3" x14ac:dyDescent="0.25">
      <c r="B23659" s="16"/>
      <c r="C23659" s="17"/>
    </row>
    <row r="23660" spans="2:3" x14ac:dyDescent="0.25">
      <c r="B23660" s="16"/>
      <c r="C23660" s="17"/>
    </row>
    <row r="23661" spans="2:3" x14ac:dyDescent="0.25">
      <c r="B23661" s="16"/>
      <c r="C23661" s="17"/>
    </row>
    <row r="23662" spans="2:3" x14ac:dyDescent="0.25">
      <c r="B23662" s="16"/>
      <c r="C23662" s="17"/>
    </row>
    <row r="23663" spans="2:3" x14ac:dyDescent="0.25">
      <c r="B23663" s="16"/>
      <c r="C23663" s="17"/>
    </row>
    <row r="23664" spans="2:3" x14ac:dyDescent="0.25">
      <c r="B23664" s="16"/>
      <c r="C23664" s="17"/>
    </row>
    <row r="23665" spans="2:3" x14ac:dyDescent="0.25">
      <c r="B23665" s="16"/>
      <c r="C23665" s="17"/>
    </row>
    <row r="23666" spans="2:3" x14ac:dyDescent="0.25">
      <c r="B23666" s="16"/>
      <c r="C23666" s="17"/>
    </row>
    <row r="23667" spans="2:3" x14ac:dyDescent="0.25">
      <c r="B23667" s="16"/>
      <c r="C23667" s="17"/>
    </row>
    <row r="23668" spans="2:3" x14ac:dyDescent="0.25">
      <c r="B23668" s="16"/>
      <c r="C23668" s="17"/>
    </row>
    <row r="23669" spans="2:3" x14ac:dyDescent="0.25">
      <c r="B23669" s="16"/>
      <c r="C23669" s="17"/>
    </row>
    <row r="23670" spans="2:3" x14ac:dyDescent="0.25">
      <c r="B23670" s="16"/>
      <c r="C23670" s="17"/>
    </row>
    <row r="23671" spans="2:3" x14ac:dyDescent="0.25">
      <c r="B23671" s="16"/>
      <c r="C23671" s="17"/>
    </row>
    <row r="23672" spans="2:3" x14ac:dyDescent="0.25">
      <c r="B23672" s="16"/>
      <c r="C23672" s="17"/>
    </row>
    <row r="23673" spans="2:3" x14ac:dyDescent="0.25">
      <c r="B23673" s="16"/>
      <c r="C23673" s="17"/>
    </row>
    <row r="23674" spans="2:3" x14ac:dyDescent="0.25">
      <c r="B23674" s="16"/>
      <c r="C23674" s="17"/>
    </row>
    <row r="23675" spans="2:3" x14ac:dyDescent="0.25">
      <c r="B23675" s="16"/>
      <c r="C23675" s="17"/>
    </row>
    <row r="23676" spans="2:3" x14ac:dyDescent="0.25">
      <c r="B23676" s="16"/>
      <c r="C23676" s="17"/>
    </row>
    <row r="23677" spans="2:3" x14ac:dyDescent="0.25">
      <c r="B23677" s="16"/>
      <c r="C23677" s="17"/>
    </row>
    <row r="23678" spans="2:3" x14ac:dyDescent="0.25">
      <c r="B23678" s="16"/>
      <c r="C23678" s="17"/>
    </row>
    <row r="23679" spans="2:3" x14ac:dyDescent="0.25">
      <c r="B23679" s="16"/>
      <c r="C23679" s="17"/>
    </row>
    <row r="23680" spans="2:3" x14ac:dyDescent="0.25">
      <c r="B23680" s="16"/>
      <c r="C23680" s="17"/>
    </row>
    <row r="23681" spans="2:3" x14ac:dyDescent="0.25">
      <c r="B23681" s="16"/>
      <c r="C23681" s="17"/>
    </row>
    <row r="23682" spans="2:3" x14ac:dyDescent="0.25">
      <c r="B23682" s="16"/>
      <c r="C23682" s="17"/>
    </row>
    <row r="23683" spans="2:3" x14ac:dyDescent="0.25">
      <c r="B23683" s="16"/>
      <c r="C23683" s="17"/>
    </row>
    <row r="23684" spans="2:3" x14ac:dyDescent="0.25">
      <c r="B23684" s="16"/>
      <c r="C23684" s="17"/>
    </row>
    <row r="23685" spans="2:3" x14ac:dyDescent="0.25">
      <c r="B23685" s="16"/>
      <c r="C23685" s="17"/>
    </row>
    <row r="23686" spans="2:3" x14ac:dyDescent="0.25">
      <c r="B23686" s="16"/>
      <c r="C23686" s="17"/>
    </row>
    <row r="23687" spans="2:3" x14ac:dyDescent="0.25">
      <c r="B23687" s="16"/>
      <c r="C23687" s="17"/>
    </row>
    <row r="23688" spans="2:3" x14ac:dyDescent="0.25">
      <c r="B23688" s="16"/>
      <c r="C23688" s="17"/>
    </row>
    <row r="23689" spans="2:3" x14ac:dyDescent="0.25">
      <c r="B23689" s="16"/>
      <c r="C23689" s="17"/>
    </row>
    <row r="23690" spans="2:3" x14ac:dyDescent="0.25">
      <c r="B23690" s="16"/>
      <c r="C23690" s="17"/>
    </row>
    <row r="23691" spans="2:3" x14ac:dyDescent="0.25">
      <c r="B23691" s="16"/>
      <c r="C23691" s="17"/>
    </row>
    <row r="23692" spans="2:3" x14ac:dyDescent="0.25">
      <c r="B23692" s="16"/>
      <c r="C23692" s="17"/>
    </row>
    <row r="23693" spans="2:3" x14ac:dyDescent="0.25">
      <c r="B23693" s="16"/>
      <c r="C23693" s="17"/>
    </row>
    <row r="23694" spans="2:3" x14ac:dyDescent="0.25">
      <c r="B23694" s="16"/>
      <c r="C23694" s="17"/>
    </row>
    <row r="23695" spans="2:3" x14ac:dyDescent="0.25">
      <c r="B23695" s="16"/>
      <c r="C23695" s="17"/>
    </row>
    <row r="23696" spans="2:3" x14ac:dyDescent="0.25">
      <c r="B23696" s="16"/>
      <c r="C23696" s="17"/>
    </row>
    <row r="23697" spans="2:3" x14ac:dyDescent="0.25">
      <c r="B23697" s="16"/>
      <c r="C23697" s="17"/>
    </row>
    <row r="23698" spans="2:3" x14ac:dyDescent="0.25">
      <c r="B23698" s="16"/>
      <c r="C23698" s="17"/>
    </row>
    <row r="23699" spans="2:3" x14ac:dyDescent="0.25">
      <c r="B23699" s="16"/>
      <c r="C23699" s="17"/>
    </row>
    <row r="23700" spans="2:3" x14ac:dyDescent="0.25">
      <c r="B23700" s="16"/>
      <c r="C23700" s="17"/>
    </row>
    <row r="23701" spans="2:3" x14ac:dyDescent="0.25">
      <c r="B23701" s="16"/>
      <c r="C23701" s="17"/>
    </row>
    <row r="23702" spans="2:3" x14ac:dyDescent="0.25">
      <c r="B23702" s="16"/>
      <c r="C23702" s="17"/>
    </row>
    <row r="23703" spans="2:3" x14ac:dyDescent="0.25">
      <c r="B23703" s="16"/>
      <c r="C23703" s="17"/>
    </row>
    <row r="23704" spans="2:3" x14ac:dyDescent="0.25">
      <c r="B23704" s="16"/>
      <c r="C23704" s="17"/>
    </row>
    <row r="23705" spans="2:3" x14ac:dyDescent="0.25">
      <c r="B23705" s="16"/>
      <c r="C23705" s="17"/>
    </row>
    <row r="23706" spans="2:3" x14ac:dyDescent="0.25">
      <c r="B23706" s="16"/>
      <c r="C23706" s="17"/>
    </row>
    <row r="23707" spans="2:3" x14ac:dyDescent="0.25">
      <c r="B23707" s="16"/>
      <c r="C23707" s="17"/>
    </row>
    <row r="23708" spans="2:3" x14ac:dyDescent="0.25">
      <c r="B23708" s="16"/>
      <c r="C23708" s="17"/>
    </row>
    <row r="23709" spans="2:3" x14ac:dyDescent="0.25">
      <c r="B23709" s="16"/>
      <c r="C23709" s="17"/>
    </row>
    <row r="23710" spans="2:3" x14ac:dyDescent="0.25">
      <c r="B23710" s="16"/>
      <c r="C23710" s="17"/>
    </row>
    <row r="23711" spans="2:3" x14ac:dyDescent="0.25">
      <c r="B23711" s="16"/>
      <c r="C23711" s="17"/>
    </row>
    <row r="23712" spans="2:3" x14ac:dyDescent="0.25">
      <c r="B23712" s="16"/>
      <c r="C23712" s="17"/>
    </row>
    <row r="23713" spans="2:3" x14ac:dyDescent="0.25">
      <c r="B23713" s="16"/>
      <c r="C23713" s="17"/>
    </row>
    <row r="23714" spans="2:3" x14ac:dyDescent="0.25">
      <c r="B23714" s="16"/>
      <c r="C23714" s="17"/>
    </row>
    <row r="23715" spans="2:3" x14ac:dyDescent="0.25">
      <c r="B23715" s="16"/>
      <c r="C23715" s="17"/>
    </row>
    <row r="23716" spans="2:3" x14ac:dyDescent="0.25">
      <c r="B23716" s="16"/>
      <c r="C23716" s="17"/>
    </row>
    <row r="23717" spans="2:3" x14ac:dyDescent="0.25">
      <c r="B23717" s="16"/>
      <c r="C23717" s="17"/>
    </row>
    <row r="23718" spans="2:3" x14ac:dyDescent="0.25">
      <c r="B23718" s="16"/>
      <c r="C23718" s="17"/>
    </row>
    <row r="23719" spans="2:3" x14ac:dyDescent="0.25">
      <c r="B23719" s="16"/>
      <c r="C23719" s="17"/>
    </row>
    <row r="23720" spans="2:3" x14ac:dyDescent="0.25">
      <c r="B23720" s="16"/>
      <c r="C23720" s="17"/>
    </row>
    <row r="23721" spans="2:3" x14ac:dyDescent="0.25">
      <c r="B23721" s="16"/>
      <c r="C23721" s="17"/>
    </row>
    <row r="23722" spans="2:3" x14ac:dyDescent="0.25">
      <c r="B23722" s="16"/>
      <c r="C23722" s="17"/>
    </row>
    <row r="23723" spans="2:3" x14ac:dyDescent="0.25">
      <c r="B23723" s="16"/>
      <c r="C23723" s="17"/>
    </row>
    <row r="23724" spans="2:3" x14ac:dyDescent="0.25">
      <c r="B23724" s="16"/>
      <c r="C23724" s="17"/>
    </row>
    <row r="23725" spans="2:3" x14ac:dyDescent="0.25">
      <c r="B23725" s="16"/>
      <c r="C23725" s="17"/>
    </row>
    <row r="23726" spans="2:3" x14ac:dyDescent="0.25">
      <c r="B23726" s="16"/>
      <c r="C23726" s="17"/>
    </row>
    <row r="23727" spans="2:3" x14ac:dyDescent="0.25">
      <c r="B23727" s="16"/>
      <c r="C23727" s="17"/>
    </row>
    <row r="23728" spans="2:3" x14ac:dyDescent="0.25">
      <c r="B23728" s="16"/>
      <c r="C23728" s="17"/>
    </row>
    <row r="23729" spans="2:3" x14ac:dyDescent="0.25">
      <c r="B23729" s="16"/>
      <c r="C23729" s="17"/>
    </row>
    <row r="23730" spans="2:3" x14ac:dyDescent="0.25">
      <c r="B23730" s="16"/>
      <c r="C23730" s="17"/>
    </row>
    <row r="23731" spans="2:3" x14ac:dyDescent="0.25">
      <c r="B23731" s="16"/>
      <c r="C23731" s="17"/>
    </row>
    <row r="23732" spans="2:3" x14ac:dyDescent="0.25">
      <c r="B23732" s="16"/>
      <c r="C23732" s="17"/>
    </row>
    <row r="23733" spans="2:3" x14ac:dyDescent="0.25">
      <c r="B23733" s="16"/>
      <c r="C23733" s="17"/>
    </row>
    <row r="23734" spans="2:3" x14ac:dyDescent="0.25">
      <c r="B23734" s="16"/>
      <c r="C23734" s="17"/>
    </row>
    <row r="23735" spans="2:3" x14ac:dyDescent="0.25">
      <c r="B23735" s="16"/>
      <c r="C23735" s="17"/>
    </row>
    <row r="23736" spans="2:3" x14ac:dyDescent="0.25">
      <c r="B23736" s="16"/>
      <c r="C23736" s="17"/>
    </row>
    <row r="23737" spans="2:3" x14ac:dyDescent="0.25">
      <c r="B23737" s="16"/>
      <c r="C23737" s="17"/>
    </row>
    <row r="23738" spans="2:3" x14ac:dyDescent="0.25">
      <c r="B23738" s="16"/>
      <c r="C23738" s="17"/>
    </row>
    <row r="23739" spans="2:3" x14ac:dyDescent="0.25">
      <c r="B23739" s="16"/>
      <c r="C23739" s="17"/>
    </row>
    <row r="23740" spans="2:3" x14ac:dyDescent="0.25">
      <c r="B23740" s="16"/>
      <c r="C23740" s="17"/>
    </row>
    <row r="23741" spans="2:3" x14ac:dyDescent="0.25">
      <c r="B23741" s="16"/>
      <c r="C23741" s="17"/>
    </row>
    <row r="23742" spans="2:3" x14ac:dyDescent="0.25">
      <c r="B23742" s="16"/>
      <c r="C23742" s="17"/>
    </row>
    <row r="23743" spans="2:3" x14ac:dyDescent="0.25">
      <c r="B23743" s="16"/>
      <c r="C23743" s="17"/>
    </row>
    <row r="23744" spans="2:3" x14ac:dyDescent="0.25">
      <c r="B23744" s="16"/>
      <c r="C23744" s="17"/>
    </row>
    <row r="23745" spans="2:3" x14ac:dyDescent="0.25">
      <c r="B23745" s="16"/>
      <c r="C23745" s="17"/>
    </row>
    <row r="23746" spans="2:3" x14ac:dyDescent="0.25">
      <c r="B23746" s="16"/>
      <c r="C23746" s="17"/>
    </row>
    <row r="23747" spans="2:3" x14ac:dyDescent="0.25">
      <c r="B23747" s="16"/>
      <c r="C23747" s="17"/>
    </row>
    <row r="23748" spans="2:3" x14ac:dyDescent="0.25">
      <c r="B23748" s="16"/>
      <c r="C23748" s="17"/>
    </row>
    <row r="23749" spans="2:3" x14ac:dyDescent="0.25">
      <c r="B23749" s="16"/>
      <c r="C23749" s="17"/>
    </row>
    <row r="23750" spans="2:3" x14ac:dyDescent="0.25">
      <c r="B23750" s="16"/>
      <c r="C23750" s="17"/>
    </row>
    <row r="23751" spans="2:3" x14ac:dyDescent="0.25">
      <c r="B23751" s="16"/>
      <c r="C23751" s="17"/>
    </row>
    <row r="23752" spans="2:3" x14ac:dyDescent="0.25">
      <c r="B23752" s="16"/>
      <c r="C23752" s="17"/>
    </row>
    <row r="23753" spans="2:3" x14ac:dyDescent="0.25">
      <c r="B23753" s="16"/>
      <c r="C23753" s="17"/>
    </row>
    <row r="23754" spans="2:3" x14ac:dyDescent="0.25">
      <c r="B23754" s="16"/>
      <c r="C23754" s="17"/>
    </row>
    <row r="23755" spans="2:3" x14ac:dyDescent="0.25">
      <c r="B23755" s="16"/>
      <c r="C23755" s="17"/>
    </row>
    <row r="23756" spans="2:3" x14ac:dyDescent="0.25">
      <c r="B23756" s="16"/>
      <c r="C23756" s="17"/>
    </row>
    <row r="23757" spans="2:3" x14ac:dyDescent="0.25">
      <c r="B23757" s="16"/>
      <c r="C23757" s="17"/>
    </row>
    <row r="23758" spans="2:3" x14ac:dyDescent="0.25">
      <c r="B23758" s="16"/>
      <c r="C23758" s="17"/>
    </row>
    <row r="23759" spans="2:3" x14ac:dyDescent="0.25">
      <c r="B23759" s="16"/>
      <c r="C23759" s="17"/>
    </row>
    <row r="23760" spans="2:3" x14ac:dyDescent="0.25">
      <c r="B23760" s="16"/>
      <c r="C23760" s="17"/>
    </row>
    <row r="23761" spans="2:3" x14ac:dyDescent="0.25">
      <c r="B23761" s="16"/>
      <c r="C23761" s="17"/>
    </row>
    <row r="23762" spans="2:3" x14ac:dyDescent="0.25">
      <c r="B23762" s="16"/>
      <c r="C23762" s="17"/>
    </row>
    <row r="23763" spans="2:3" x14ac:dyDescent="0.25">
      <c r="B23763" s="16"/>
      <c r="C23763" s="17"/>
    </row>
    <row r="23764" spans="2:3" x14ac:dyDescent="0.25">
      <c r="B23764" s="16"/>
      <c r="C23764" s="17"/>
    </row>
    <row r="23765" spans="2:3" x14ac:dyDescent="0.25">
      <c r="B23765" s="16"/>
      <c r="C23765" s="17"/>
    </row>
    <row r="23766" spans="2:3" x14ac:dyDescent="0.25">
      <c r="B23766" s="16"/>
      <c r="C23766" s="17"/>
    </row>
    <row r="23767" spans="2:3" x14ac:dyDescent="0.25">
      <c r="B23767" s="16"/>
      <c r="C23767" s="17"/>
    </row>
    <row r="23768" spans="2:3" x14ac:dyDescent="0.25">
      <c r="B23768" s="16"/>
      <c r="C23768" s="17"/>
    </row>
    <row r="23769" spans="2:3" x14ac:dyDescent="0.25">
      <c r="B23769" s="16"/>
      <c r="C23769" s="17"/>
    </row>
    <row r="23770" spans="2:3" x14ac:dyDescent="0.25">
      <c r="B23770" s="16"/>
      <c r="C23770" s="17"/>
    </row>
    <row r="23771" spans="2:3" x14ac:dyDescent="0.25">
      <c r="B23771" s="16"/>
      <c r="C23771" s="17"/>
    </row>
    <row r="23772" spans="2:3" x14ac:dyDescent="0.25">
      <c r="B23772" s="16"/>
      <c r="C23772" s="17"/>
    </row>
    <row r="23773" spans="2:3" x14ac:dyDescent="0.25">
      <c r="B23773" s="16"/>
      <c r="C23773" s="17"/>
    </row>
    <row r="23774" spans="2:3" x14ac:dyDescent="0.25">
      <c r="B23774" s="16"/>
      <c r="C23774" s="17"/>
    </row>
    <row r="23775" spans="2:3" x14ac:dyDescent="0.25">
      <c r="B23775" s="16"/>
      <c r="C23775" s="17"/>
    </row>
    <row r="23776" spans="2:3" x14ac:dyDescent="0.25">
      <c r="B23776" s="16"/>
      <c r="C23776" s="17"/>
    </row>
    <row r="23777" spans="2:3" x14ac:dyDescent="0.25">
      <c r="B23777" s="16"/>
      <c r="C23777" s="17"/>
    </row>
    <row r="23778" spans="2:3" x14ac:dyDescent="0.25">
      <c r="B23778" s="16"/>
      <c r="C23778" s="17"/>
    </row>
    <row r="23779" spans="2:3" x14ac:dyDescent="0.25">
      <c r="B23779" s="16"/>
      <c r="C23779" s="17"/>
    </row>
    <row r="23780" spans="2:3" x14ac:dyDescent="0.25">
      <c r="B23780" s="16"/>
      <c r="C23780" s="17"/>
    </row>
    <row r="23781" spans="2:3" x14ac:dyDescent="0.25">
      <c r="B23781" s="16"/>
      <c r="C23781" s="17"/>
    </row>
    <row r="23782" spans="2:3" x14ac:dyDescent="0.25">
      <c r="B23782" s="16"/>
      <c r="C23782" s="17"/>
    </row>
    <row r="23783" spans="2:3" x14ac:dyDescent="0.25">
      <c r="B23783" s="16"/>
      <c r="C23783" s="17"/>
    </row>
    <row r="23784" spans="2:3" x14ac:dyDescent="0.25">
      <c r="B23784" s="16"/>
      <c r="C23784" s="17"/>
    </row>
    <row r="23785" spans="2:3" x14ac:dyDescent="0.25">
      <c r="B23785" s="16"/>
      <c r="C23785" s="17"/>
    </row>
    <row r="23786" spans="2:3" x14ac:dyDescent="0.25">
      <c r="B23786" s="16"/>
      <c r="C23786" s="17"/>
    </row>
    <row r="23787" spans="2:3" x14ac:dyDescent="0.25">
      <c r="B23787" s="16"/>
      <c r="C23787" s="17"/>
    </row>
    <row r="23788" spans="2:3" x14ac:dyDescent="0.25">
      <c r="B23788" s="16"/>
      <c r="C23788" s="17"/>
    </row>
    <row r="23789" spans="2:3" x14ac:dyDescent="0.25">
      <c r="B23789" s="16"/>
      <c r="C23789" s="17"/>
    </row>
    <row r="23790" spans="2:3" x14ac:dyDescent="0.25">
      <c r="B23790" s="16"/>
      <c r="C23790" s="17"/>
    </row>
    <row r="23791" spans="2:3" x14ac:dyDescent="0.25">
      <c r="B23791" s="16"/>
      <c r="C23791" s="17"/>
    </row>
    <row r="23792" spans="2:3" x14ac:dyDescent="0.25">
      <c r="B23792" s="16"/>
      <c r="C23792" s="17"/>
    </row>
    <row r="23793" spans="2:3" x14ac:dyDescent="0.25">
      <c r="B23793" s="16"/>
      <c r="C23793" s="17"/>
    </row>
    <row r="23794" spans="2:3" x14ac:dyDescent="0.25">
      <c r="B23794" s="16"/>
      <c r="C23794" s="17"/>
    </row>
    <row r="23795" spans="2:3" x14ac:dyDescent="0.25">
      <c r="B23795" s="16"/>
      <c r="C23795" s="17"/>
    </row>
    <row r="23796" spans="2:3" x14ac:dyDescent="0.25">
      <c r="B23796" s="16"/>
      <c r="C23796" s="17"/>
    </row>
    <row r="23797" spans="2:3" x14ac:dyDescent="0.25">
      <c r="B23797" s="16"/>
      <c r="C23797" s="17"/>
    </row>
    <row r="23798" spans="2:3" x14ac:dyDescent="0.25">
      <c r="B23798" s="16"/>
      <c r="C23798" s="17"/>
    </row>
    <row r="23799" spans="2:3" x14ac:dyDescent="0.25">
      <c r="B23799" s="16"/>
      <c r="C23799" s="17"/>
    </row>
    <row r="23800" spans="2:3" x14ac:dyDescent="0.25">
      <c r="B23800" s="16"/>
      <c r="C23800" s="17"/>
    </row>
    <row r="23801" spans="2:3" x14ac:dyDescent="0.25">
      <c r="B23801" s="16"/>
      <c r="C23801" s="17"/>
    </row>
    <row r="23802" spans="2:3" x14ac:dyDescent="0.25">
      <c r="B23802" s="16"/>
      <c r="C23802" s="17"/>
    </row>
    <row r="23803" spans="2:3" x14ac:dyDescent="0.25">
      <c r="B23803" s="16"/>
      <c r="C23803" s="17"/>
    </row>
    <row r="23804" spans="2:3" x14ac:dyDescent="0.25">
      <c r="B23804" s="16"/>
      <c r="C23804" s="17"/>
    </row>
    <row r="23805" spans="2:3" x14ac:dyDescent="0.25">
      <c r="B23805" s="16"/>
      <c r="C23805" s="17"/>
    </row>
    <row r="23806" spans="2:3" x14ac:dyDescent="0.25">
      <c r="B23806" s="16"/>
      <c r="C23806" s="17"/>
    </row>
    <row r="23807" spans="2:3" x14ac:dyDescent="0.25">
      <c r="B23807" s="16"/>
      <c r="C23807" s="17"/>
    </row>
    <row r="23808" spans="2:3" x14ac:dyDescent="0.25">
      <c r="B23808" s="16"/>
      <c r="C23808" s="17"/>
    </row>
    <row r="23809" spans="2:3" x14ac:dyDescent="0.25">
      <c r="B23809" s="16"/>
      <c r="C23809" s="17"/>
    </row>
    <row r="23810" spans="2:3" x14ac:dyDescent="0.25">
      <c r="B23810" s="16"/>
      <c r="C23810" s="17"/>
    </row>
    <row r="23811" spans="2:3" x14ac:dyDescent="0.25">
      <c r="B23811" s="16"/>
      <c r="C23811" s="17"/>
    </row>
    <row r="23812" spans="2:3" x14ac:dyDescent="0.25">
      <c r="B23812" s="16"/>
      <c r="C23812" s="17"/>
    </row>
    <row r="23813" spans="2:3" x14ac:dyDescent="0.25">
      <c r="B23813" s="16"/>
      <c r="C23813" s="17"/>
    </row>
    <row r="23814" spans="2:3" x14ac:dyDescent="0.25">
      <c r="B23814" s="16"/>
      <c r="C23814" s="17"/>
    </row>
    <row r="23815" spans="2:3" x14ac:dyDescent="0.25">
      <c r="B23815" s="16"/>
      <c r="C23815" s="17"/>
    </row>
    <row r="23816" spans="2:3" x14ac:dyDescent="0.25">
      <c r="B23816" s="16"/>
      <c r="C23816" s="17"/>
    </row>
    <row r="23817" spans="2:3" x14ac:dyDescent="0.25">
      <c r="B23817" s="16"/>
      <c r="C23817" s="17"/>
    </row>
    <row r="23818" spans="2:3" x14ac:dyDescent="0.25">
      <c r="B23818" s="16"/>
      <c r="C23818" s="17"/>
    </row>
    <row r="23819" spans="2:3" x14ac:dyDescent="0.25">
      <c r="B23819" s="16"/>
      <c r="C23819" s="17"/>
    </row>
    <row r="23820" spans="2:3" x14ac:dyDescent="0.25">
      <c r="B23820" s="16"/>
      <c r="C23820" s="17"/>
    </row>
    <row r="23821" spans="2:3" x14ac:dyDescent="0.25">
      <c r="B23821" s="16"/>
      <c r="C23821" s="17"/>
    </row>
    <row r="23822" spans="2:3" x14ac:dyDescent="0.25">
      <c r="B23822" s="16"/>
      <c r="C23822" s="17"/>
    </row>
    <row r="23823" spans="2:3" x14ac:dyDescent="0.25">
      <c r="B23823" s="16"/>
      <c r="C23823" s="17"/>
    </row>
    <row r="23824" spans="2:3" x14ac:dyDescent="0.25">
      <c r="B23824" s="16"/>
      <c r="C23824" s="17"/>
    </row>
    <row r="23825" spans="2:3" x14ac:dyDescent="0.25">
      <c r="B23825" s="16"/>
      <c r="C23825" s="17"/>
    </row>
    <row r="23826" spans="2:3" x14ac:dyDescent="0.25">
      <c r="B23826" s="16"/>
      <c r="C23826" s="17"/>
    </row>
    <row r="23827" spans="2:3" x14ac:dyDescent="0.25">
      <c r="B23827" s="16"/>
      <c r="C23827" s="17"/>
    </row>
    <row r="23828" spans="2:3" x14ac:dyDescent="0.25">
      <c r="B23828" s="16"/>
      <c r="C23828" s="17"/>
    </row>
    <row r="23829" spans="2:3" x14ac:dyDescent="0.25">
      <c r="B23829" s="16"/>
      <c r="C23829" s="17"/>
    </row>
    <row r="23830" spans="2:3" x14ac:dyDescent="0.25">
      <c r="B23830" s="16"/>
      <c r="C23830" s="17"/>
    </row>
    <row r="23831" spans="2:3" x14ac:dyDescent="0.25">
      <c r="B23831" s="16"/>
      <c r="C23831" s="17"/>
    </row>
    <row r="23832" spans="2:3" x14ac:dyDescent="0.25">
      <c r="B23832" s="16"/>
      <c r="C23832" s="17"/>
    </row>
    <row r="23833" spans="2:3" x14ac:dyDescent="0.25">
      <c r="B23833" s="16"/>
      <c r="C23833" s="17"/>
    </row>
    <row r="23834" spans="2:3" x14ac:dyDescent="0.25">
      <c r="B23834" s="16"/>
      <c r="C23834" s="17"/>
    </row>
    <row r="23835" spans="2:3" x14ac:dyDescent="0.25">
      <c r="B23835" s="16"/>
      <c r="C23835" s="17"/>
    </row>
    <row r="23836" spans="2:3" x14ac:dyDescent="0.25">
      <c r="B23836" s="16"/>
      <c r="C23836" s="17"/>
    </row>
    <row r="23837" spans="2:3" x14ac:dyDescent="0.25">
      <c r="B23837" s="16"/>
      <c r="C23837" s="17"/>
    </row>
    <row r="23838" spans="2:3" x14ac:dyDescent="0.25">
      <c r="B23838" s="16"/>
      <c r="C23838" s="17"/>
    </row>
    <row r="23839" spans="2:3" x14ac:dyDescent="0.25">
      <c r="B23839" s="16"/>
      <c r="C23839" s="17"/>
    </row>
    <row r="23840" spans="2:3" x14ac:dyDescent="0.25">
      <c r="B23840" s="16"/>
      <c r="C23840" s="17"/>
    </row>
    <row r="23841" spans="2:3" x14ac:dyDescent="0.25">
      <c r="B23841" s="16"/>
      <c r="C23841" s="17"/>
    </row>
    <row r="23842" spans="2:3" x14ac:dyDescent="0.25">
      <c r="B23842" s="16"/>
      <c r="C23842" s="17"/>
    </row>
    <row r="23843" spans="2:3" x14ac:dyDescent="0.25">
      <c r="B23843" s="16"/>
      <c r="C23843" s="17"/>
    </row>
    <row r="23844" spans="2:3" x14ac:dyDescent="0.25">
      <c r="B23844" s="16"/>
      <c r="C23844" s="17"/>
    </row>
    <row r="23845" spans="2:3" x14ac:dyDescent="0.25">
      <c r="B23845" s="16"/>
      <c r="C23845" s="17"/>
    </row>
    <row r="23846" spans="2:3" x14ac:dyDescent="0.25">
      <c r="B23846" s="16"/>
      <c r="C23846" s="17"/>
    </row>
    <row r="23847" spans="2:3" x14ac:dyDescent="0.25">
      <c r="B23847" s="16"/>
      <c r="C23847" s="17"/>
    </row>
    <row r="23848" spans="2:3" x14ac:dyDescent="0.25">
      <c r="B23848" s="16"/>
      <c r="C23848" s="17"/>
    </row>
    <row r="23849" spans="2:3" x14ac:dyDescent="0.25">
      <c r="B23849" s="16"/>
      <c r="C23849" s="17"/>
    </row>
    <row r="23850" spans="2:3" x14ac:dyDescent="0.25">
      <c r="B23850" s="16"/>
      <c r="C23850" s="17"/>
    </row>
    <row r="23851" spans="2:3" x14ac:dyDescent="0.25">
      <c r="B23851" s="16"/>
      <c r="C23851" s="17"/>
    </row>
    <row r="23852" spans="2:3" x14ac:dyDescent="0.25">
      <c r="B23852" s="16"/>
      <c r="C23852" s="17"/>
    </row>
    <row r="23853" spans="2:3" x14ac:dyDescent="0.25">
      <c r="B23853" s="16"/>
      <c r="C23853" s="17"/>
    </row>
    <row r="23854" spans="2:3" x14ac:dyDescent="0.25">
      <c r="B23854" s="16"/>
      <c r="C23854" s="17"/>
    </row>
    <row r="23855" spans="2:3" x14ac:dyDescent="0.25">
      <c r="B23855" s="16"/>
      <c r="C23855" s="17"/>
    </row>
    <row r="23856" spans="2:3" x14ac:dyDescent="0.25">
      <c r="B23856" s="16"/>
      <c r="C23856" s="17"/>
    </row>
    <row r="23857" spans="2:3" x14ac:dyDescent="0.25">
      <c r="B23857" s="16"/>
      <c r="C23857" s="17"/>
    </row>
    <row r="23858" spans="2:3" x14ac:dyDescent="0.25">
      <c r="B23858" s="16"/>
      <c r="C23858" s="17"/>
    </row>
    <row r="23859" spans="2:3" x14ac:dyDescent="0.25">
      <c r="B23859" s="16"/>
      <c r="C23859" s="17"/>
    </row>
    <row r="23860" spans="2:3" x14ac:dyDescent="0.25">
      <c r="B23860" s="16"/>
      <c r="C23860" s="17"/>
    </row>
    <row r="23861" spans="2:3" x14ac:dyDescent="0.25">
      <c r="B23861" s="16"/>
      <c r="C23861" s="17"/>
    </row>
    <row r="23862" spans="2:3" x14ac:dyDescent="0.25">
      <c r="B23862" s="16"/>
      <c r="C23862" s="17"/>
    </row>
    <row r="23863" spans="2:3" x14ac:dyDescent="0.25">
      <c r="B23863" s="16"/>
      <c r="C23863" s="17"/>
    </row>
    <row r="23864" spans="2:3" x14ac:dyDescent="0.25">
      <c r="B23864" s="16"/>
      <c r="C23864" s="17"/>
    </row>
    <row r="23865" spans="2:3" x14ac:dyDescent="0.25">
      <c r="B23865" s="16"/>
      <c r="C23865" s="17"/>
    </row>
    <row r="23866" spans="2:3" x14ac:dyDescent="0.25">
      <c r="B23866" s="16"/>
      <c r="C23866" s="17"/>
    </row>
    <row r="23867" spans="2:3" x14ac:dyDescent="0.25">
      <c r="B23867" s="16"/>
      <c r="C23867" s="17"/>
    </row>
    <row r="23868" spans="2:3" x14ac:dyDescent="0.25">
      <c r="B23868" s="16"/>
      <c r="C23868" s="17"/>
    </row>
    <row r="23869" spans="2:3" x14ac:dyDescent="0.25">
      <c r="B23869" s="16"/>
      <c r="C23869" s="17"/>
    </row>
    <row r="23870" spans="2:3" x14ac:dyDescent="0.25">
      <c r="B23870" s="16"/>
      <c r="C23870" s="17"/>
    </row>
    <row r="23871" spans="2:3" x14ac:dyDescent="0.25">
      <c r="B23871" s="16"/>
      <c r="C23871" s="17"/>
    </row>
    <row r="23872" spans="2:3" x14ac:dyDescent="0.25">
      <c r="B23872" s="16"/>
      <c r="C23872" s="17"/>
    </row>
    <row r="23873" spans="2:3" x14ac:dyDescent="0.25">
      <c r="B23873" s="16"/>
      <c r="C23873" s="17"/>
    </row>
    <row r="23874" spans="2:3" x14ac:dyDescent="0.25">
      <c r="B23874" s="16"/>
      <c r="C23874" s="17"/>
    </row>
    <row r="23875" spans="2:3" x14ac:dyDescent="0.25">
      <c r="B23875" s="16"/>
      <c r="C23875" s="17"/>
    </row>
    <row r="23876" spans="2:3" x14ac:dyDescent="0.25">
      <c r="B23876" s="16"/>
      <c r="C23876" s="17"/>
    </row>
    <row r="23877" spans="2:3" x14ac:dyDescent="0.25">
      <c r="B23877" s="16"/>
      <c r="C23877" s="17"/>
    </row>
    <row r="23878" spans="2:3" x14ac:dyDescent="0.25">
      <c r="B23878" s="16"/>
      <c r="C23878" s="17"/>
    </row>
    <row r="23879" spans="2:3" x14ac:dyDescent="0.25">
      <c r="B23879" s="16"/>
      <c r="C23879" s="17"/>
    </row>
    <row r="23880" spans="2:3" x14ac:dyDescent="0.25">
      <c r="B23880" s="16"/>
      <c r="C23880" s="17"/>
    </row>
    <row r="23881" spans="2:3" x14ac:dyDescent="0.25">
      <c r="B23881" s="16"/>
      <c r="C23881" s="17"/>
    </row>
    <row r="23882" spans="2:3" x14ac:dyDescent="0.25">
      <c r="B23882" s="16"/>
      <c r="C23882" s="17"/>
    </row>
    <row r="23883" spans="2:3" x14ac:dyDescent="0.25">
      <c r="B23883" s="16"/>
      <c r="C23883" s="17"/>
    </row>
    <row r="23884" spans="2:3" x14ac:dyDescent="0.25">
      <c r="B23884" s="16"/>
      <c r="C23884" s="17"/>
    </row>
    <row r="23885" spans="2:3" x14ac:dyDescent="0.25">
      <c r="B23885" s="16"/>
      <c r="C23885" s="17"/>
    </row>
    <row r="23886" spans="2:3" x14ac:dyDescent="0.25">
      <c r="B23886" s="16"/>
      <c r="C23886" s="17"/>
    </row>
    <row r="23887" spans="2:3" x14ac:dyDescent="0.25">
      <c r="B23887" s="16"/>
      <c r="C23887" s="17"/>
    </row>
    <row r="23888" spans="2:3" x14ac:dyDescent="0.25">
      <c r="B23888" s="16"/>
      <c r="C23888" s="17"/>
    </row>
    <row r="23889" spans="2:3" x14ac:dyDescent="0.25">
      <c r="B23889" s="16"/>
      <c r="C23889" s="17"/>
    </row>
    <row r="23890" spans="2:3" x14ac:dyDescent="0.25">
      <c r="B23890" s="16"/>
      <c r="C23890" s="17"/>
    </row>
    <row r="23891" spans="2:3" x14ac:dyDescent="0.25">
      <c r="B23891" s="16"/>
      <c r="C23891" s="17"/>
    </row>
    <row r="23892" spans="2:3" x14ac:dyDescent="0.25">
      <c r="B23892" s="16"/>
      <c r="C23892" s="17"/>
    </row>
    <row r="23893" spans="2:3" x14ac:dyDescent="0.25">
      <c r="B23893" s="16"/>
      <c r="C23893" s="17"/>
    </row>
    <row r="23894" spans="2:3" x14ac:dyDescent="0.25">
      <c r="B23894" s="16"/>
      <c r="C23894" s="17"/>
    </row>
    <row r="23895" spans="2:3" x14ac:dyDescent="0.25">
      <c r="B23895" s="16"/>
      <c r="C23895" s="17"/>
    </row>
    <row r="23896" spans="2:3" x14ac:dyDescent="0.25">
      <c r="B23896" s="16"/>
      <c r="C23896" s="17"/>
    </row>
    <row r="23897" spans="2:3" x14ac:dyDescent="0.25">
      <c r="B23897" s="16"/>
      <c r="C23897" s="17"/>
    </row>
    <row r="23898" spans="2:3" x14ac:dyDescent="0.25">
      <c r="B23898" s="16"/>
      <c r="C23898" s="17"/>
    </row>
    <row r="23899" spans="2:3" x14ac:dyDescent="0.25">
      <c r="B23899" s="16"/>
      <c r="C23899" s="17"/>
    </row>
    <row r="23900" spans="2:3" x14ac:dyDescent="0.25">
      <c r="B23900" s="16"/>
      <c r="C23900" s="17"/>
    </row>
    <row r="23901" spans="2:3" x14ac:dyDescent="0.25">
      <c r="B23901" s="16"/>
      <c r="C23901" s="17"/>
    </row>
    <row r="23902" spans="2:3" x14ac:dyDescent="0.25">
      <c r="B23902" s="16"/>
      <c r="C23902" s="17"/>
    </row>
    <row r="23903" spans="2:3" x14ac:dyDescent="0.25">
      <c r="B23903" s="16"/>
      <c r="C23903" s="17"/>
    </row>
    <row r="23904" spans="2:3" x14ac:dyDescent="0.25">
      <c r="B23904" s="16"/>
      <c r="C23904" s="17"/>
    </row>
    <row r="23905" spans="2:3" x14ac:dyDescent="0.25">
      <c r="B23905" s="16"/>
      <c r="C23905" s="17"/>
    </row>
    <row r="23906" spans="2:3" x14ac:dyDescent="0.25">
      <c r="B23906" s="16"/>
      <c r="C23906" s="17"/>
    </row>
    <row r="23907" spans="2:3" x14ac:dyDescent="0.25">
      <c r="B23907" s="16"/>
      <c r="C23907" s="17"/>
    </row>
    <row r="23908" spans="2:3" x14ac:dyDescent="0.25">
      <c r="B23908" s="16"/>
      <c r="C23908" s="17"/>
    </row>
    <row r="23909" spans="2:3" x14ac:dyDescent="0.25">
      <c r="B23909" s="16"/>
      <c r="C23909" s="17"/>
    </row>
    <row r="23910" spans="2:3" x14ac:dyDescent="0.25">
      <c r="B23910" s="16"/>
      <c r="C23910" s="17"/>
    </row>
    <row r="23911" spans="2:3" x14ac:dyDescent="0.25">
      <c r="B23911" s="16"/>
      <c r="C23911" s="17"/>
    </row>
    <row r="23912" spans="2:3" x14ac:dyDescent="0.25">
      <c r="B23912" s="16"/>
      <c r="C23912" s="17"/>
    </row>
    <row r="23913" spans="2:3" x14ac:dyDescent="0.25">
      <c r="B23913" s="16"/>
      <c r="C23913" s="17"/>
    </row>
    <row r="23914" spans="2:3" x14ac:dyDescent="0.25">
      <c r="B23914" s="16"/>
      <c r="C23914" s="17"/>
    </row>
    <row r="23915" spans="2:3" x14ac:dyDescent="0.25">
      <c r="B23915" s="16"/>
      <c r="C23915" s="17"/>
    </row>
    <row r="23916" spans="2:3" x14ac:dyDescent="0.25">
      <c r="B23916" s="16"/>
      <c r="C23916" s="17"/>
    </row>
    <row r="23917" spans="2:3" x14ac:dyDescent="0.25">
      <c r="B23917" s="16"/>
      <c r="C23917" s="17"/>
    </row>
    <row r="23918" spans="2:3" x14ac:dyDescent="0.25">
      <c r="B23918" s="16"/>
      <c r="C23918" s="17"/>
    </row>
    <row r="23919" spans="2:3" x14ac:dyDescent="0.25">
      <c r="B23919" s="16"/>
      <c r="C23919" s="17"/>
    </row>
    <row r="23920" spans="2:3" x14ac:dyDescent="0.25">
      <c r="B23920" s="16"/>
      <c r="C23920" s="17"/>
    </row>
    <row r="23921" spans="2:3" x14ac:dyDescent="0.25">
      <c r="B23921" s="16"/>
      <c r="C23921" s="17"/>
    </row>
    <row r="23922" spans="2:3" x14ac:dyDescent="0.25">
      <c r="B23922" s="16"/>
      <c r="C23922" s="17"/>
    </row>
    <row r="23923" spans="2:3" x14ac:dyDescent="0.25">
      <c r="B23923" s="16"/>
      <c r="C23923" s="17"/>
    </row>
    <row r="23924" spans="2:3" x14ac:dyDescent="0.25">
      <c r="B23924" s="16"/>
      <c r="C23924" s="17"/>
    </row>
    <row r="23925" spans="2:3" x14ac:dyDescent="0.25">
      <c r="B23925" s="16"/>
      <c r="C23925" s="17"/>
    </row>
    <row r="23926" spans="2:3" x14ac:dyDescent="0.25">
      <c r="B23926" s="16"/>
      <c r="C23926" s="17"/>
    </row>
    <row r="23927" spans="2:3" x14ac:dyDescent="0.25">
      <c r="B23927" s="16"/>
      <c r="C23927" s="17"/>
    </row>
    <row r="23928" spans="2:3" x14ac:dyDescent="0.25">
      <c r="B23928" s="16"/>
      <c r="C23928" s="17"/>
    </row>
    <row r="23929" spans="2:3" x14ac:dyDescent="0.25">
      <c r="B23929" s="16"/>
      <c r="C23929" s="17"/>
    </row>
    <row r="23930" spans="2:3" x14ac:dyDescent="0.25">
      <c r="B23930" s="16"/>
      <c r="C23930" s="17"/>
    </row>
    <row r="23931" spans="2:3" x14ac:dyDescent="0.25">
      <c r="B23931" s="16"/>
      <c r="C23931" s="17"/>
    </row>
    <row r="23932" spans="2:3" x14ac:dyDescent="0.25">
      <c r="B23932" s="16"/>
      <c r="C23932" s="17"/>
    </row>
    <row r="23933" spans="2:3" x14ac:dyDescent="0.25">
      <c r="B23933" s="16"/>
      <c r="C23933" s="17"/>
    </row>
    <row r="23934" spans="2:3" x14ac:dyDescent="0.25">
      <c r="B23934" s="16"/>
      <c r="C23934" s="17"/>
    </row>
    <row r="23935" spans="2:3" x14ac:dyDescent="0.25">
      <c r="B23935" s="16"/>
      <c r="C23935" s="17"/>
    </row>
    <row r="23936" spans="2:3" x14ac:dyDescent="0.25">
      <c r="B23936" s="16"/>
      <c r="C23936" s="17"/>
    </row>
    <row r="23937" spans="2:3" x14ac:dyDescent="0.25">
      <c r="B23937" s="16"/>
      <c r="C23937" s="17"/>
    </row>
    <row r="23938" spans="2:3" x14ac:dyDescent="0.25">
      <c r="B23938" s="16"/>
      <c r="C23938" s="17"/>
    </row>
    <row r="23939" spans="2:3" x14ac:dyDescent="0.25">
      <c r="B23939" s="16"/>
      <c r="C23939" s="17"/>
    </row>
    <row r="23940" spans="2:3" x14ac:dyDescent="0.25">
      <c r="B23940" s="16"/>
      <c r="C23940" s="17"/>
    </row>
    <row r="23941" spans="2:3" x14ac:dyDescent="0.25">
      <c r="B23941" s="16"/>
      <c r="C23941" s="17"/>
    </row>
    <row r="23942" spans="2:3" x14ac:dyDescent="0.25">
      <c r="B23942" s="16"/>
      <c r="C23942" s="17"/>
    </row>
    <row r="23943" spans="2:3" x14ac:dyDescent="0.25">
      <c r="B23943" s="16"/>
      <c r="C23943" s="17"/>
    </row>
    <row r="23944" spans="2:3" x14ac:dyDescent="0.25">
      <c r="B23944" s="16"/>
      <c r="C23944" s="17"/>
    </row>
    <row r="23945" spans="2:3" x14ac:dyDescent="0.25">
      <c r="B23945" s="16"/>
      <c r="C23945" s="17"/>
    </row>
    <row r="23946" spans="2:3" x14ac:dyDescent="0.25">
      <c r="B23946" s="16"/>
      <c r="C23946" s="17"/>
    </row>
    <row r="23947" spans="2:3" x14ac:dyDescent="0.25">
      <c r="B23947" s="16"/>
      <c r="C23947" s="17"/>
    </row>
    <row r="23948" spans="2:3" x14ac:dyDescent="0.25">
      <c r="B23948" s="16"/>
      <c r="C23948" s="17"/>
    </row>
    <row r="23949" spans="2:3" x14ac:dyDescent="0.25">
      <c r="B23949" s="16"/>
      <c r="C23949" s="17"/>
    </row>
    <row r="23950" spans="2:3" x14ac:dyDescent="0.25">
      <c r="B23950" s="16"/>
      <c r="C23950" s="17"/>
    </row>
    <row r="23951" spans="2:3" x14ac:dyDescent="0.25">
      <c r="B23951" s="16"/>
      <c r="C23951" s="17"/>
    </row>
    <row r="23952" spans="2:3" x14ac:dyDescent="0.25">
      <c r="B23952" s="16"/>
      <c r="C23952" s="17"/>
    </row>
    <row r="23953" spans="2:3" x14ac:dyDescent="0.25">
      <c r="B23953" s="16"/>
      <c r="C23953" s="17"/>
    </row>
    <row r="23954" spans="2:3" x14ac:dyDescent="0.25">
      <c r="B23954" s="16"/>
      <c r="C23954" s="17"/>
    </row>
    <row r="23955" spans="2:3" x14ac:dyDescent="0.25">
      <c r="B23955" s="16"/>
      <c r="C23955" s="17"/>
    </row>
    <row r="23956" spans="2:3" x14ac:dyDescent="0.25">
      <c r="B23956" s="16"/>
      <c r="C23956" s="17"/>
    </row>
    <row r="23957" spans="2:3" x14ac:dyDescent="0.25">
      <c r="B23957" s="16"/>
      <c r="C23957" s="17"/>
    </row>
    <row r="23958" spans="2:3" x14ac:dyDescent="0.25">
      <c r="B23958" s="16"/>
      <c r="C23958" s="17"/>
    </row>
    <row r="23959" spans="2:3" x14ac:dyDescent="0.25">
      <c r="B23959" s="16"/>
      <c r="C23959" s="17"/>
    </row>
    <row r="23960" spans="2:3" x14ac:dyDescent="0.25">
      <c r="B23960" s="16"/>
      <c r="C23960" s="17"/>
    </row>
    <row r="23961" spans="2:3" x14ac:dyDescent="0.25">
      <c r="B23961" s="16"/>
      <c r="C23961" s="17"/>
    </row>
    <row r="23962" spans="2:3" x14ac:dyDescent="0.25">
      <c r="B23962" s="16"/>
      <c r="C23962" s="17"/>
    </row>
    <row r="23963" spans="2:3" x14ac:dyDescent="0.25">
      <c r="B23963" s="16"/>
      <c r="C23963" s="17"/>
    </row>
    <row r="23964" spans="2:3" x14ac:dyDescent="0.25">
      <c r="B23964" s="16"/>
      <c r="C23964" s="17"/>
    </row>
    <row r="23965" spans="2:3" x14ac:dyDescent="0.25">
      <c r="B23965" s="16"/>
      <c r="C23965" s="17"/>
    </row>
    <row r="23966" spans="2:3" x14ac:dyDescent="0.25">
      <c r="B23966" s="16"/>
      <c r="C23966" s="17"/>
    </row>
    <row r="23967" spans="2:3" x14ac:dyDescent="0.25">
      <c r="B23967" s="16"/>
      <c r="C23967" s="17"/>
    </row>
    <row r="23968" spans="2:3" x14ac:dyDescent="0.25">
      <c r="B23968" s="16"/>
      <c r="C23968" s="17"/>
    </row>
    <row r="23969" spans="2:3" x14ac:dyDescent="0.25">
      <c r="B23969" s="16"/>
      <c r="C23969" s="17"/>
    </row>
    <row r="23970" spans="2:3" x14ac:dyDescent="0.25">
      <c r="B23970" s="16"/>
      <c r="C23970" s="17"/>
    </row>
    <row r="23971" spans="2:3" x14ac:dyDescent="0.25">
      <c r="B23971" s="16"/>
      <c r="C23971" s="17"/>
    </row>
    <row r="23972" spans="2:3" x14ac:dyDescent="0.25">
      <c r="B23972" s="16"/>
      <c r="C23972" s="17"/>
    </row>
    <row r="23973" spans="2:3" x14ac:dyDescent="0.25">
      <c r="B23973" s="16"/>
      <c r="C23973" s="17"/>
    </row>
    <row r="23974" spans="2:3" x14ac:dyDescent="0.25">
      <c r="B23974" s="16"/>
      <c r="C23974" s="17"/>
    </row>
    <row r="23975" spans="2:3" x14ac:dyDescent="0.25">
      <c r="B23975" s="16"/>
      <c r="C23975" s="17"/>
    </row>
    <row r="23976" spans="2:3" x14ac:dyDescent="0.25">
      <c r="B23976" s="16"/>
      <c r="C23976" s="17"/>
    </row>
    <row r="23977" spans="2:3" x14ac:dyDescent="0.25">
      <c r="B23977" s="16"/>
      <c r="C23977" s="17"/>
    </row>
    <row r="23978" spans="2:3" x14ac:dyDescent="0.25">
      <c r="B23978" s="16"/>
      <c r="C23978" s="17"/>
    </row>
    <row r="23979" spans="2:3" x14ac:dyDescent="0.25">
      <c r="B23979" s="16"/>
      <c r="C23979" s="17"/>
    </row>
    <row r="23980" spans="2:3" x14ac:dyDescent="0.25">
      <c r="B23980" s="16"/>
      <c r="C23980" s="17"/>
    </row>
    <row r="23981" spans="2:3" x14ac:dyDescent="0.25">
      <c r="B23981" s="16"/>
      <c r="C23981" s="17"/>
    </row>
    <row r="23982" spans="2:3" x14ac:dyDescent="0.25">
      <c r="B23982" s="16"/>
      <c r="C23982" s="17"/>
    </row>
    <row r="23983" spans="2:3" x14ac:dyDescent="0.25">
      <c r="B23983" s="16"/>
      <c r="C23983" s="17"/>
    </row>
    <row r="23984" spans="2:3" x14ac:dyDescent="0.25">
      <c r="B23984" s="16"/>
      <c r="C23984" s="17"/>
    </row>
    <row r="23985" spans="2:3" x14ac:dyDescent="0.25">
      <c r="B23985" s="16"/>
      <c r="C23985" s="17"/>
    </row>
    <row r="23986" spans="2:3" x14ac:dyDescent="0.25">
      <c r="B23986" s="16"/>
      <c r="C23986" s="17"/>
    </row>
    <row r="23987" spans="2:3" x14ac:dyDescent="0.25">
      <c r="B23987" s="16"/>
      <c r="C23987" s="17"/>
    </row>
    <row r="23988" spans="2:3" x14ac:dyDescent="0.25">
      <c r="B23988" s="16"/>
      <c r="C23988" s="17"/>
    </row>
    <row r="23989" spans="2:3" x14ac:dyDescent="0.25">
      <c r="B23989" s="16"/>
      <c r="C23989" s="17"/>
    </row>
    <row r="23990" spans="2:3" x14ac:dyDescent="0.25">
      <c r="B23990" s="16"/>
      <c r="C23990" s="17"/>
    </row>
    <row r="23991" spans="2:3" x14ac:dyDescent="0.25">
      <c r="B23991" s="16"/>
      <c r="C23991" s="17"/>
    </row>
    <row r="23992" spans="2:3" x14ac:dyDescent="0.25">
      <c r="B23992" s="16"/>
      <c r="C23992" s="17"/>
    </row>
    <row r="23993" spans="2:3" x14ac:dyDescent="0.25">
      <c r="B23993" s="16"/>
      <c r="C23993" s="17"/>
    </row>
    <row r="23994" spans="2:3" x14ac:dyDescent="0.25">
      <c r="B23994" s="16"/>
      <c r="C23994" s="17"/>
    </row>
    <row r="23995" spans="2:3" x14ac:dyDescent="0.25">
      <c r="B23995" s="16"/>
      <c r="C23995" s="17"/>
    </row>
    <row r="23996" spans="2:3" x14ac:dyDescent="0.25">
      <c r="B23996" s="16"/>
      <c r="C23996" s="17"/>
    </row>
    <row r="23997" spans="2:3" x14ac:dyDescent="0.25">
      <c r="B23997" s="16"/>
      <c r="C23997" s="17"/>
    </row>
    <row r="23998" spans="2:3" x14ac:dyDescent="0.25">
      <c r="B23998" s="16"/>
      <c r="C23998" s="17"/>
    </row>
    <row r="23999" spans="2:3" x14ac:dyDescent="0.25">
      <c r="B23999" s="16"/>
      <c r="C23999" s="17"/>
    </row>
    <row r="24000" spans="2:3" x14ac:dyDescent="0.25">
      <c r="B24000" s="16"/>
      <c r="C24000" s="17"/>
    </row>
    <row r="24001" spans="2:3" x14ac:dyDescent="0.25">
      <c r="B24001" s="16"/>
      <c r="C24001" s="17"/>
    </row>
    <row r="24002" spans="2:3" x14ac:dyDescent="0.25">
      <c r="B24002" s="16"/>
      <c r="C24002" s="17"/>
    </row>
    <row r="24003" spans="2:3" x14ac:dyDescent="0.25">
      <c r="B24003" s="16"/>
      <c r="C24003" s="17"/>
    </row>
    <row r="24004" spans="2:3" x14ac:dyDescent="0.25">
      <c r="B24004" s="16"/>
      <c r="C24004" s="17"/>
    </row>
    <row r="24005" spans="2:3" x14ac:dyDescent="0.25">
      <c r="B24005" s="16"/>
      <c r="C24005" s="17"/>
    </row>
    <row r="24006" spans="2:3" x14ac:dyDescent="0.25">
      <c r="B24006" s="16"/>
      <c r="C24006" s="17"/>
    </row>
    <row r="24007" spans="2:3" x14ac:dyDescent="0.25">
      <c r="B24007" s="16"/>
      <c r="C24007" s="17"/>
    </row>
    <row r="24008" spans="2:3" x14ac:dyDescent="0.25">
      <c r="B24008" s="16"/>
      <c r="C24008" s="17"/>
    </row>
    <row r="24009" spans="2:3" x14ac:dyDescent="0.25">
      <c r="B24009" s="16"/>
      <c r="C24009" s="17"/>
    </row>
    <row r="24010" spans="2:3" x14ac:dyDescent="0.25">
      <c r="B24010" s="16"/>
      <c r="C24010" s="17"/>
    </row>
    <row r="24011" spans="2:3" x14ac:dyDescent="0.25">
      <c r="B24011" s="16"/>
      <c r="C24011" s="17"/>
    </row>
    <row r="24012" spans="2:3" x14ac:dyDescent="0.25">
      <c r="B24012" s="16"/>
      <c r="C24012" s="17"/>
    </row>
    <row r="24013" spans="2:3" x14ac:dyDescent="0.25">
      <c r="B24013" s="16"/>
      <c r="C24013" s="17"/>
    </row>
    <row r="24014" spans="2:3" x14ac:dyDescent="0.25">
      <c r="B24014" s="16"/>
      <c r="C24014" s="17"/>
    </row>
    <row r="24015" spans="2:3" x14ac:dyDescent="0.25">
      <c r="B24015" s="16"/>
      <c r="C24015" s="17"/>
    </row>
    <row r="24016" spans="2:3" x14ac:dyDescent="0.25">
      <c r="B24016" s="16"/>
      <c r="C24016" s="17"/>
    </row>
    <row r="24017" spans="2:3" x14ac:dyDescent="0.25">
      <c r="B24017" s="16"/>
      <c r="C24017" s="17"/>
    </row>
    <row r="24018" spans="2:3" x14ac:dyDescent="0.25">
      <c r="B24018" s="16"/>
      <c r="C24018" s="17"/>
    </row>
    <row r="24019" spans="2:3" x14ac:dyDescent="0.25">
      <c r="B24019" s="16"/>
      <c r="C24019" s="17"/>
    </row>
    <row r="24020" spans="2:3" x14ac:dyDescent="0.25">
      <c r="B24020" s="16"/>
      <c r="C24020" s="17"/>
    </row>
    <row r="24021" spans="2:3" x14ac:dyDescent="0.25">
      <c r="B24021" s="16"/>
      <c r="C24021" s="17"/>
    </row>
    <row r="24022" spans="2:3" x14ac:dyDescent="0.25">
      <c r="B24022" s="16"/>
      <c r="C24022" s="17"/>
    </row>
    <row r="24023" spans="2:3" x14ac:dyDescent="0.25">
      <c r="B24023" s="16"/>
      <c r="C24023" s="17"/>
    </row>
    <row r="24024" spans="2:3" x14ac:dyDescent="0.25">
      <c r="B24024" s="16"/>
      <c r="C24024" s="17"/>
    </row>
    <row r="24025" spans="2:3" x14ac:dyDescent="0.25">
      <c r="B24025" s="16"/>
      <c r="C24025" s="17"/>
    </row>
    <row r="24026" spans="2:3" x14ac:dyDescent="0.25">
      <c r="B24026" s="16"/>
      <c r="C24026" s="17"/>
    </row>
    <row r="24027" spans="2:3" x14ac:dyDescent="0.25">
      <c r="B24027" s="16"/>
      <c r="C24027" s="17"/>
    </row>
    <row r="24028" spans="2:3" x14ac:dyDescent="0.25">
      <c r="B24028" s="16"/>
      <c r="C24028" s="17"/>
    </row>
    <row r="24029" spans="2:3" x14ac:dyDescent="0.25">
      <c r="B24029" s="16"/>
      <c r="C24029" s="17"/>
    </row>
    <row r="24030" spans="2:3" x14ac:dyDescent="0.25">
      <c r="B24030" s="16"/>
      <c r="C24030" s="17"/>
    </row>
    <row r="24031" spans="2:3" x14ac:dyDescent="0.25">
      <c r="B24031" s="16"/>
      <c r="C24031" s="17"/>
    </row>
    <row r="24032" spans="2:3" x14ac:dyDescent="0.25">
      <c r="B24032" s="16"/>
      <c r="C24032" s="17"/>
    </row>
    <row r="24033" spans="2:3" x14ac:dyDescent="0.25">
      <c r="B24033" s="16"/>
      <c r="C24033" s="17"/>
    </row>
    <row r="24034" spans="2:3" x14ac:dyDescent="0.25">
      <c r="B24034" s="16"/>
      <c r="C24034" s="17"/>
    </row>
    <row r="24035" spans="2:3" x14ac:dyDescent="0.25">
      <c r="B24035" s="16"/>
      <c r="C24035" s="17"/>
    </row>
    <row r="24036" spans="2:3" x14ac:dyDescent="0.25">
      <c r="B24036" s="16"/>
      <c r="C24036" s="17"/>
    </row>
    <row r="24037" spans="2:3" x14ac:dyDescent="0.25">
      <c r="B24037" s="16"/>
      <c r="C24037" s="17"/>
    </row>
    <row r="24038" spans="2:3" x14ac:dyDescent="0.25">
      <c r="B24038" s="16"/>
      <c r="C24038" s="17"/>
    </row>
    <row r="24039" spans="2:3" x14ac:dyDescent="0.25">
      <c r="B24039" s="16"/>
      <c r="C24039" s="17"/>
    </row>
    <row r="24040" spans="2:3" x14ac:dyDescent="0.25">
      <c r="B24040" s="16"/>
      <c r="C24040" s="17"/>
    </row>
    <row r="24041" spans="2:3" x14ac:dyDescent="0.25">
      <c r="B24041" s="16"/>
      <c r="C24041" s="17"/>
    </row>
    <row r="24042" spans="2:3" x14ac:dyDescent="0.25">
      <c r="B24042" s="16"/>
      <c r="C24042" s="17"/>
    </row>
    <row r="24043" spans="2:3" x14ac:dyDescent="0.25">
      <c r="B24043" s="16"/>
      <c r="C24043" s="17"/>
    </row>
    <row r="24044" spans="2:3" x14ac:dyDescent="0.25">
      <c r="B24044" s="16"/>
      <c r="C24044" s="17"/>
    </row>
    <row r="24045" spans="2:3" x14ac:dyDescent="0.25">
      <c r="B24045" s="16"/>
      <c r="C24045" s="17"/>
    </row>
    <row r="24046" spans="2:3" x14ac:dyDescent="0.25">
      <c r="B24046" s="16"/>
      <c r="C24046" s="17"/>
    </row>
    <row r="24047" spans="2:3" x14ac:dyDescent="0.25">
      <c r="B24047" s="16"/>
      <c r="C24047" s="17"/>
    </row>
    <row r="24048" spans="2:3" x14ac:dyDescent="0.25">
      <c r="B24048" s="16"/>
      <c r="C24048" s="17"/>
    </row>
    <row r="24049" spans="2:3" x14ac:dyDescent="0.25">
      <c r="B24049" s="16"/>
      <c r="C24049" s="17"/>
    </row>
    <row r="24050" spans="2:3" x14ac:dyDescent="0.25">
      <c r="B24050" s="16"/>
      <c r="C24050" s="17"/>
    </row>
    <row r="24051" spans="2:3" x14ac:dyDescent="0.25">
      <c r="B24051" s="16"/>
      <c r="C24051" s="17"/>
    </row>
    <row r="24052" spans="2:3" x14ac:dyDescent="0.25">
      <c r="B24052" s="16"/>
      <c r="C24052" s="17"/>
    </row>
    <row r="24053" spans="2:3" x14ac:dyDescent="0.25">
      <c r="B24053" s="16"/>
      <c r="C24053" s="17"/>
    </row>
    <row r="24054" spans="2:3" x14ac:dyDescent="0.25">
      <c r="B24054" s="16"/>
      <c r="C24054" s="17"/>
    </row>
    <row r="24055" spans="2:3" x14ac:dyDescent="0.25">
      <c r="B24055" s="16"/>
      <c r="C24055" s="17"/>
    </row>
    <row r="24056" spans="2:3" x14ac:dyDescent="0.25">
      <c r="B24056" s="16"/>
      <c r="C24056" s="17"/>
    </row>
    <row r="24057" spans="2:3" x14ac:dyDescent="0.25">
      <c r="B24057" s="16"/>
      <c r="C24057" s="17"/>
    </row>
    <row r="24058" spans="2:3" x14ac:dyDescent="0.25">
      <c r="B24058" s="16"/>
      <c r="C24058" s="17"/>
    </row>
    <row r="24059" spans="2:3" x14ac:dyDescent="0.25">
      <c r="B24059" s="16"/>
      <c r="C24059" s="17"/>
    </row>
    <row r="24060" spans="2:3" x14ac:dyDescent="0.25">
      <c r="B24060" s="16"/>
      <c r="C24060" s="17"/>
    </row>
    <row r="24061" spans="2:3" x14ac:dyDescent="0.25">
      <c r="B24061" s="16"/>
      <c r="C24061" s="17"/>
    </row>
    <row r="24062" spans="2:3" x14ac:dyDescent="0.25">
      <c r="B24062" s="16"/>
      <c r="C24062" s="17"/>
    </row>
    <row r="24063" spans="2:3" x14ac:dyDescent="0.25">
      <c r="B24063" s="16"/>
      <c r="C24063" s="17"/>
    </row>
    <row r="24064" spans="2:3" x14ac:dyDescent="0.25">
      <c r="B24064" s="16"/>
      <c r="C24064" s="17"/>
    </row>
    <row r="24065" spans="2:3" x14ac:dyDescent="0.25">
      <c r="B24065" s="16"/>
      <c r="C24065" s="17"/>
    </row>
    <row r="24066" spans="2:3" x14ac:dyDescent="0.25">
      <c r="B24066" s="16"/>
      <c r="C24066" s="17"/>
    </row>
    <row r="24067" spans="2:3" x14ac:dyDescent="0.25">
      <c r="B24067" s="16"/>
      <c r="C24067" s="17"/>
    </row>
    <row r="24068" spans="2:3" x14ac:dyDescent="0.25">
      <c r="B24068" s="16"/>
      <c r="C24068" s="17"/>
    </row>
    <row r="24069" spans="2:3" x14ac:dyDescent="0.25">
      <c r="B24069" s="16"/>
      <c r="C24069" s="17"/>
    </row>
    <row r="24070" spans="2:3" x14ac:dyDescent="0.25">
      <c r="B24070" s="16"/>
      <c r="C24070" s="17"/>
    </row>
    <row r="24071" spans="2:3" x14ac:dyDescent="0.25">
      <c r="B24071" s="16"/>
      <c r="C24071" s="17"/>
    </row>
    <row r="24072" spans="2:3" x14ac:dyDescent="0.25">
      <c r="B24072" s="16"/>
      <c r="C24072" s="17"/>
    </row>
    <row r="24073" spans="2:3" x14ac:dyDescent="0.25">
      <c r="B24073" s="16"/>
      <c r="C24073" s="17"/>
    </row>
    <row r="24074" spans="2:3" x14ac:dyDescent="0.25">
      <c r="B24074" s="16"/>
      <c r="C24074" s="17"/>
    </row>
    <row r="24075" spans="2:3" x14ac:dyDescent="0.25">
      <c r="B24075" s="16"/>
      <c r="C24075" s="17"/>
    </row>
    <row r="24076" spans="2:3" x14ac:dyDescent="0.25">
      <c r="B24076" s="16"/>
      <c r="C24076" s="17"/>
    </row>
    <row r="24077" spans="2:3" x14ac:dyDescent="0.25">
      <c r="B24077" s="16"/>
      <c r="C24077" s="17"/>
    </row>
    <row r="24078" spans="2:3" x14ac:dyDescent="0.25">
      <c r="B24078" s="16"/>
      <c r="C24078" s="17"/>
    </row>
    <row r="24079" spans="2:3" x14ac:dyDescent="0.25">
      <c r="B24079" s="16"/>
      <c r="C24079" s="17"/>
    </row>
    <row r="24080" spans="2:3" x14ac:dyDescent="0.25">
      <c r="B24080" s="16"/>
      <c r="C24080" s="17"/>
    </row>
    <row r="24081" spans="2:3" x14ac:dyDescent="0.25">
      <c r="B24081" s="16"/>
      <c r="C24081" s="17"/>
    </row>
    <row r="24082" spans="2:3" x14ac:dyDescent="0.25">
      <c r="B24082" s="16"/>
      <c r="C24082" s="17"/>
    </row>
    <row r="24083" spans="2:3" x14ac:dyDescent="0.25">
      <c r="B24083" s="16"/>
      <c r="C24083" s="17"/>
    </row>
    <row r="24084" spans="2:3" x14ac:dyDescent="0.25">
      <c r="B24084" s="16"/>
      <c r="C24084" s="17"/>
    </row>
    <row r="24085" spans="2:3" x14ac:dyDescent="0.25">
      <c r="B24085" s="16"/>
      <c r="C24085" s="17"/>
    </row>
    <row r="24086" spans="2:3" x14ac:dyDescent="0.25">
      <c r="B24086" s="16"/>
      <c r="C24086" s="17"/>
    </row>
    <row r="24087" spans="2:3" x14ac:dyDescent="0.25">
      <c r="B24087" s="16"/>
      <c r="C24087" s="17"/>
    </row>
    <row r="24088" spans="2:3" x14ac:dyDescent="0.25">
      <c r="B24088" s="16"/>
      <c r="C24088" s="17"/>
    </row>
    <row r="24089" spans="2:3" x14ac:dyDescent="0.25">
      <c r="B24089" s="16"/>
      <c r="C24089" s="17"/>
    </row>
    <row r="24090" spans="2:3" x14ac:dyDescent="0.25">
      <c r="B24090" s="16"/>
      <c r="C24090" s="17"/>
    </row>
    <row r="24091" spans="2:3" x14ac:dyDescent="0.25">
      <c r="B24091" s="16"/>
      <c r="C24091" s="17"/>
    </row>
    <row r="24092" spans="2:3" x14ac:dyDescent="0.25">
      <c r="B24092" s="16"/>
      <c r="C24092" s="17"/>
    </row>
    <row r="24093" spans="2:3" x14ac:dyDescent="0.25">
      <c r="B24093" s="16"/>
      <c r="C24093" s="17"/>
    </row>
    <row r="24094" spans="2:3" x14ac:dyDescent="0.25">
      <c r="B24094" s="16"/>
      <c r="C24094" s="17"/>
    </row>
    <row r="24095" spans="2:3" x14ac:dyDescent="0.25">
      <c r="B24095" s="16"/>
      <c r="C24095" s="17"/>
    </row>
    <row r="24096" spans="2:3" x14ac:dyDescent="0.25">
      <c r="B24096" s="16"/>
      <c r="C24096" s="17"/>
    </row>
    <row r="24097" spans="2:3" x14ac:dyDescent="0.25">
      <c r="B24097" s="16"/>
      <c r="C24097" s="17"/>
    </row>
    <row r="24098" spans="2:3" x14ac:dyDescent="0.25">
      <c r="B24098" s="16"/>
      <c r="C24098" s="17"/>
    </row>
    <row r="24099" spans="2:3" x14ac:dyDescent="0.25">
      <c r="B24099" s="16"/>
      <c r="C24099" s="17"/>
    </row>
    <row r="24100" spans="2:3" x14ac:dyDescent="0.25">
      <c r="B24100" s="16"/>
      <c r="C24100" s="17"/>
    </row>
    <row r="24101" spans="2:3" x14ac:dyDescent="0.25">
      <c r="B24101" s="16"/>
      <c r="C24101" s="17"/>
    </row>
    <row r="24102" spans="2:3" x14ac:dyDescent="0.25">
      <c r="B24102" s="16"/>
      <c r="C24102" s="17"/>
    </row>
    <row r="24103" spans="2:3" x14ac:dyDescent="0.25">
      <c r="B24103" s="16"/>
      <c r="C24103" s="17"/>
    </row>
    <row r="24104" spans="2:3" x14ac:dyDescent="0.25">
      <c r="B24104" s="16"/>
      <c r="C24104" s="17"/>
    </row>
    <row r="24105" spans="2:3" x14ac:dyDescent="0.25">
      <c r="B24105" s="16"/>
      <c r="C24105" s="17"/>
    </row>
    <row r="24106" spans="2:3" x14ac:dyDescent="0.25">
      <c r="B24106" s="16"/>
      <c r="C24106" s="17"/>
    </row>
    <row r="24107" spans="2:3" x14ac:dyDescent="0.25">
      <c r="B24107" s="16"/>
      <c r="C24107" s="17"/>
    </row>
    <row r="24108" spans="2:3" x14ac:dyDescent="0.25">
      <c r="B24108" s="16"/>
      <c r="C24108" s="17"/>
    </row>
    <row r="24109" spans="2:3" x14ac:dyDescent="0.25">
      <c r="B24109" s="16"/>
      <c r="C24109" s="17"/>
    </row>
    <row r="24110" spans="2:3" x14ac:dyDescent="0.25">
      <c r="B24110" s="16"/>
      <c r="C24110" s="17"/>
    </row>
    <row r="24111" spans="2:3" x14ac:dyDescent="0.25">
      <c r="B24111" s="16"/>
      <c r="C24111" s="17"/>
    </row>
    <row r="24112" spans="2:3" x14ac:dyDescent="0.25">
      <c r="B24112" s="16"/>
      <c r="C24112" s="17"/>
    </row>
    <row r="24113" spans="2:3" x14ac:dyDescent="0.25">
      <c r="B24113" s="16"/>
      <c r="C24113" s="17"/>
    </row>
    <row r="24114" spans="2:3" x14ac:dyDescent="0.25">
      <c r="B24114" s="16"/>
      <c r="C24114" s="17"/>
    </row>
    <row r="24115" spans="2:3" x14ac:dyDescent="0.25">
      <c r="B24115" s="16"/>
      <c r="C24115" s="17"/>
    </row>
    <row r="24116" spans="2:3" x14ac:dyDescent="0.25">
      <c r="B24116" s="16"/>
      <c r="C24116" s="17"/>
    </row>
    <row r="24117" spans="2:3" x14ac:dyDescent="0.25">
      <c r="B24117" s="16"/>
      <c r="C24117" s="17"/>
    </row>
    <row r="24118" spans="2:3" x14ac:dyDescent="0.25">
      <c r="B24118" s="16"/>
      <c r="C24118" s="17"/>
    </row>
    <row r="24119" spans="2:3" x14ac:dyDescent="0.25">
      <c r="B24119" s="16"/>
      <c r="C24119" s="17"/>
    </row>
    <row r="24120" spans="2:3" x14ac:dyDescent="0.25">
      <c r="B24120" s="16"/>
      <c r="C24120" s="17"/>
    </row>
    <row r="24121" spans="2:3" x14ac:dyDescent="0.25">
      <c r="B24121" s="16"/>
      <c r="C24121" s="17"/>
    </row>
    <row r="24122" spans="2:3" x14ac:dyDescent="0.25">
      <c r="B24122" s="16"/>
      <c r="C24122" s="17"/>
    </row>
    <row r="24123" spans="2:3" x14ac:dyDescent="0.25">
      <c r="B24123" s="16"/>
      <c r="C24123" s="17"/>
    </row>
    <row r="24124" spans="2:3" x14ac:dyDescent="0.25">
      <c r="B24124" s="16"/>
      <c r="C24124" s="17"/>
    </row>
    <row r="24125" spans="2:3" x14ac:dyDescent="0.25">
      <c r="B24125" s="16"/>
      <c r="C24125" s="17"/>
    </row>
    <row r="24126" spans="2:3" x14ac:dyDescent="0.25">
      <c r="B24126" s="16"/>
      <c r="C24126" s="17"/>
    </row>
    <row r="24127" spans="2:3" x14ac:dyDescent="0.25">
      <c r="B24127" s="16"/>
      <c r="C24127" s="17"/>
    </row>
    <row r="24128" spans="2:3" x14ac:dyDescent="0.25">
      <c r="B24128" s="16"/>
      <c r="C24128" s="17"/>
    </row>
    <row r="24129" spans="2:3" x14ac:dyDescent="0.25">
      <c r="B24129" s="16"/>
      <c r="C24129" s="17"/>
    </row>
    <row r="24130" spans="2:3" x14ac:dyDescent="0.25">
      <c r="B24130" s="16"/>
      <c r="C24130" s="17"/>
    </row>
    <row r="24131" spans="2:3" x14ac:dyDescent="0.25">
      <c r="B24131" s="16"/>
      <c r="C24131" s="17"/>
    </row>
    <row r="24132" spans="2:3" x14ac:dyDescent="0.25">
      <c r="B24132" s="16"/>
      <c r="C24132" s="17"/>
    </row>
    <row r="24133" spans="2:3" x14ac:dyDescent="0.25">
      <c r="B24133" s="16"/>
      <c r="C24133" s="17"/>
    </row>
    <row r="24134" spans="2:3" x14ac:dyDescent="0.25">
      <c r="B24134" s="16"/>
      <c r="C24134" s="17"/>
    </row>
    <row r="24135" spans="2:3" x14ac:dyDescent="0.25">
      <c r="B24135" s="16"/>
      <c r="C24135" s="17"/>
    </row>
    <row r="24136" spans="2:3" x14ac:dyDescent="0.25">
      <c r="B24136" s="16"/>
      <c r="C24136" s="17"/>
    </row>
    <row r="24137" spans="2:3" x14ac:dyDescent="0.25">
      <c r="B24137" s="16"/>
      <c r="C24137" s="17"/>
    </row>
    <row r="24138" spans="2:3" x14ac:dyDescent="0.25">
      <c r="B24138" s="16"/>
      <c r="C24138" s="17"/>
    </row>
    <row r="24139" spans="2:3" x14ac:dyDescent="0.25">
      <c r="B24139" s="16"/>
      <c r="C24139" s="17"/>
    </row>
    <row r="24140" spans="2:3" x14ac:dyDescent="0.25">
      <c r="B24140" s="16"/>
      <c r="C24140" s="17"/>
    </row>
    <row r="24141" spans="2:3" x14ac:dyDescent="0.25">
      <c r="B24141" s="16"/>
      <c r="C24141" s="17"/>
    </row>
    <row r="24142" spans="2:3" x14ac:dyDescent="0.25">
      <c r="B24142" s="16"/>
      <c r="C24142" s="17"/>
    </row>
    <row r="24143" spans="2:3" x14ac:dyDescent="0.25">
      <c r="B24143" s="16"/>
      <c r="C24143" s="17"/>
    </row>
    <row r="24144" spans="2:3" x14ac:dyDescent="0.25">
      <c r="B24144" s="16"/>
      <c r="C24144" s="17"/>
    </row>
    <row r="24145" spans="2:3" x14ac:dyDescent="0.25">
      <c r="B24145" s="16"/>
      <c r="C24145" s="17"/>
    </row>
    <row r="24146" spans="2:3" x14ac:dyDescent="0.25">
      <c r="B24146" s="16"/>
      <c r="C24146" s="17"/>
    </row>
    <row r="24147" spans="2:3" x14ac:dyDescent="0.25">
      <c r="B24147" s="16"/>
      <c r="C24147" s="17"/>
    </row>
    <row r="24148" spans="2:3" x14ac:dyDescent="0.25">
      <c r="B24148" s="16"/>
      <c r="C24148" s="17"/>
    </row>
    <row r="24149" spans="2:3" x14ac:dyDescent="0.25">
      <c r="B24149" s="16"/>
      <c r="C24149" s="17"/>
    </row>
    <row r="24150" spans="2:3" x14ac:dyDescent="0.25">
      <c r="B24150" s="16"/>
      <c r="C24150" s="17"/>
    </row>
    <row r="24151" spans="2:3" x14ac:dyDescent="0.25">
      <c r="B24151" s="16"/>
      <c r="C24151" s="17"/>
    </row>
    <row r="24152" spans="2:3" x14ac:dyDescent="0.25">
      <c r="B24152" s="16"/>
      <c r="C24152" s="17"/>
    </row>
    <row r="24153" spans="2:3" x14ac:dyDescent="0.25">
      <c r="B24153" s="16"/>
      <c r="C24153" s="17"/>
    </row>
    <row r="24154" spans="2:3" x14ac:dyDescent="0.25">
      <c r="B24154" s="16"/>
      <c r="C24154" s="17"/>
    </row>
    <row r="24155" spans="2:3" x14ac:dyDescent="0.25">
      <c r="B24155" s="16"/>
      <c r="C24155" s="17"/>
    </row>
    <row r="24156" spans="2:3" x14ac:dyDescent="0.25">
      <c r="B24156" s="16"/>
      <c r="C24156" s="17"/>
    </row>
    <row r="24157" spans="2:3" x14ac:dyDescent="0.25">
      <c r="B24157" s="16"/>
      <c r="C24157" s="17"/>
    </row>
    <row r="24158" spans="2:3" x14ac:dyDescent="0.25">
      <c r="B24158" s="16"/>
      <c r="C24158" s="17"/>
    </row>
    <row r="24159" spans="2:3" x14ac:dyDescent="0.25">
      <c r="B24159" s="16"/>
      <c r="C24159" s="17"/>
    </row>
    <row r="24160" spans="2:3" x14ac:dyDescent="0.25">
      <c r="B24160" s="16"/>
      <c r="C24160" s="17"/>
    </row>
    <row r="24161" spans="2:3" x14ac:dyDescent="0.25">
      <c r="B24161" s="16"/>
      <c r="C24161" s="17"/>
    </row>
    <row r="24162" spans="2:3" x14ac:dyDescent="0.25">
      <c r="B24162" s="16"/>
      <c r="C24162" s="17"/>
    </row>
    <row r="24163" spans="2:3" x14ac:dyDescent="0.25">
      <c r="B24163" s="16"/>
      <c r="C24163" s="17"/>
    </row>
    <row r="24164" spans="2:3" x14ac:dyDescent="0.25">
      <c r="B24164" s="16"/>
      <c r="C24164" s="17"/>
    </row>
    <row r="24165" spans="2:3" x14ac:dyDescent="0.25">
      <c r="B24165" s="16"/>
      <c r="C24165" s="17"/>
    </row>
    <row r="24166" spans="2:3" x14ac:dyDescent="0.25">
      <c r="B24166" s="16"/>
      <c r="C24166" s="17"/>
    </row>
    <row r="24167" spans="2:3" x14ac:dyDescent="0.25">
      <c r="B24167" s="16"/>
      <c r="C24167" s="17"/>
    </row>
    <row r="24168" spans="2:3" x14ac:dyDescent="0.25">
      <c r="B24168" s="16"/>
      <c r="C24168" s="17"/>
    </row>
    <row r="24169" spans="2:3" x14ac:dyDescent="0.25">
      <c r="B24169" s="16"/>
      <c r="C24169" s="17"/>
    </row>
    <row r="24170" spans="2:3" x14ac:dyDescent="0.25">
      <c r="B24170" s="16"/>
      <c r="C24170" s="17"/>
    </row>
    <row r="24171" spans="2:3" x14ac:dyDescent="0.25">
      <c r="B24171" s="16"/>
      <c r="C24171" s="17"/>
    </row>
    <row r="24172" spans="2:3" x14ac:dyDescent="0.25">
      <c r="B24172" s="16"/>
      <c r="C24172" s="17"/>
    </row>
    <row r="24173" spans="2:3" x14ac:dyDescent="0.25">
      <c r="B24173" s="16"/>
      <c r="C24173" s="17"/>
    </row>
    <row r="24174" spans="2:3" x14ac:dyDescent="0.25">
      <c r="B24174" s="16"/>
      <c r="C24174" s="17"/>
    </row>
    <row r="24175" spans="2:3" x14ac:dyDescent="0.25">
      <c r="B24175" s="16"/>
      <c r="C24175" s="17"/>
    </row>
    <row r="24176" spans="2:3" x14ac:dyDescent="0.25">
      <c r="B24176" s="16"/>
      <c r="C24176" s="17"/>
    </row>
    <row r="24177" spans="2:3" x14ac:dyDescent="0.25">
      <c r="B24177" s="16"/>
      <c r="C24177" s="17"/>
    </row>
    <row r="24178" spans="2:3" x14ac:dyDescent="0.25">
      <c r="B24178" s="16"/>
      <c r="C24178" s="17"/>
    </row>
    <row r="24179" spans="2:3" x14ac:dyDescent="0.25">
      <c r="B24179" s="16"/>
      <c r="C24179" s="17"/>
    </row>
    <row r="24180" spans="2:3" x14ac:dyDescent="0.25">
      <c r="B24180" s="16"/>
      <c r="C24180" s="17"/>
    </row>
    <row r="24181" spans="2:3" x14ac:dyDescent="0.25">
      <c r="B24181" s="16"/>
      <c r="C24181" s="17"/>
    </row>
    <row r="24182" spans="2:3" x14ac:dyDescent="0.25">
      <c r="B24182" s="16"/>
      <c r="C24182" s="17"/>
    </row>
    <row r="24183" spans="2:3" x14ac:dyDescent="0.25">
      <c r="B24183" s="16"/>
      <c r="C24183" s="17"/>
    </row>
    <row r="24184" spans="2:3" x14ac:dyDescent="0.25">
      <c r="B24184" s="16"/>
      <c r="C24184" s="17"/>
    </row>
    <row r="24185" spans="2:3" x14ac:dyDescent="0.25">
      <c r="B24185" s="16"/>
      <c r="C24185" s="17"/>
    </row>
    <row r="24186" spans="2:3" x14ac:dyDescent="0.25">
      <c r="B24186" s="16"/>
      <c r="C24186" s="17"/>
    </row>
    <row r="24187" spans="2:3" x14ac:dyDescent="0.25">
      <c r="B24187" s="16"/>
      <c r="C24187" s="17"/>
    </row>
    <row r="24188" spans="2:3" x14ac:dyDescent="0.25">
      <c r="B24188" s="16"/>
      <c r="C24188" s="17"/>
    </row>
    <row r="24189" spans="2:3" x14ac:dyDescent="0.25">
      <c r="B24189" s="16"/>
      <c r="C24189" s="17"/>
    </row>
    <row r="24190" spans="2:3" x14ac:dyDescent="0.25">
      <c r="B24190" s="16"/>
      <c r="C24190" s="17"/>
    </row>
    <row r="24191" spans="2:3" x14ac:dyDescent="0.25">
      <c r="B24191" s="16"/>
      <c r="C24191" s="17"/>
    </row>
    <row r="24192" spans="2:3" x14ac:dyDescent="0.25">
      <c r="B24192" s="16"/>
      <c r="C24192" s="17"/>
    </row>
    <row r="24193" spans="2:3" x14ac:dyDescent="0.25">
      <c r="B24193" s="16"/>
      <c r="C24193" s="17"/>
    </row>
    <row r="24194" spans="2:3" x14ac:dyDescent="0.25">
      <c r="B24194" s="16"/>
      <c r="C24194" s="17"/>
    </row>
    <row r="24195" spans="2:3" x14ac:dyDescent="0.25">
      <c r="B24195" s="16"/>
      <c r="C24195" s="17"/>
    </row>
    <row r="24196" spans="2:3" x14ac:dyDescent="0.25">
      <c r="B24196" s="16"/>
      <c r="C24196" s="17"/>
    </row>
    <row r="24197" spans="2:3" x14ac:dyDescent="0.25">
      <c r="B24197" s="16"/>
      <c r="C24197" s="17"/>
    </row>
    <row r="24198" spans="2:3" x14ac:dyDescent="0.25">
      <c r="B24198" s="16"/>
      <c r="C24198" s="17"/>
    </row>
    <row r="24199" spans="2:3" x14ac:dyDescent="0.25">
      <c r="B24199" s="16"/>
      <c r="C24199" s="17"/>
    </row>
    <row r="24200" spans="2:3" x14ac:dyDescent="0.25">
      <c r="B24200" s="16"/>
      <c r="C24200" s="17"/>
    </row>
    <row r="24201" spans="2:3" x14ac:dyDescent="0.25">
      <c r="B24201" s="16"/>
      <c r="C24201" s="17"/>
    </row>
    <row r="24202" spans="2:3" x14ac:dyDescent="0.25">
      <c r="B24202" s="16"/>
      <c r="C24202" s="17"/>
    </row>
    <row r="24203" spans="2:3" x14ac:dyDescent="0.25">
      <c r="B24203" s="16"/>
      <c r="C24203" s="17"/>
    </row>
    <row r="24204" spans="2:3" x14ac:dyDescent="0.25">
      <c r="B24204" s="16"/>
      <c r="C24204" s="17"/>
    </row>
    <row r="24205" spans="2:3" x14ac:dyDescent="0.25">
      <c r="B24205" s="16"/>
      <c r="C24205" s="17"/>
    </row>
    <row r="24206" spans="2:3" x14ac:dyDescent="0.25">
      <c r="B24206" s="16"/>
      <c r="C24206" s="17"/>
    </row>
    <row r="24207" spans="2:3" x14ac:dyDescent="0.25">
      <c r="B24207" s="16"/>
      <c r="C24207" s="17"/>
    </row>
    <row r="24208" spans="2:3" x14ac:dyDescent="0.25">
      <c r="B24208" s="16"/>
      <c r="C24208" s="17"/>
    </row>
    <row r="24209" spans="2:3" x14ac:dyDescent="0.25">
      <c r="B24209" s="16"/>
      <c r="C24209" s="17"/>
    </row>
    <row r="24210" spans="2:3" x14ac:dyDescent="0.25">
      <c r="B24210" s="16"/>
      <c r="C24210" s="17"/>
    </row>
    <row r="24211" spans="2:3" x14ac:dyDescent="0.25">
      <c r="B24211" s="16"/>
      <c r="C24211" s="17"/>
    </row>
    <row r="24212" spans="2:3" x14ac:dyDescent="0.25">
      <c r="B24212" s="16"/>
      <c r="C24212" s="17"/>
    </row>
    <row r="24213" spans="2:3" x14ac:dyDescent="0.25">
      <c r="B24213" s="16"/>
      <c r="C24213" s="17"/>
    </row>
    <row r="24214" spans="2:3" x14ac:dyDescent="0.25">
      <c r="B24214" s="16"/>
      <c r="C24214" s="17"/>
    </row>
    <row r="24215" spans="2:3" x14ac:dyDescent="0.25">
      <c r="B24215" s="16"/>
      <c r="C24215" s="17"/>
    </row>
    <row r="24216" spans="2:3" x14ac:dyDescent="0.25">
      <c r="B24216" s="16"/>
      <c r="C24216" s="17"/>
    </row>
    <row r="24217" spans="2:3" x14ac:dyDescent="0.25">
      <c r="B24217" s="16"/>
      <c r="C24217" s="17"/>
    </row>
    <row r="24218" spans="2:3" x14ac:dyDescent="0.25">
      <c r="B24218" s="16"/>
      <c r="C24218" s="17"/>
    </row>
    <row r="24219" spans="2:3" x14ac:dyDescent="0.25">
      <c r="B24219" s="16"/>
      <c r="C24219" s="17"/>
    </row>
    <row r="24220" spans="2:3" x14ac:dyDescent="0.25">
      <c r="B24220" s="16"/>
      <c r="C24220" s="17"/>
    </row>
    <row r="24221" spans="2:3" x14ac:dyDescent="0.25">
      <c r="B24221" s="16"/>
      <c r="C24221" s="17"/>
    </row>
    <row r="24222" spans="2:3" x14ac:dyDescent="0.25">
      <c r="B24222" s="16"/>
      <c r="C24222" s="17"/>
    </row>
    <row r="24223" spans="2:3" x14ac:dyDescent="0.25">
      <c r="B24223" s="16"/>
      <c r="C24223" s="17"/>
    </row>
    <row r="24224" spans="2:3" x14ac:dyDescent="0.25">
      <c r="B24224" s="16"/>
      <c r="C24224" s="17"/>
    </row>
    <row r="24225" spans="2:3" x14ac:dyDescent="0.25">
      <c r="B24225" s="16"/>
      <c r="C24225" s="17"/>
    </row>
    <row r="24226" spans="2:3" x14ac:dyDescent="0.25">
      <c r="B24226" s="16"/>
      <c r="C24226" s="17"/>
    </row>
    <row r="24227" spans="2:3" x14ac:dyDescent="0.25">
      <c r="B24227" s="16"/>
      <c r="C24227" s="17"/>
    </row>
    <row r="24228" spans="2:3" x14ac:dyDescent="0.25">
      <c r="B24228" s="16"/>
      <c r="C24228" s="17"/>
    </row>
    <row r="24229" spans="2:3" x14ac:dyDescent="0.25">
      <c r="B24229" s="16"/>
      <c r="C24229" s="17"/>
    </row>
    <row r="24230" spans="2:3" x14ac:dyDescent="0.25">
      <c r="B24230" s="16"/>
      <c r="C24230" s="17"/>
    </row>
    <row r="24231" spans="2:3" x14ac:dyDescent="0.25">
      <c r="B24231" s="16"/>
      <c r="C24231" s="17"/>
    </row>
    <row r="24232" spans="2:3" x14ac:dyDescent="0.25">
      <c r="B24232" s="16"/>
      <c r="C24232" s="17"/>
    </row>
    <row r="24233" spans="2:3" x14ac:dyDescent="0.25">
      <c r="B24233" s="16"/>
      <c r="C24233" s="17"/>
    </row>
    <row r="24234" spans="2:3" x14ac:dyDescent="0.25">
      <c r="B24234" s="16"/>
      <c r="C24234" s="17"/>
    </row>
    <row r="24235" spans="2:3" x14ac:dyDescent="0.25">
      <c r="B24235" s="16"/>
      <c r="C24235" s="17"/>
    </row>
    <row r="24236" spans="2:3" x14ac:dyDescent="0.25">
      <c r="B24236" s="16"/>
      <c r="C24236" s="17"/>
    </row>
    <row r="24237" spans="2:3" x14ac:dyDescent="0.25">
      <c r="B24237" s="16"/>
      <c r="C24237" s="17"/>
    </row>
    <row r="24238" spans="2:3" x14ac:dyDescent="0.25">
      <c r="B24238" s="16"/>
      <c r="C24238" s="17"/>
    </row>
    <row r="24239" spans="2:3" x14ac:dyDescent="0.25">
      <c r="B24239" s="16"/>
      <c r="C24239" s="17"/>
    </row>
    <row r="24240" spans="2:3" x14ac:dyDescent="0.25">
      <c r="B24240" s="16"/>
      <c r="C24240" s="17"/>
    </row>
    <row r="24241" spans="2:3" x14ac:dyDescent="0.25">
      <c r="B24241" s="16"/>
      <c r="C24241" s="17"/>
    </row>
    <row r="24242" spans="2:3" x14ac:dyDescent="0.25">
      <c r="B24242" s="16"/>
      <c r="C24242" s="17"/>
    </row>
    <row r="24243" spans="2:3" x14ac:dyDescent="0.25">
      <c r="B24243" s="16"/>
      <c r="C24243" s="17"/>
    </row>
    <row r="24244" spans="2:3" x14ac:dyDescent="0.25">
      <c r="B24244" s="16"/>
      <c r="C24244" s="17"/>
    </row>
    <row r="24245" spans="2:3" x14ac:dyDescent="0.25">
      <c r="B24245" s="16"/>
      <c r="C24245" s="17"/>
    </row>
    <row r="24246" spans="2:3" x14ac:dyDescent="0.25">
      <c r="B24246" s="16"/>
      <c r="C24246" s="17"/>
    </row>
    <row r="24247" spans="2:3" x14ac:dyDescent="0.25">
      <c r="B24247" s="16"/>
      <c r="C24247" s="17"/>
    </row>
    <row r="24248" spans="2:3" x14ac:dyDescent="0.25">
      <c r="B24248" s="16"/>
      <c r="C24248" s="17"/>
    </row>
    <row r="24249" spans="2:3" x14ac:dyDescent="0.25">
      <c r="B24249" s="16"/>
      <c r="C24249" s="17"/>
    </row>
    <row r="24250" spans="2:3" x14ac:dyDescent="0.25">
      <c r="B24250" s="16"/>
      <c r="C24250" s="17"/>
    </row>
    <row r="24251" spans="2:3" x14ac:dyDescent="0.25">
      <c r="B24251" s="16"/>
      <c r="C24251" s="17"/>
    </row>
    <row r="24252" spans="2:3" x14ac:dyDescent="0.25">
      <c r="B24252" s="16"/>
      <c r="C24252" s="17"/>
    </row>
    <row r="24253" spans="2:3" x14ac:dyDescent="0.25">
      <c r="B24253" s="16"/>
      <c r="C24253" s="17"/>
    </row>
    <row r="24254" spans="2:3" x14ac:dyDescent="0.25">
      <c r="B24254" s="16"/>
      <c r="C24254" s="17"/>
    </row>
    <row r="24255" spans="2:3" x14ac:dyDescent="0.25">
      <c r="B24255" s="16"/>
      <c r="C24255" s="17"/>
    </row>
    <row r="24256" spans="2:3" x14ac:dyDescent="0.25">
      <c r="B24256" s="16"/>
      <c r="C24256" s="17"/>
    </row>
    <row r="24257" spans="2:3" x14ac:dyDescent="0.25">
      <c r="B24257" s="16"/>
      <c r="C24257" s="17"/>
    </row>
    <row r="24258" spans="2:3" x14ac:dyDescent="0.25">
      <c r="B24258" s="16"/>
      <c r="C24258" s="17"/>
    </row>
    <row r="24259" spans="2:3" x14ac:dyDescent="0.25">
      <c r="B24259" s="16"/>
      <c r="C24259" s="17"/>
    </row>
    <row r="24260" spans="2:3" x14ac:dyDescent="0.25">
      <c r="B24260" s="16"/>
      <c r="C24260" s="17"/>
    </row>
    <row r="24261" spans="2:3" x14ac:dyDescent="0.25">
      <c r="B24261" s="16"/>
      <c r="C24261" s="17"/>
    </row>
    <row r="24262" spans="2:3" x14ac:dyDescent="0.25">
      <c r="B24262" s="16"/>
      <c r="C24262" s="17"/>
    </row>
    <row r="24263" spans="2:3" x14ac:dyDescent="0.25">
      <c r="B24263" s="16"/>
      <c r="C24263" s="17"/>
    </row>
    <row r="24264" spans="2:3" x14ac:dyDescent="0.25">
      <c r="B24264" s="16"/>
      <c r="C24264" s="17"/>
    </row>
    <row r="24265" spans="2:3" x14ac:dyDescent="0.25">
      <c r="B24265" s="16"/>
      <c r="C24265" s="17"/>
    </row>
    <row r="24266" spans="2:3" x14ac:dyDescent="0.25">
      <c r="B24266" s="16"/>
      <c r="C24266" s="17"/>
    </row>
    <row r="24267" spans="2:3" x14ac:dyDescent="0.25">
      <c r="B24267" s="16"/>
      <c r="C24267" s="17"/>
    </row>
    <row r="24268" spans="2:3" x14ac:dyDescent="0.25">
      <c r="B24268" s="16"/>
      <c r="C24268" s="17"/>
    </row>
    <row r="24269" spans="2:3" x14ac:dyDescent="0.25">
      <c r="B24269" s="16"/>
      <c r="C24269" s="17"/>
    </row>
    <row r="24270" spans="2:3" x14ac:dyDescent="0.25">
      <c r="B24270" s="16"/>
      <c r="C24270" s="17"/>
    </row>
    <row r="24271" spans="2:3" x14ac:dyDescent="0.25">
      <c r="B24271" s="16"/>
      <c r="C24271" s="17"/>
    </row>
    <row r="24272" spans="2:3" x14ac:dyDescent="0.25">
      <c r="B24272" s="16"/>
      <c r="C24272" s="17"/>
    </row>
    <row r="24273" spans="2:3" x14ac:dyDescent="0.25">
      <c r="B24273" s="16"/>
      <c r="C24273" s="17"/>
    </row>
    <row r="24274" spans="2:3" x14ac:dyDescent="0.25">
      <c r="B24274" s="16"/>
      <c r="C24274" s="17"/>
    </row>
    <row r="24275" spans="2:3" x14ac:dyDescent="0.25">
      <c r="B24275" s="16"/>
      <c r="C24275" s="17"/>
    </row>
    <row r="24276" spans="2:3" x14ac:dyDescent="0.25">
      <c r="B24276" s="16"/>
      <c r="C24276" s="17"/>
    </row>
    <row r="24277" spans="2:3" x14ac:dyDescent="0.25">
      <c r="B24277" s="16"/>
      <c r="C24277" s="17"/>
    </row>
    <row r="24278" spans="2:3" x14ac:dyDescent="0.25">
      <c r="B24278" s="16"/>
      <c r="C24278" s="17"/>
    </row>
    <row r="24279" spans="2:3" x14ac:dyDescent="0.25">
      <c r="B24279" s="16"/>
      <c r="C24279" s="17"/>
    </row>
    <row r="24280" spans="2:3" x14ac:dyDescent="0.25">
      <c r="B24280" s="16"/>
      <c r="C24280" s="17"/>
    </row>
    <row r="24281" spans="2:3" x14ac:dyDescent="0.25">
      <c r="B24281" s="16"/>
      <c r="C24281" s="17"/>
    </row>
    <row r="24282" spans="2:3" x14ac:dyDescent="0.25">
      <c r="B24282" s="16"/>
      <c r="C24282" s="17"/>
    </row>
    <row r="24283" spans="2:3" x14ac:dyDescent="0.25">
      <c r="B24283" s="16"/>
      <c r="C24283" s="17"/>
    </row>
    <row r="24284" spans="2:3" x14ac:dyDescent="0.25">
      <c r="B24284" s="16"/>
      <c r="C24284" s="17"/>
    </row>
    <row r="24285" spans="2:3" x14ac:dyDescent="0.25">
      <c r="B24285" s="16"/>
      <c r="C24285" s="17"/>
    </row>
    <row r="24286" spans="2:3" x14ac:dyDescent="0.25">
      <c r="B24286" s="16"/>
      <c r="C24286" s="17"/>
    </row>
    <row r="24287" spans="2:3" x14ac:dyDescent="0.25">
      <c r="B24287" s="16"/>
      <c r="C24287" s="17"/>
    </row>
    <row r="24288" spans="2:3" x14ac:dyDescent="0.25">
      <c r="B24288" s="16"/>
      <c r="C24288" s="17"/>
    </row>
    <row r="24289" spans="2:3" x14ac:dyDescent="0.25">
      <c r="B24289" s="16"/>
      <c r="C24289" s="17"/>
    </row>
    <row r="24290" spans="2:3" x14ac:dyDescent="0.25">
      <c r="B24290" s="16"/>
      <c r="C24290" s="17"/>
    </row>
    <row r="24291" spans="2:3" x14ac:dyDescent="0.25">
      <c r="B24291" s="16"/>
      <c r="C24291" s="17"/>
    </row>
    <row r="24292" spans="2:3" x14ac:dyDescent="0.25">
      <c r="B24292" s="16"/>
      <c r="C24292" s="17"/>
    </row>
    <row r="24293" spans="2:3" x14ac:dyDescent="0.25">
      <c r="B24293" s="16"/>
      <c r="C24293" s="17"/>
    </row>
    <row r="24294" spans="2:3" x14ac:dyDescent="0.25">
      <c r="B24294" s="16"/>
      <c r="C24294" s="17"/>
    </row>
    <row r="24295" spans="2:3" x14ac:dyDescent="0.25">
      <c r="B24295" s="16"/>
      <c r="C24295" s="17"/>
    </row>
    <row r="24296" spans="2:3" x14ac:dyDescent="0.25">
      <c r="B24296" s="16"/>
      <c r="C24296" s="17"/>
    </row>
    <row r="24297" spans="2:3" x14ac:dyDescent="0.25">
      <c r="B24297" s="16"/>
      <c r="C24297" s="17"/>
    </row>
    <row r="24298" spans="2:3" x14ac:dyDescent="0.25">
      <c r="B24298" s="16"/>
      <c r="C24298" s="17"/>
    </row>
    <row r="24299" spans="2:3" x14ac:dyDescent="0.25">
      <c r="B24299" s="16"/>
      <c r="C24299" s="17"/>
    </row>
    <row r="24300" spans="2:3" x14ac:dyDescent="0.25">
      <c r="B24300" s="16"/>
      <c r="C24300" s="17"/>
    </row>
    <row r="24301" spans="2:3" x14ac:dyDescent="0.25">
      <c r="B24301" s="16"/>
      <c r="C24301" s="17"/>
    </row>
    <row r="24302" spans="2:3" x14ac:dyDescent="0.25">
      <c r="B24302" s="16"/>
      <c r="C24302" s="17"/>
    </row>
    <row r="24303" spans="2:3" x14ac:dyDescent="0.25">
      <c r="B24303" s="16"/>
      <c r="C24303" s="17"/>
    </row>
    <row r="24304" spans="2:3" x14ac:dyDescent="0.25">
      <c r="B24304" s="16"/>
      <c r="C24304" s="17"/>
    </row>
    <row r="24305" spans="2:3" x14ac:dyDescent="0.25">
      <c r="B24305" s="16"/>
      <c r="C24305" s="17"/>
    </row>
    <row r="24306" spans="2:3" x14ac:dyDescent="0.25">
      <c r="B24306" s="16"/>
      <c r="C24306" s="17"/>
    </row>
    <row r="24307" spans="2:3" x14ac:dyDescent="0.25">
      <c r="B24307" s="16"/>
      <c r="C24307" s="17"/>
    </row>
    <row r="24308" spans="2:3" x14ac:dyDescent="0.25">
      <c r="B24308" s="16"/>
      <c r="C24308" s="17"/>
    </row>
    <row r="24309" spans="2:3" x14ac:dyDescent="0.25">
      <c r="B24309" s="16"/>
      <c r="C24309" s="17"/>
    </row>
    <row r="24310" spans="2:3" x14ac:dyDescent="0.25">
      <c r="B24310" s="16"/>
      <c r="C24310" s="17"/>
    </row>
    <row r="24311" spans="2:3" x14ac:dyDescent="0.25">
      <c r="B24311" s="16"/>
      <c r="C24311" s="17"/>
    </row>
    <row r="24312" spans="2:3" x14ac:dyDescent="0.25">
      <c r="B24312" s="16"/>
      <c r="C24312" s="17"/>
    </row>
    <row r="24313" spans="2:3" x14ac:dyDescent="0.25">
      <c r="B24313" s="16"/>
      <c r="C24313" s="17"/>
    </row>
    <row r="24314" spans="2:3" x14ac:dyDescent="0.25">
      <c r="B24314" s="16"/>
      <c r="C24314" s="17"/>
    </row>
    <row r="24315" spans="2:3" x14ac:dyDescent="0.25">
      <c r="B24315" s="16"/>
      <c r="C24315" s="17"/>
    </row>
    <row r="24316" spans="2:3" x14ac:dyDescent="0.25">
      <c r="B24316" s="16"/>
      <c r="C24316" s="17"/>
    </row>
    <row r="24317" spans="2:3" x14ac:dyDescent="0.25">
      <c r="B24317" s="16"/>
      <c r="C24317" s="17"/>
    </row>
    <row r="24318" spans="2:3" x14ac:dyDescent="0.25">
      <c r="B24318" s="16"/>
      <c r="C24318" s="17"/>
    </row>
    <row r="24319" spans="2:3" x14ac:dyDescent="0.25">
      <c r="B24319" s="16"/>
      <c r="C24319" s="17"/>
    </row>
    <row r="24320" spans="2:3" x14ac:dyDescent="0.25">
      <c r="B24320" s="16"/>
      <c r="C24320" s="17"/>
    </row>
    <row r="24321" spans="2:3" x14ac:dyDescent="0.25">
      <c r="B24321" s="16"/>
      <c r="C24321" s="17"/>
    </row>
    <row r="24322" spans="2:3" x14ac:dyDescent="0.25">
      <c r="B24322" s="16"/>
      <c r="C24322" s="17"/>
    </row>
    <row r="24323" spans="2:3" x14ac:dyDescent="0.25">
      <c r="B24323" s="16"/>
      <c r="C24323" s="17"/>
    </row>
    <row r="24324" spans="2:3" x14ac:dyDescent="0.25">
      <c r="B24324" s="16"/>
      <c r="C24324" s="17"/>
    </row>
    <row r="24325" spans="2:3" x14ac:dyDescent="0.25">
      <c r="B24325" s="16"/>
      <c r="C24325" s="17"/>
    </row>
    <row r="24326" spans="2:3" x14ac:dyDescent="0.25">
      <c r="B24326" s="16"/>
      <c r="C24326" s="17"/>
    </row>
    <row r="24327" spans="2:3" x14ac:dyDescent="0.25">
      <c r="B24327" s="16"/>
      <c r="C24327" s="17"/>
    </row>
    <row r="24328" spans="2:3" x14ac:dyDescent="0.25">
      <c r="B24328" s="16"/>
      <c r="C24328" s="17"/>
    </row>
    <row r="24329" spans="2:3" x14ac:dyDescent="0.25">
      <c r="B24329" s="16"/>
      <c r="C24329" s="17"/>
    </row>
    <row r="24330" spans="2:3" x14ac:dyDescent="0.25">
      <c r="B24330" s="16"/>
      <c r="C24330" s="17"/>
    </row>
    <row r="24331" spans="2:3" x14ac:dyDescent="0.25">
      <c r="B24331" s="16"/>
      <c r="C24331" s="17"/>
    </row>
    <row r="24332" spans="2:3" x14ac:dyDescent="0.25">
      <c r="B24332" s="16"/>
      <c r="C24332" s="17"/>
    </row>
    <row r="24333" spans="2:3" x14ac:dyDescent="0.25">
      <c r="B24333" s="16"/>
      <c r="C24333" s="17"/>
    </row>
    <row r="24334" spans="2:3" x14ac:dyDescent="0.25">
      <c r="B24334" s="16"/>
      <c r="C24334" s="17"/>
    </row>
    <row r="24335" spans="2:3" x14ac:dyDescent="0.25">
      <c r="B24335" s="16"/>
      <c r="C24335" s="17"/>
    </row>
    <row r="24336" spans="2:3" x14ac:dyDescent="0.25">
      <c r="B24336" s="16"/>
      <c r="C24336" s="17"/>
    </row>
    <row r="24337" spans="2:3" x14ac:dyDescent="0.25">
      <c r="B24337" s="16"/>
      <c r="C24337" s="17"/>
    </row>
    <row r="24338" spans="2:3" x14ac:dyDescent="0.25">
      <c r="B24338" s="16"/>
      <c r="C24338" s="17"/>
    </row>
    <row r="24339" spans="2:3" x14ac:dyDescent="0.25">
      <c r="B24339" s="16"/>
      <c r="C24339" s="17"/>
    </row>
    <row r="24340" spans="2:3" x14ac:dyDescent="0.25">
      <c r="B24340" s="16"/>
      <c r="C24340" s="17"/>
    </row>
    <row r="24341" spans="2:3" x14ac:dyDescent="0.25">
      <c r="B24341" s="16"/>
      <c r="C24341" s="17"/>
    </row>
    <row r="24342" spans="2:3" x14ac:dyDescent="0.25">
      <c r="B24342" s="16"/>
      <c r="C24342" s="17"/>
    </row>
    <row r="24343" spans="2:3" x14ac:dyDescent="0.25">
      <c r="B24343" s="16"/>
      <c r="C24343" s="17"/>
    </row>
    <row r="24344" spans="2:3" x14ac:dyDescent="0.25">
      <c r="B24344" s="16"/>
      <c r="C24344" s="17"/>
    </row>
    <row r="24345" spans="2:3" x14ac:dyDescent="0.25">
      <c r="B24345" s="16"/>
      <c r="C24345" s="17"/>
    </row>
    <row r="24346" spans="2:3" x14ac:dyDescent="0.25">
      <c r="B24346" s="16"/>
      <c r="C24346" s="17"/>
    </row>
    <row r="24347" spans="2:3" x14ac:dyDescent="0.25">
      <c r="B24347" s="16"/>
      <c r="C24347" s="17"/>
    </row>
    <row r="24348" spans="2:3" x14ac:dyDescent="0.25">
      <c r="B24348" s="16"/>
      <c r="C24348" s="17"/>
    </row>
    <row r="24349" spans="2:3" x14ac:dyDescent="0.25">
      <c r="B24349" s="16"/>
      <c r="C24349" s="17"/>
    </row>
    <row r="24350" spans="2:3" x14ac:dyDescent="0.25">
      <c r="B24350" s="16"/>
      <c r="C24350" s="17"/>
    </row>
    <row r="24351" spans="2:3" x14ac:dyDescent="0.25">
      <c r="B24351" s="16"/>
      <c r="C24351" s="17"/>
    </row>
    <row r="24352" spans="2:3" x14ac:dyDescent="0.25">
      <c r="B24352" s="16"/>
      <c r="C24352" s="17"/>
    </row>
    <row r="24353" spans="2:3" x14ac:dyDescent="0.25">
      <c r="B24353" s="16"/>
      <c r="C24353" s="17"/>
    </row>
    <row r="24354" spans="2:3" x14ac:dyDescent="0.25">
      <c r="B24354" s="16"/>
      <c r="C24354" s="17"/>
    </row>
    <row r="24355" spans="2:3" x14ac:dyDescent="0.25">
      <c r="B24355" s="16"/>
      <c r="C24355" s="17"/>
    </row>
    <row r="24356" spans="2:3" x14ac:dyDescent="0.25">
      <c r="B24356" s="16"/>
      <c r="C24356" s="17"/>
    </row>
    <row r="24357" spans="2:3" x14ac:dyDescent="0.25">
      <c r="B24357" s="16"/>
      <c r="C24357" s="17"/>
    </row>
    <row r="24358" spans="2:3" x14ac:dyDescent="0.25">
      <c r="B24358" s="16"/>
      <c r="C24358" s="17"/>
    </row>
    <row r="24359" spans="2:3" x14ac:dyDescent="0.25">
      <c r="B24359" s="16"/>
      <c r="C24359" s="17"/>
    </row>
    <row r="24360" spans="2:3" x14ac:dyDescent="0.25">
      <c r="B24360" s="16"/>
      <c r="C24360" s="17"/>
    </row>
    <row r="24361" spans="2:3" x14ac:dyDescent="0.25">
      <c r="B24361" s="16"/>
      <c r="C24361" s="17"/>
    </row>
    <row r="24362" spans="2:3" x14ac:dyDescent="0.25">
      <c r="B24362" s="16"/>
      <c r="C24362" s="17"/>
    </row>
    <row r="24363" spans="2:3" x14ac:dyDescent="0.25">
      <c r="B24363" s="16"/>
      <c r="C24363" s="17"/>
    </row>
    <row r="24364" spans="2:3" x14ac:dyDescent="0.25">
      <c r="B24364" s="16"/>
      <c r="C24364" s="17"/>
    </row>
    <row r="24365" spans="2:3" x14ac:dyDescent="0.25">
      <c r="B24365" s="16"/>
      <c r="C24365" s="17"/>
    </row>
    <row r="24366" spans="2:3" x14ac:dyDescent="0.25">
      <c r="B24366" s="16"/>
      <c r="C24366" s="17"/>
    </row>
    <row r="24367" spans="2:3" x14ac:dyDescent="0.25">
      <c r="B24367" s="16"/>
      <c r="C24367" s="17"/>
    </row>
    <row r="24368" spans="2:3" x14ac:dyDescent="0.25">
      <c r="B24368" s="16"/>
      <c r="C24368" s="17"/>
    </row>
    <row r="24369" spans="2:3" x14ac:dyDescent="0.25">
      <c r="B24369" s="16"/>
      <c r="C24369" s="17"/>
    </row>
    <row r="24370" spans="2:3" x14ac:dyDescent="0.25">
      <c r="B24370" s="16"/>
      <c r="C24370" s="17"/>
    </row>
    <row r="24371" spans="2:3" x14ac:dyDescent="0.25">
      <c r="B24371" s="16"/>
      <c r="C24371" s="17"/>
    </row>
    <row r="24372" spans="2:3" x14ac:dyDescent="0.25">
      <c r="B24372" s="16"/>
      <c r="C24372" s="17"/>
    </row>
    <row r="24373" spans="2:3" x14ac:dyDescent="0.25">
      <c r="B24373" s="16"/>
      <c r="C24373" s="17"/>
    </row>
    <row r="24374" spans="2:3" x14ac:dyDescent="0.25">
      <c r="B24374" s="16"/>
      <c r="C24374" s="17"/>
    </row>
    <row r="24375" spans="2:3" x14ac:dyDescent="0.25">
      <c r="B24375" s="16"/>
      <c r="C24375" s="17"/>
    </row>
    <row r="24376" spans="2:3" x14ac:dyDescent="0.25">
      <c r="B24376" s="16"/>
      <c r="C24376" s="17"/>
    </row>
    <row r="24377" spans="2:3" x14ac:dyDescent="0.25">
      <c r="B24377" s="16"/>
      <c r="C24377" s="17"/>
    </row>
    <row r="24378" spans="2:3" x14ac:dyDescent="0.25">
      <c r="B24378" s="16"/>
      <c r="C24378" s="17"/>
    </row>
    <row r="24379" spans="2:3" x14ac:dyDescent="0.25">
      <c r="B24379" s="16"/>
      <c r="C24379" s="17"/>
    </row>
    <row r="24380" spans="2:3" x14ac:dyDescent="0.25">
      <c r="B24380" s="16"/>
      <c r="C24380" s="17"/>
    </row>
    <row r="24381" spans="2:3" x14ac:dyDescent="0.25">
      <c r="B24381" s="16"/>
      <c r="C24381" s="17"/>
    </row>
    <row r="24382" spans="2:3" x14ac:dyDescent="0.25">
      <c r="B24382" s="16"/>
      <c r="C24382" s="17"/>
    </row>
    <row r="24383" spans="2:3" x14ac:dyDescent="0.25">
      <c r="B24383" s="16"/>
      <c r="C24383" s="17"/>
    </row>
    <row r="24384" spans="2:3" x14ac:dyDescent="0.25">
      <c r="B24384" s="16"/>
      <c r="C24384" s="17"/>
    </row>
    <row r="24385" spans="2:3" x14ac:dyDescent="0.25">
      <c r="B24385" s="16"/>
      <c r="C24385" s="17"/>
    </row>
    <row r="24386" spans="2:3" x14ac:dyDescent="0.25">
      <c r="B24386" s="16"/>
      <c r="C24386" s="17"/>
    </row>
    <row r="24387" spans="2:3" x14ac:dyDescent="0.25">
      <c r="B24387" s="16"/>
      <c r="C24387" s="17"/>
    </row>
    <row r="24388" spans="2:3" x14ac:dyDescent="0.25">
      <c r="B24388" s="16"/>
      <c r="C24388" s="17"/>
    </row>
    <row r="24389" spans="2:3" x14ac:dyDescent="0.25">
      <c r="B24389" s="16"/>
      <c r="C24389" s="17"/>
    </row>
    <row r="24390" spans="2:3" x14ac:dyDescent="0.25">
      <c r="B24390" s="16"/>
      <c r="C24390" s="17"/>
    </row>
    <row r="24391" spans="2:3" x14ac:dyDescent="0.25">
      <c r="B24391" s="16"/>
      <c r="C24391" s="17"/>
    </row>
    <row r="24392" spans="2:3" x14ac:dyDescent="0.25">
      <c r="B24392" s="16"/>
      <c r="C24392" s="17"/>
    </row>
    <row r="24393" spans="2:3" x14ac:dyDescent="0.25">
      <c r="B24393" s="16"/>
      <c r="C24393" s="17"/>
    </row>
    <row r="24394" spans="2:3" x14ac:dyDescent="0.25">
      <c r="B24394" s="16"/>
      <c r="C24394" s="17"/>
    </row>
    <row r="24395" spans="2:3" x14ac:dyDescent="0.25">
      <c r="B24395" s="16"/>
      <c r="C24395" s="17"/>
    </row>
    <row r="24396" spans="2:3" x14ac:dyDescent="0.25">
      <c r="B24396" s="16"/>
      <c r="C24396" s="17"/>
    </row>
    <row r="24397" spans="2:3" x14ac:dyDescent="0.25">
      <c r="B24397" s="16"/>
      <c r="C24397" s="17"/>
    </row>
    <row r="24398" spans="2:3" x14ac:dyDescent="0.25">
      <c r="B24398" s="16"/>
      <c r="C24398" s="17"/>
    </row>
    <row r="24399" spans="2:3" x14ac:dyDescent="0.25">
      <c r="B24399" s="16"/>
      <c r="C24399" s="17"/>
    </row>
    <row r="24400" spans="2:3" x14ac:dyDescent="0.25">
      <c r="B24400" s="16"/>
      <c r="C24400" s="17"/>
    </row>
    <row r="24401" spans="2:3" x14ac:dyDescent="0.25">
      <c r="B24401" s="16"/>
      <c r="C24401" s="17"/>
    </row>
    <row r="24402" spans="2:3" x14ac:dyDescent="0.25">
      <c r="B24402" s="16"/>
      <c r="C24402" s="17"/>
    </row>
    <row r="24403" spans="2:3" x14ac:dyDescent="0.25">
      <c r="B24403" s="16"/>
      <c r="C24403" s="17"/>
    </row>
    <row r="24404" spans="2:3" x14ac:dyDescent="0.25">
      <c r="B24404" s="16"/>
      <c r="C24404" s="17"/>
    </row>
    <row r="24405" spans="2:3" x14ac:dyDescent="0.25">
      <c r="B24405" s="16"/>
      <c r="C24405" s="17"/>
    </row>
    <row r="24406" spans="2:3" x14ac:dyDescent="0.25">
      <c r="B24406" s="16"/>
      <c r="C24406" s="17"/>
    </row>
    <row r="24407" spans="2:3" x14ac:dyDescent="0.25">
      <c r="B24407" s="16"/>
      <c r="C24407" s="17"/>
    </row>
    <row r="24408" spans="2:3" x14ac:dyDescent="0.25">
      <c r="B24408" s="16"/>
      <c r="C24408" s="17"/>
    </row>
    <row r="24409" spans="2:3" x14ac:dyDescent="0.25">
      <c r="B24409" s="16"/>
      <c r="C24409" s="17"/>
    </row>
    <row r="24410" spans="2:3" x14ac:dyDescent="0.25">
      <c r="B24410" s="16"/>
      <c r="C24410" s="17"/>
    </row>
    <row r="24411" spans="2:3" x14ac:dyDescent="0.25">
      <c r="B24411" s="16"/>
      <c r="C24411" s="17"/>
    </row>
    <row r="24412" spans="2:3" x14ac:dyDescent="0.25">
      <c r="B24412" s="16"/>
      <c r="C24412" s="17"/>
    </row>
    <row r="24413" spans="2:3" x14ac:dyDescent="0.25">
      <c r="B24413" s="16"/>
      <c r="C24413" s="17"/>
    </row>
    <row r="24414" spans="2:3" x14ac:dyDescent="0.25">
      <c r="B24414" s="16"/>
      <c r="C24414" s="17"/>
    </row>
    <row r="24415" spans="2:3" x14ac:dyDescent="0.25">
      <c r="B24415" s="16"/>
      <c r="C24415" s="17"/>
    </row>
    <row r="24416" spans="2:3" x14ac:dyDescent="0.25">
      <c r="B24416" s="16"/>
      <c r="C24416" s="17"/>
    </row>
    <row r="24417" spans="2:3" x14ac:dyDescent="0.25">
      <c r="B24417" s="16"/>
      <c r="C24417" s="17"/>
    </row>
    <row r="24418" spans="2:3" x14ac:dyDescent="0.25">
      <c r="B24418" s="16"/>
      <c r="C24418" s="17"/>
    </row>
    <row r="24419" spans="2:3" x14ac:dyDescent="0.25">
      <c r="B24419" s="16"/>
      <c r="C24419" s="17"/>
    </row>
    <row r="24420" spans="2:3" x14ac:dyDescent="0.25">
      <c r="B24420" s="16"/>
      <c r="C24420" s="17"/>
    </row>
    <row r="24421" spans="2:3" x14ac:dyDescent="0.25">
      <c r="B24421" s="16"/>
      <c r="C24421" s="17"/>
    </row>
    <row r="24422" spans="2:3" x14ac:dyDescent="0.25">
      <c r="B24422" s="16"/>
      <c r="C24422" s="17"/>
    </row>
    <row r="24423" spans="2:3" x14ac:dyDescent="0.25">
      <c r="B24423" s="16"/>
      <c r="C24423" s="17"/>
    </row>
    <row r="24424" spans="2:3" x14ac:dyDescent="0.25">
      <c r="B24424" s="16"/>
      <c r="C24424" s="17"/>
    </row>
    <row r="24425" spans="2:3" x14ac:dyDescent="0.25">
      <c r="B24425" s="16"/>
      <c r="C24425" s="17"/>
    </row>
    <row r="24426" spans="2:3" x14ac:dyDescent="0.25">
      <c r="B24426" s="16"/>
      <c r="C24426" s="17"/>
    </row>
    <row r="24427" spans="2:3" x14ac:dyDescent="0.25">
      <c r="B24427" s="16"/>
      <c r="C24427" s="17"/>
    </row>
    <row r="24428" spans="2:3" x14ac:dyDescent="0.25">
      <c r="B24428" s="16"/>
      <c r="C24428" s="17"/>
    </row>
    <row r="24429" spans="2:3" x14ac:dyDescent="0.25">
      <c r="B24429" s="16"/>
      <c r="C24429" s="17"/>
    </row>
    <row r="24430" spans="2:3" x14ac:dyDescent="0.25">
      <c r="B24430" s="16"/>
      <c r="C24430" s="17"/>
    </row>
    <row r="24431" spans="2:3" x14ac:dyDescent="0.25">
      <c r="B24431" s="16"/>
      <c r="C24431" s="17"/>
    </row>
    <row r="24432" spans="2:3" x14ac:dyDescent="0.25">
      <c r="B24432" s="16"/>
      <c r="C24432" s="17"/>
    </row>
    <row r="24433" spans="2:3" x14ac:dyDescent="0.25">
      <c r="B24433" s="16"/>
      <c r="C24433" s="17"/>
    </row>
    <row r="24434" spans="2:3" x14ac:dyDescent="0.25">
      <c r="B24434" s="16"/>
      <c r="C24434" s="17"/>
    </row>
    <row r="24435" spans="2:3" x14ac:dyDescent="0.25">
      <c r="B24435" s="16"/>
      <c r="C24435" s="17"/>
    </row>
    <row r="24436" spans="2:3" x14ac:dyDescent="0.25">
      <c r="B24436" s="16"/>
      <c r="C24436" s="17"/>
    </row>
    <row r="24437" spans="2:3" x14ac:dyDescent="0.25">
      <c r="B24437" s="16"/>
      <c r="C24437" s="17"/>
    </row>
    <row r="24438" spans="2:3" x14ac:dyDescent="0.25">
      <c r="B24438" s="16"/>
      <c r="C24438" s="17"/>
    </row>
    <row r="24439" spans="2:3" x14ac:dyDescent="0.25">
      <c r="B24439" s="16"/>
      <c r="C24439" s="17"/>
    </row>
    <row r="24440" spans="2:3" x14ac:dyDescent="0.25">
      <c r="B24440" s="16"/>
      <c r="C24440" s="17"/>
    </row>
    <row r="24441" spans="2:3" x14ac:dyDescent="0.25">
      <c r="B24441" s="16"/>
      <c r="C24441" s="17"/>
    </row>
    <row r="24442" spans="2:3" x14ac:dyDescent="0.25">
      <c r="B24442" s="16"/>
      <c r="C24442" s="17"/>
    </row>
    <row r="24443" spans="2:3" x14ac:dyDescent="0.25">
      <c r="B24443" s="16"/>
      <c r="C24443" s="17"/>
    </row>
    <row r="24444" spans="2:3" x14ac:dyDescent="0.25">
      <c r="B24444" s="16"/>
      <c r="C24444" s="17"/>
    </row>
    <row r="24445" spans="2:3" x14ac:dyDescent="0.25">
      <c r="B24445" s="16"/>
      <c r="C24445" s="17"/>
    </row>
    <row r="24446" spans="2:3" x14ac:dyDescent="0.25">
      <c r="B24446" s="16"/>
      <c r="C24446" s="17"/>
    </row>
    <row r="24447" spans="2:3" x14ac:dyDescent="0.25">
      <c r="B24447" s="16"/>
      <c r="C24447" s="17"/>
    </row>
    <row r="24448" spans="2:3" x14ac:dyDescent="0.25">
      <c r="B24448" s="16"/>
      <c r="C24448" s="17"/>
    </row>
    <row r="24449" spans="2:3" x14ac:dyDescent="0.25">
      <c r="B24449" s="16"/>
      <c r="C24449" s="17"/>
    </row>
    <row r="24450" spans="2:3" x14ac:dyDescent="0.25">
      <c r="B24450" s="16"/>
      <c r="C24450" s="17"/>
    </row>
    <row r="24451" spans="2:3" x14ac:dyDescent="0.25">
      <c r="B24451" s="16"/>
      <c r="C24451" s="17"/>
    </row>
    <row r="24452" spans="2:3" x14ac:dyDescent="0.25">
      <c r="B24452" s="16"/>
      <c r="C24452" s="17"/>
    </row>
    <row r="24453" spans="2:3" x14ac:dyDescent="0.25">
      <c r="B24453" s="16"/>
      <c r="C24453" s="17"/>
    </row>
    <row r="24454" spans="2:3" x14ac:dyDescent="0.25">
      <c r="B24454" s="16"/>
      <c r="C24454" s="17"/>
    </row>
    <row r="24455" spans="2:3" x14ac:dyDescent="0.25">
      <c r="B24455" s="16"/>
      <c r="C24455" s="17"/>
    </row>
    <row r="24456" spans="2:3" x14ac:dyDescent="0.25">
      <c r="B24456" s="16"/>
      <c r="C24456" s="17"/>
    </row>
    <row r="24457" spans="2:3" x14ac:dyDescent="0.25">
      <c r="B24457" s="16"/>
      <c r="C24457" s="17"/>
    </row>
    <row r="24458" spans="2:3" x14ac:dyDescent="0.25">
      <c r="B24458" s="16"/>
      <c r="C24458" s="17"/>
    </row>
    <row r="24459" spans="2:3" x14ac:dyDescent="0.25">
      <c r="B24459" s="16"/>
      <c r="C24459" s="17"/>
    </row>
    <row r="24460" spans="2:3" x14ac:dyDescent="0.25">
      <c r="B24460" s="16"/>
      <c r="C24460" s="17"/>
    </row>
    <row r="24461" spans="2:3" x14ac:dyDescent="0.25">
      <c r="B24461" s="16"/>
      <c r="C24461" s="17"/>
    </row>
    <row r="24462" spans="2:3" x14ac:dyDescent="0.25">
      <c r="B24462" s="16"/>
      <c r="C24462" s="17"/>
    </row>
    <row r="24463" spans="2:3" x14ac:dyDescent="0.25">
      <c r="B24463" s="16"/>
      <c r="C24463" s="17"/>
    </row>
    <row r="24464" spans="2:3" x14ac:dyDescent="0.25">
      <c r="B24464" s="16"/>
      <c r="C24464" s="17"/>
    </row>
    <row r="24465" spans="2:3" x14ac:dyDescent="0.25">
      <c r="B24465" s="16"/>
      <c r="C24465" s="17"/>
    </row>
    <row r="24466" spans="2:3" x14ac:dyDescent="0.25">
      <c r="B24466" s="16"/>
      <c r="C24466" s="17"/>
    </row>
    <row r="24467" spans="2:3" x14ac:dyDescent="0.25">
      <c r="B24467" s="16"/>
      <c r="C24467" s="17"/>
    </row>
    <row r="24468" spans="2:3" x14ac:dyDescent="0.25">
      <c r="B24468" s="16"/>
      <c r="C24468" s="17"/>
    </row>
    <row r="24469" spans="2:3" x14ac:dyDescent="0.25">
      <c r="B24469" s="16"/>
      <c r="C24469" s="17"/>
    </row>
    <row r="24470" spans="2:3" x14ac:dyDescent="0.25">
      <c r="B24470" s="16"/>
      <c r="C24470" s="17"/>
    </row>
    <row r="24471" spans="2:3" x14ac:dyDescent="0.25">
      <c r="B24471" s="16"/>
      <c r="C24471" s="17"/>
    </row>
    <row r="24472" spans="2:3" x14ac:dyDescent="0.25">
      <c r="B24472" s="16"/>
      <c r="C24472" s="17"/>
    </row>
    <row r="24473" spans="2:3" x14ac:dyDescent="0.25">
      <c r="B24473" s="16"/>
      <c r="C24473" s="17"/>
    </row>
    <row r="24474" spans="2:3" x14ac:dyDescent="0.25">
      <c r="B24474" s="16"/>
      <c r="C24474" s="17"/>
    </row>
    <row r="24475" spans="2:3" x14ac:dyDescent="0.25">
      <c r="B24475" s="16"/>
      <c r="C24475" s="17"/>
    </row>
    <row r="24476" spans="2:3" x14ac:dyDescent="0.25">
      <c r="B24476" s="16"/>
      <c r="C24476" s="17"/>
    </row>
    <row r="24477" spans="2:3" x14ac:dyDescent="0.25">
      <c r="B24477" s="16"/>
      <c r="C24477" s="17"/>
    </row>
    <row r="24478" spans="2:3" x14ac:dyDescent="0.25">
      <c r="B24478" s="16"/>
      <c r="C24478" s="17"/>
    </row>
    <row r="24479" spans="2:3" x14ac:dyDescent="0.25">
      <c r="B24479" s="16"/>
      <c r="C24479" s="17"/>
    </row>
    <row r="24480" spans="2:3" x14ac:dyDescent="0.25">
      <c r="B24480" s="16"/>
      <c r="C24480" s="17"/>
    </row>
    <row r="24481" spans="2:3" x14ac:dyDescent="0.25">
      <c r="B24481" s="16"/>
      <c r="C24481" s="17"/>
    </row>
    <row r="24482" spans="2:3" x14ac:dyDescent="0.25">
      <c r="B24482" s="16"/>
      <c r="C24482" s="17"/>
    </row>
    <row r="24483" spans="2:3" x14ac:dyDescent="0.25">
      <c r="B24483" s="16"/>
      <c r="C24483" s="17"/>
    </row>
    <row r="24484" spans="2:3" x14ac:dyDescent="0.25">
      <c r="B24484" s="16"/>
      <c r="C24484" s="17"/>
    </row>
    <row r="24485" spans="2:3" x14ac:dyDescent="0.25">
      <c r="B24485" s="16"/>
      <c r="C24485" s="17"/>
    </row>
    <row r="24486" spans="2:3" x14ac:dyDescent="0.25">
      <c r="B24486" s="16"/>
      <c r="C24486" s="17"/>
    </row>
    <row r="24487" spans="2:3" x14ac:dyDescent="0.25">
      <c r="B24487" s="16"/>
      <c r="C24487" s="17"/>
    </row>
    <row r="24488" spans="2:3" x14ac:dyDescent="0.25">
      <c r="B24488" s="16"/>
      <c r="C24488" s="17"/>
    </row>
    <row r="24489" spans="2:3" x14ac:dyDescent="0.25">
      <c r="B24489" s="16"/>
      <c r="C24489" s="17"/>
    </row>
    <row r="24490" spans="2:3" x14ac:dyDescent="0.25">
      <c r="B24490" s="16"/>
      <c r="C24490" s="17"/>
    </row>
    <row r="24491" spans="2:3" x14ac:dyDescent="0.25">
      <c r="B24491" s="16"/>
      <c r="C24491" s="17"/>
    </row>
    <row r="24492" spans="2:3" x14ac:dyDescent="0.25">
      <c r="B24492" s="16"/>
      <c r="C24492" s="17"/>
    </row>
    <row r="24493" spans="2:3" x14ac:dyDescent="0.25">
      <c r="B24493" s="16"/>
      <c r="C24493" s="17"/>
    </row>
    <row r="24494" spans="2:3" x14ac:dyDescent="0.25">
      <c r="B24494" s="16"/>
      <c r="C24494" s="17"/>
    </row>
    <row r="24495" spans="2:3" x14ac:dyDescent="0.25">
      <c r="B24495" s="16"/>
      <c r="C24495" s="17"/>
    </row>
    <row r="24496" spans="2:3" x14ac:dyDescent="0.25">
      <c r="B24496" s="16"/>
      <c r="C24496" s="17"/>
    </row>
    <row r="24497" spans="2:3" x14ac:dyDescent="0.25">
      <c r="B24497" s="16"/>
      <c r="C24497" s="17"/>
    </row>
    <row r="24498" spans="2:3" x14ac:dyDescent="0.25">
      <c r="B24498" s="16"/>
      <c r="C24498" s="17"/>
    </row>
    <row r="24499" spans="2:3" x14ac:dyDescent="0.25">
      <c r="B24499" s="16"/>
      <c r="C24499" s="17"/>
    </row>
    <row r="24500" spans="2:3" x14ac:dyDescent="0.25">
      <c r="B24500" s="16"/>
      <c r="C24500" s="17"/>
    </row>
    <row r="24501" spans="2:3" x14ac:dyDescent="0.25">
      <c r="B24501" s="16"/>
      <c r="C24501" s="17"/>
    </row>
    <row r="24502" spans="2:3" x14ac:dyDescent="0.25">
      <c r="B24502" s="16"/>
      <c r="C24502" s="17"/>
    </row>
    <row r="24503" spans="2:3" x14ac:dyDescent="0.25">
      <c r="B24503" s="16"/>
      <c r="C24503" s="17"/>
    </row>
    <row r="24504" spans="2:3" x14ac:dyDescent="0.25">
      <c r="B24504" s="16"/>
      <c r="C24504" s="17"/>
    </row>
    <row r="24505" spans="2:3" x14ac:dyDescent="0.25">
      <c r="B24505" s="16"/>
      <c r="C24505" s="17"/>
    </row>
    <row r="24506" spans="2:3" x14ac:dyDescent="0.25">
      <c r="B24506" s="16"/>
      <c r="C24506" s="17"/>
    </row>
    <row r="24507" spans="2:3" x14ac:dyDescent="0.25">
      <c r="B24507" s="16"/>
      <c r="C24507" s="17"/>
    </row>
    <row r="24508" spans="2:3" x14ac:dyDescent="0.25">
      <c r="B24508" s="16"/>
      <c r="C24508" s="17"/>
    </row>
    <row r="24509" spans="2:3" x14ac:dyDescent="0.25">
      <c r="B24509" s="16"/>
      <c r="C24509" s="17"/>
    </row>
    <row r="24510" spans="2:3" x14ac:dyDescent="0.25">
      <c r="B24510" s="16"/>
      <c r="C24510" s="17"/>
    </row>
    <row r="24511" spans="2:3" x14ac:dyDescent="0.25">
      <c r="B24511" s="16"/>
      <c r="C24511" s="17"/>
    </row>
    <row r="24512" spans="2:3" x14ac:dyDescent="0.25">
      <c r="B24512" s="16"/>
      <c r="C24512" s="17"/>
    </row>
    <row r="24513" spans="2:3" x14ac:dyDescent="0.25">
      <c r="B24513" s="16"/>
      <c r="C24513" s="17"/>
    </row>
    <row r="24514" spans="2:3" x14ac:dyDescent="0.25">
      <c r="B24514" s="16"/>
      <c r="C24514" s="17"/>
    </row>
    <row r="24515" spans="2:3" x14ac:dyDescent="0.25">
      <c r="B24515" s="16"/>
      <c r="C24515" s="17"/>
    </row>
    <row r="24516" spans="2:3" x14ac:dyDescent="0.25">
      <c r="B24516" s="16"/>
      <c r="C24516" s="17"/>
    </row>
    <row r="24517" spans="2:3" x14ac:dyDescent="0.25">
      <c r="B24517" s="16"/>
      <c r="C24517" s="17"/>
    </row>
    <row r="24518" spans="2:3" x14ac:dyDescent="0.25">
      <c r="B24518" s="16"/>
      <c r="C24518" s="17"/>
    </row>
    <row r="24519" spans="2:3" x14ac:dyDescent="0.25">
      <c r="B24519" s="16"/>
      <c r="C24519" s="17"/>
    </row>
    <row r="24520" spans="2:3" x14ac:dyDescent="0.25">
      <c r="B24520" s="16"/>
      <c r="C24520" s="17"/>
    </row>
    <row r="24521" spans="2:3" x14ac:dyDescent="0.25">
      <c r="B24521" s="16"/>
      <c r="C24521" s="17"/>
    </row>
    <row r="24522" spans="2:3" x14ac:dyDescent="0.25">
      <c r="B24522" s="16"/>
      <c r="C24522" s="17"/>
    </row>
    <row r="24523" spans="2:3" x14ac:dyDescent="0.25">
      <c r="B24523" s="16"/>
      <c r="C24523" s="17"/>
    </row>
    <row r="24524" spans="2:3" x14ac:dyDescent="0.25">
      <c r="B24524" s="16"/>
      <c r="C24524" s="17"/>
    </row>
    <row r="24525" spans="2:3" x14ac:dyDescent="0.25">
      <c r="B24525" s="16"/>
      <c r="C24525" s="17"/>
    </row>
    <row r="24526" spans="2:3" x14ac:dyDescent="0.25">
      <c r="B24526" s="16"/>
      <c r="C24526" s="17"/>
    </row>
    <row r="24527" spans="2:3" x14ac:dyDescent="0.25">
      <c r="B24527" s="16"/>
      <c r="C24527" s="17"/>
    </row>
    <row r="24528" spans="2:3" x14ac:dyDescent="0.25">
      <c r="B24528" s="16"/>
      <c r="C24528" s="17"/>
    </row>
    <row r="24529" spans="2:3" x14ac:dyDescent="0.25">
      <c r="B24529" s="16"/>
      <c r="C24529" s="17"/>
    </row>
    <row r="24530" spans="2:3" x14ac:dyDescent="0.25">
      <c r="B24530" s="16"/>
      <c r="C24530" s="17"/>
    </row>
    <row r="24531" spans="2:3" x14ac:dyDescent="0.25">
      <c r="B24531" s="16"/>
      <c r="C24531" s="17"/>
    </row>
    <row r="24532" spans="2:3" x14ac:dyDescent="0.25">
      <c r="B24532" s="16"/>
      <c r="C24532" s="17"/>
    </row>
    <row r="24533" spans="2:3" x14ac:dyDescent="0.25">
      <c r="B24533" s="16"/>
      <c r="C24533" s="17"/>
    </row>
    <row r="24534" spans="2:3" x14ac:dyDescent="0.25">
      <c r="B24534" s="16"/>
      <c r="C24534" s="17"/>
    </row>
    <row r="24535" spans="2:3" x14ac:dyDescent="0.25">
      <c r="B24535" s="16"/>
      <c r="C24535" s="17"/>
    </row>
    <row r="24536" spans="2:3" x14ac:dyDescent="0.25">
      <c r="B24536" s="16"/>
      <c r="C24536" s="17"/>
    </row>
    <row r="24537" spans="2:3" x14ac:dyDescent="0.25">
      <c r="B24537" s="16"/>
      <c r="C24537" s="17"/>
    </row>
    <row r="24538" spans="2:3" x14ac:dyDescent="0.25">
      <c r="B24538" s="16"/>
      <c r="C24538" s="17"/>
    </row>
    <row r="24539" spans="2:3" x14ac:dyDescent="0.25">
      <c r="B24539" s="16"/>
      <c r="C24539" s="17"/>
    </row>
    <row r="24540" spans="2:3" x14ac:dyDescent="0.25">
      <c r="B24540" s="16"/>
      <c r="C24540" s="17"/>
    </row>
    <row r="24541" spans="2:3" x14ac:dyDescent="0.25">
      <c r="B24541" s="16"/>
      <c r="C24541" s="17"/>
    </row>
    <row r="24542" spans="2:3" x14ac:dyDescent="0.25">
      <c r="B24542" s="16"/>
      <c r="C24542" s="17"/>
    </row>
    <row r="24543" spans="2:3" x14ac:dyDescent="0.25">
      <c r="B24543" s="16"/>
      <c r="C24543" s="17"/>
    </row>
    <row r="24544" spans="2:3" x14ac:dyDescent="0.25">
      <c r="B24544" s="16"/>
      <c r="C24544" s="17"/>
    </row>
    <row r="24545" spans="2:3" x14ac:dyDescent="0.25">
      <c r="B24545" s="16"/>
      <c r="C24545" s="17"/>
    </row>
    <row r="24546" spans="2:3" x14ac:dyDescent="0.25">
      <c r="B24546" s="16"/>
      <c r="C24546" s="17"/>
    </row>
    <row r="24547" spans="2:3" x14ac:dyDescent="0.25">
      <c r="B24547" s="16"/>
      <c r="C24547" s="17"/>
    </row>
    <row r="24548" spans="2:3" x14ac:dyDescent="0.25">
      <c r="B24548" s="16"/>
      <c r="C24548" s="17"/>
    </row>
    <row r="24549" spans="2:3" x14ac:dyDescent="0.25">
      <c r="B24549" s="16"/>
      <c r="C24549" s="17"/>
    </row>
    <row r="24550" spans="2:3" x14ac:dyDescent="0.25">
      <c r="B24550" s="16"/>
      <c r="C24550" s="17"/>
    </row>
    <row r="24551" spans="2:3" x14ac:dyDescent="0.25">
      <c r="B24551" s="16"/>
      <c r="C24551" s="17"/>
    </row>
    <row r="24552" spans="2:3" x14ac:dyDescent="0.25">
      <c r="B24552" s="16"/>
      <c r="C24552" s="17"/>
    </row>
    <row r="24553" spans="2:3" x14ac:dyDescent="0.25">
      <c r="B24553" s="16"/>
      <c r="C24553" s="17"/>
    </row>
    <row r="24554" spans="2:3" x14ac:dyDescent="0.25">
      <c r="B24554" s="16"/>
      <c r="C24554" s="17"/>
    </row>
    <row r="24555" spans="2:3" x14ac:dyDescent="0.25">
      <c r="B24555" s="16"/>
      <c r="C24555" s="17"/>
    </row>
    <row r="24556" spans="2:3" x14ac:dyDescent="0.25">
      <c r="B24556" s="16"/>
      <c r="C24556" s="17"/>
    </row>
    <row r="24557" spans="2:3" x14ac:dyDescent="0.25">
      <c r="B24557" s="16"/>
      <c r="C24557" s="17"/>
    </row>
    <row r="24558" spans="2:3" x14ac:dyDescent="0.25">
      <c r="B24558" s="16"/>
      <c r="C24558" s="17"/>
    </row>
    <row r="24559" spans="2:3" x14ac:dyDescent="0.25">
      <c r="B24559" s="16"/>
      <c r="C24559" s="17"/>
    </row>
    <row r="24560" spans="2:3" x14ac:dyDescent="0.25">
      <c r="B24560" s="16"/>
      <c r="C24560" s="17"/>
    </row>
    <row r="24561" spans="2:3" x14ac:dyDescent="0.25">
      <c r="B24561" s="16"/>
      <c r="C24561" s="17"/>
    </row>
    <row r="24562" spans="2:3" x14ac:dyDescent="0.25">
      <c r="B24562" s="16"/>
      <c r="C24562" s="17"/>
    </row>
    <row r="24563" spans="2:3" x14ac:dyDescent="0.25">
      <c r="B24563" s="16"/>
      <c r="C24563" s="17"/>
    </row>
    <row r="24564" spans="2:3" x14ac:dyDescent="0.25">
      <c r="B24564" s="16"/>
      <c r="C24564" s="17"/>
    </row>
    <row r="24565" spans="2:3" x14ac:dyDescent="0.25">
      <c r="B24565" s="16"/>
      <c r="C24565" s="17"/>
    </row>
    <row r="24566" spans="2:3" x14ac:dyDescent="0.25">
      <c r="B24566" s="16"/>
      <c r="C24566" s="17"/>
    </row>
    <row r="24567" spans="2:3" x14ac:dyDescent="0.25">
      <c r="B24567" s="16"/>
      <c r="C24567" s="17"/>
    </row>
    <row r="24568" spans="2:3" x14ac:dyDescent="0.25">
      <c r="B24568" s="16"/>
      <c r="C24568" s="17"/>
    </row>
    <row r="24569" spans="2:3" x14ac:dyDescent="0.25">
      <c r="B24569" s="16"/>
      <c r="C24569" s="17"/>
    </row>
    <row r="24570" spans="2:3" x14ac:dyDescent="0.25">
      <c r="B24570" s="16"/>
      <c r="C24570" s="17"/>
    </row>
    <row r="24571" spans="2:3" x14ac:dyDescent="0.25">
      <c r="B24571" s="16"/>
      <c r="C24571" s="17"/>
    </row>
    <row r="24572" spans="2:3" x14ac:dyDescent="0.25">
      <c r="B24572" s="16"/>
      <c r="C24572" s="17"/>
    </row>
    <row r="24573" spans="2:3" x14ac:dyDescent="0.25">
      <c r="B24573" s="16"/>
      <c r="C24573" s="17"/>
    </row>
    <row r="24574" spans="2:3" x14ac:dyDescent="0.25">
      <c r="B24574" s="16"/>
      <c r="C24574" s="17"/>
    </row>
    <row r="24575" spans="2:3" x14ac:dyDescent="0.25">
      <c r="B24575" s="16"/>
      <c r="C24575" s="17"/>
    </row>
    <row r="24576" spans="2:3" x14ac:dyDescent="0.25">
      <c r="B24576" s="16"/>
      <c r="C24576" s="17"/>
    </row>
    <row r="24577" spans="2:3" x14ac:dyDescent="0.25">
      <c r="B24577" s="16"/>
      <c r="C24577" s="17"/>
    </row>
    <row r="24578" spans="2:3" x14ac:dyDescent="0.25">
      <c r="B24578" s="16"/>
      <c r="C24578" s="17"/>
    </row>
    <row r="24579" spans="2:3" x14ac:dyDescent="0.25">
      <c r="B24579" s="16"/>
      <c r="C24579" s="17"/>
    </row>
    <row r="24580" spans="2:3" x14ac:dyDescent="0.25">
      <c r="B24580" s="16"/>
      <c r="C24580" s="17"/>
    </row>
    <row r="24581" spans="2:3" x14ac:dyDescent="0.25">
      <c r="B24581" s="16"/>
      <c r="C24581" s="17"/>
    </row>
    <row r="24582" spans="2:3" x14ac:dyDescent="0.25">
      <c r="B24582" s="16"/>
      <c r="C24582" s="17"/>
    </row>
    <row r="24583" spans="2:3" x14ac:dyDescent="0.25">
      <c r="B24583" s="16"/>
      <c r="C24583" s="17"/>
    </row>
    <row r="24584" spans="2:3" x14ac:dyDescent="0.25">
      <c r="B24584" s="16"/>
      <c r="C24584" s="17"/>
    </row>
    <row r="24585" spans="2:3" x14ac:dyDescent="0.25">
      <c r="B24585" s="16"/>
      <c r="C24585" s="17"/>
    </row>
    <row r="24586" spans="2:3" x14ac:dyDescent="0.25">
      <c r="B24586" s="16"/>
      <c r="C24586" s="17"/>
    </row>
    <row r="24587" spans="2:3" x14ac:dyDescent="0.25">
      <c r="B24587" s="16"/>
      <c r="C24587" s="17"/>
    </row>
    <row r="24588" spans="2:3" x14ac:dyDescent="0.25">
      <c r="B24588" s="16"/>
      <c r="C24588" s="17"/>
    </row>
    <row r="24589" spans="2:3" x14ac:dyDescent="0.25">
      <c r="B24589" s="16"/>
      <c r="C24589" s="17"/>
    </row>
    <row r="24590" spans="2:3" x14ac:dyDescent="0.25">
      <c r="B24590" s="16"/>
      <c r="C24590" s="17"/>
    </row>
    <row r="24591" spans="2:3" x14ac:dyDescent="0.25">
      <c r="B24591" s="16"/>
      <c r="C24591" s="17"/>
    </row>
    <row r="24592" spans="2:3" x14ac:dyDescent="0.25">
      <c r="B24592" s="16"/>
      <c r="C24592" s="17"/>
    </row>
    <row r="24593" spans="2:3" x14ac:dyDescent="0.25">
      <c r="B24593" s="16"/>
      <c r="C24593" s="17"/>
    </row>
    <row r="24594" spans="2:3" x14ac:dyDescent="0.25">
      <c r="B24594" s="16"/>
      <c r="C24594" s="17"/>
    </row>
    <row r="24595" spans="2:3" x14ac:dyDescent="0.25">
      <c r="B24595" s="16"/>
      <c r="C24595" s="17"/>
    </row>
    <row r="24596" spans="2:3" x14ac:dyDescent="0.25">
      <c r="B24596" s="16"/>
      <c r="C24596" s="17"/>
    </row>
    <row r="24597" spans="2:3" x14ac:dyDescent="0.25">
      <c r="B24597" s="16"/>
      <c r="C24597" s="17"/>
    </row>
    <row r="24598" spans="2:3" x14ac:dyDescent="0.25">
      <c r="B24598" s="16"/>
      <c r="C24598" s="17"/>
    </row>
    <row r="24599" spans="2:3" x14ac:dyDescent="0.25">
      <c r="B24599" s="16"/>
      <c r="C24599" s="17"/>
    </row>
    <row r="24600" spans="2:3" x14ac:dyDescent="0.25">
      <c r="B24600" s="16"/>
      <c r="C24600" s="17"/>
    </row>
    <row r="24601" spans="2:3" x14ac:dyDescent="0.25">
      <c r="B24601" s="16"/>
      <c r="C24601" s="17"/>
    </row>
    <row r="24602" spans="2:3" x14ac:dyDescent="0.25">
      <c r="B24602" s="16"/>
      <c r="C24602" s="17"/>
    </row>
    <row r="24603" spans="2:3" x14ac:dyDescent="0.25">
      <c r="B24603" s="16"/>
      <c r="C24603" s="17"/>
    </row>
    <row r="24604" spans="2:3" x14ac:dyDescent="0.25">
      <c r="B24604" s="16"/>
      <c r="C24604" s="17"/>
    </row>
    <row r="24605" spans="2:3" x14ac:dyDescent="0.25">
      <c r="B24605" s="16"/>
      <c r="C24605" s="17"/>
    </row>
    <row r="24606" spans="2:3" x14ac:dyDescent="0.25">
      <c r="B24606" s="16"/>
      <c r="C24606" s="17"/>
    </row>
    <row r="24607" spans="2:3" x14ac:dyDescent="0.25">
      <c r="B24607" s="16"/>
      <c r="C24607" s="17"/>
    </row>
    <row r="24608" spans="2:3" x14ac:dyDescent="0.25">
      <c r="B24608" s="16"/>
      <c r="C24608" s="17"/>
    </row>
    <row r="24609" spans="2:3" x14ac:dyDescent="0.25">
      <c r="B24609" s="16"/>
      <c r="C24609" s="17"/>
    </row>
    <row r="24610" spans="2:3" x14ac:dyDescent="0.25">
      <c r="B24610" s="16"/>
      <c r="C24610" s="17"/>
    </row>
    <row r="24611" spans="2:3" x14ac:dyDescent="0.25">
      <c r="B24611" s="16"/>
      <c r="C24611" s="17"/>
    </row>
    <row r="24612" spans="2:3" x14ac:dyDescent="0.25">
      <c r="B24612" s="16"/>
      <c r="C24612" s="17"/>
    </row>
    <row r="24613" spans="2:3" x14ac:dyDescent="0.25">
      <c r="B24613" s="16"/>
      <c r="C24613" s="17"/>
    </row>
    <row r="24614" spans="2:3" x14ac:dyDescent="0.25">
      <c r="B24614" s="16"/>
      <c r="C24614" s="17"/>
    </row>
    <row r="24615" spans="2:3" x14ac:dyDescent="0.25">
      <c r="B24615" s="16"/>
      <c r="C24615" s="17"/>
    </row>
    <row r="24616" spans="2:3" x14ac:dyDescent="0.25">
      <c r="B24616" s="16"/>
      <c r="C24616" s="17"/>
    </row>
    <row r="24617" spans="2:3" x14ac:dyDescent="0.25">
      <c r="B24617" s="16"/>
      <c r="C24617" s="17"/>
    </row>
    <row r="24618" spans="2:3" x14ac:dyDescent="0.25">
      <c r="B24618" s="16"/>
      <c r="C24618" s="17"/>
    </row>
    <row r="24619" spans="2:3" x14ac:dyDescent="0.25">
      <c r="B24619" s="16"/>
      <c r="C24619" s="17"/>
    </row>
    <row r="24620" spans="2:3" x14ac:dyDescent="0.25">
      <c r="B24620" s="16"/>
      <c r="C24620" s="17"/>
    </row>
    <row r="24621" spans="2:3" x14ac:dyDescent="0.25">
      <c r="B24621" s="16"/>
      <c r="C24621" s="17"/>
    </row>
    <row r="24622" spans="2:3" x14ac:dyDescent="0.25">
      <c r="B24622" s="16"/>
      <c r="C24622" s="17"/>
    </row>
    <row r="24623" spans="2:3" x14ac:dyDescent="0.25">
      <c r="B24623" s="16"/>
      <c r="C24623" s="17"/>
    </row>
    <row r="24624" spans="2:3" x14ac:dyDescent="0.25">
      <c r="B24624" s="16"/>
      <c r="C24624" s="17"/>
    </row>
    <row r="24625" spans="2:3" x14ac:dyDescent="0.25">
      <c r="B24625" s="16"/>
      <c r="C24625" s="17"/>
    </row>
    <row r="24626" spans="2:3" x14ac:dyDescent="0.25">
      <c r="B24626" s="16"/>
      <c r="C24626" s="17"/>
    </row>
    <row r="24627" spans="2:3" x14ac:dyDescent="0.25">
      <c r="B24627" s="16"/>
      <c r="C24627" s="17"/>
    </row>
    <row r="24628" spans="2:3" x14ac:dyDescent="0.25">
      <c r="B24628" s="16"/>
      <c r="C24628" s="17"/>
    </row>
    <row r="24629" spans="2:3" x14ac:dyDescent="0.25">
      <c r="B24629" s="16"/>
      <c r="C24629" s="17"/>
    </row>
    <row r="24630" spans="2:3" x14ac:dyDescent="0.25">
      <c r="B24630" s="16"/>
      <c r="C24630" s="17"/>
    </row>
    <row r="24631" spans="2:3" x14ac:dyDescent="0.25">
      <c r="B24631" s="16"/>
      <c r="C24631" s="17"/>
    </row>
    <row r="24632" spans="2:3" x14ac:dyDescent="0.25">
      <c r="B24632" s="16"/>
      <c r="C24632" s="17"/>
    </row>
    <row r="24633" spans="2:3" x14ac:dyDescent="0.25">
      <c r="B24633" s="16"/>
      <c r="C24633" s="17"/>
    </row>
    <row r="24634" spans="2:3" x14ac:dyDescent="0.25">
      <c r="B24634" s="16"/>
      <c r="C24634" s="17"/>
    </row>
    <row r="24635" spans="2:3" x14ac:dyDescent="0.25">
      <c r="B24635" s="16"/>
      <c r="C24635" s="17"/>
    </row>
    <row r="24636" spans="2:3" x14ac:dyDescent="0.25">
      <c r="B24636" s="16"/>
      <c r="C24636" s="17"/>
    </row>
    <row r="24637" spans="2:3" x14ac:dyDescent="0.25">
      <c r="B24637" s="16"/>
      <c r="C24637" s="17"/>
    </row>
    <row r="24638" spans="2:3" x14ac:dyDescent="0.25">
      <c r="B24638" s="16"/>
      <c r="C24638" s="17"/>
    </row>
    <row r="24639" spans="2:3" x14ac:dyDescent="0.25">
      <c r="B24639" s="16"/>
      <c r="C24639" s="17"/>
    </row>
    <row r="24640" spans="2:3" x14ac:dyDescent="0.25">
      <c r="B24640" s="16"/>
      <c r="C24640" s="17"/>
    </row>
    <row r="24641" spans="2:3" x14ac:dyDescent="0.25">
      <c r="B24641" s="16"/>
      <c r="C24641" s="17"/>
    </row>
    <row r="24642" spans="2:3" x14ac:dyDescent="0.25">
      <c r="B24642" s="16"/>
      <c r="C24642" s="17"/>
    </row>
    <row r="24643" spans="2:3" x14ac:dyDescent="0.25">
      <c r="B24643" s="16"/>
      <c r="C24643" s="17"/>
    </row>
    <row r="24644" spans="2:3" x14ac:dyDescent="0.25">
      <c r="B24644" s="16"/>
      <c r="C24644" s="17"/>
    </row>
    <row r="24645" spans="2:3" x14ac:dyDescent="0.25">
      <c r="B24645" s="16"/>
      <c r="C24645" s="17"/>
    </row>
    <row r="24646" spans="2:3" x14ac:dyDescent="0.25">
      <c r="B24646" s="16"/>
      <c r="C24646" s="17"/>
    </row>
    <row r="24647" spans="2:3" x14ac:dyDescent="0.25">
      <c r="B24647" s="16"/>
      <c r="C24647" s="17"/>
    </row>
    <row r="24648" spans="2:3" x14ac:dyDescent="0.25">
      <c r="B24648" s="16"/>
      <c r="C24648" s="17"/>
    </row>
    <row r="24649" spans="2:3" x14ac:dyDescent="0.25">
      <c r="B24649" s="16"/>
      <c r="C24649" s="17"/>
    </row>
    <row r="24650" spans="2:3" x14ac:dyDescent="0.25">
      <c r="B24650" s="16"/>
      <c r="C24650" s="17"/>
    </row>
    <row r="24651" spans="2:3" x14ac:dyDescent="0.25">
      <c r="B24651" s="16"/>
      <c r="C24651" s="17"/>
    </row>
    <row r="24652" spans="2:3" x14ac:dyDescent="0.25">
      <c r="B24652" s="16"/>
      <c r="C24652" s="17"/>
    </row>
    <row r="24653" spans="2:3" x14ac:dyDescent="0.25">
      <c r="B24653" s="16"/>
      <c r="C24653" s="17"/>
    </row>
    <row r="24654" spans="2:3" x14ac:dyDescent="0.25">
      <c r="B24654" s="16"/>
      <c r="C24654" s="17"/>
    </row>
    <row r="24655" spans="2:3" x14ac:dyDescent="0.25">
      <c r="B24655" s="16"/>
      <c r="C24655" s="17"/>
    </row>
    <row r="24656" spans="2:3" x14ac:dyDescent="0.25">
      <c r="B24656" s="16"/>
      <c r="C24656" s="17"/>
    </row>
    <row r="24657" spans="2:3" x14ac:dyDescent="0.25">
      <c r="B24657" s="16"/>
      <c r="C24657" s="17"/>
    </row>
    <row r="24658" spans="2:3" x14ac:dyDescent="0.25">
      <c r="B24658" s="16"/>
      <c r="C24658" s="17"/>
    </row>
    <row r="24659" spans="2:3" x14ac:dyDescent="0.25">
      <c r="B24659" s="16"/>
      <c r="C24659" s="17"/>
    </row>
    <row r="24660" spans="2:3" x14ac:dyDescent="0.25">
      <c r="B24660" s="16"/>
      <c r="C24660" s="17"/>
    </row>
    <row r="24661" spans="2:3" x14ac:dyDescent="0.25">
      <c r="B24661" s="16"/>
      <c r="C24661" s="17"/>
    </row>
    <row r="24662" spans="2:3" x14ac:dyDescent="0.25">
      <c r="B24662" s="16"/>
      <c r="C24662" s="17"/>
    </row>
    <row r="24663" spans="2:3" x14ac:dyDescent="0.25">
      <c r="B24663" s="16"/>
      <c r="C24663" s="17"/>
    </row>
    <row r="24664" spans="2:3" x14ac:dyDescent="0.25">
      <c r="B24664" s="16"/>
      <c r="C24664" s="17"/>
    </row>
    <row r="24665" spans="2:3" x14ac:dyDescent="0.25">
      <c r="B24665" s="16"/>
      <c r="C24665" s="17"/>
    </row>
    <row r="24666" spans="2:3" x14ac:dyDescent="0.25">
      <c r="B24666" s="16"/>
      <c r="C24666" s="17"/>
    </row>
    <row r="24667" spans="2:3" x14ac:dyDescent="0.25">
      <c r="B24667" s="16"/>
      <c r="C24667" s="17"/>
    </row>
    <row r="24668" spans="2:3" x14ac:dyDescent="0.25">
      <c r="B24668" s="16"/>
      <c r="C24668" s="17"/>
    </row>
    <row r="24669" spans="2:3" x14ac:dyDescent="0.25">
      <c r="B24669" s="16"/>
      <c r="C24669" s="17"/>
    </row>
    <row r="24670" spans="2:3" x14ac:dyDescent="0.25">
      <c r="B24670" s="16"/>
      <c r="C24670" s="17"/>
    </row>
    <row r="24671" spans="2:3" x14ac:dyDescent="0.25">
      <c r="B24671" s="16"/>
      <c r="C24671" s="17"/>
    </row>
    <row r="24672" spans="2:3" x14ac:dyDescent="0.25">
      <c r="B24672" s="16"/>
      <c r="C24672" s="17"/>
    </row>
    <row r="24673" spans="2:3" x14ac:dyDescent="0.25">
      <c r="B24673" s="16"/>
      <c r="C24673" s="17"/>
    </row>
    <row r="24674" spans="2:3" x14ac:dyDescent="0.25">
      <c r="B24674" s="16"/>
      <c r="C24674" s="17"/>
    </row>
    <row r="24675" spans="2:3" x14ac:dyDescent="0.25">
      <c r="B24675" s="16"/>
      <c r="C24675" s="17"/>
    </row>
    <row r="24676" spans="2:3" x14ac:dyDescent="0.25">
      <c r="B24676" s="16"/>
      <c r="C24676" s="17"/>
    </row>
    <row r="24677" spans="2:3" x14ac:dyDescent="0.25">
      <c r="B24677" s="16"/>
      <c r="C24677" s="17"/>
    </row>
    <row r="24678" spans="2:3" x14ac:dyDescent="0.25">
      <c r="B24678" s="16"/>
      <c r="C24678" s="17"/>
    </row>
    <row r="24679" spans="2:3" x14ac:dyDescent="0.25">
      <c r="B24679" s="16"/>
      <c r="C24679" s="17"/>
    </row>
    <row r="24680" spans="2:3" x14ac:dyDescent="0.25">
      <c r="B24680" s="16"/>
      <c r="C24680" s="17"/>
    </row>
    <row r="24681" spans="2:3" x14ac:dyDescent="0.25">
      <c r="B24681" s="16"/>
      <c r="C24681" s="17"/>
    </row>
    <row r="24682" spans="2:3" x14ac:dyDescent="0.25">
      <c r="B24682" s="16"/>
      <c r="C24682" s="17"/>
    </row>
    <row r="24683" spans="2:3" x14ac:dyDescent="0.25">
      <c r="B24683" s="16"/>
      <c r="C24683" s="17"/>
    </row>
    <row r="24684" spans="2:3" x14ac:dyDescent="0.25">
      <c r="B24684" s="16"/>
      <c r="C24684" s="17"/>
    </row>
    <row r="24685" spans="2:3" x14ac:dyDescent="0.25">
      <c r="B24685" s="16"/>
      <c r="C24685" s="17"/>
    </row>
    <row r="24686" spans="2:3" x14ac:dyDescent="0.25">
      <c r="B24686" s="16"/>
      <c r="C24686" s="17"/>
    </row>
    <row r="24687" spans="2:3" x14ac:dyDescent="0.25">
      <c r="B24687" s="16"/>
      <c r="C24687" s="17"/>
    </row>
    <row r="24688" spans="2:3" x14ac:dyDescent="0.25">
      <c r="B24688" s="16"/>
      <c r="C24688" s="17"/>
    </row>
    <row r="24689" spans="2:3" x14ac:dyDescent="0.25">
      <c r="B24689" s="16"/>
      <c r="C24689" s="17"/>
    </row>
    <row r="24690" spans="2:3" x14ac:dyDescent="0.25">
      <c r="B24690" s="16"/>
      <c r="C24690" s="17"/>
    </row>
    <row r="24691" spans="2:3" x14ac:dyDescent="0.25">
      <c r="B24691" s="16"/>
      <c r="C24691" s="17"/>
    </row>
    <row r="24692" spans="2:3" x14ac:dyDescent="0.25">
      <c r="B24692" s="16"/>
      <c r="C24692" s="17"/>
    </row>
    <row r="24693" spans="2:3" x14ac:dyDescent="0.25">
      <c r="B24693" s="16"/>
      <c r="C24693" s="17"/>
    </row>
    <row r="24694" spans="2:3" x14ac:dyDescent="0.25">
      <c r="B24694" s="16"/>
      <c r="C24694" s="17"/>
    </row>
    <row r="24695" spans="2:3" x14ac:dyDescent="0.25">
      <c r="B24695" s="16"/>
      <c r="C24695" s="17"/>
    </row>
    <row r="24696" spans="2:3" x14ac:dyDescent="0.25">
      <c r="B24696" s="16"/>
      <c r="C24696" s="17"/>
    </row>
    <row r="24697" spans="2:3" x14ac:dyDescent="0.25">
      <c r="B24697" s="16"/>
      <c r="C24697" s="17"/>
    </row>
    <row r="24698" spans="2:3" x14ac:dyDescent="0.25">
      <c r="B24698" s="16"/>
      <c r="C24698" s="17"/>
    </row>
    <row r="24699" spans="2:3" x14ac:dyDescent="0.25">
      <c r="B24699" s="16"/>
      <c r="C24699" s="17"/>
    </row>
    <row r="24700" spans="2:3" x14ac:dyDescent="0.25">
      <c r="B24700" s="16"/>
      <c r="C24700" s="17"/>
    </row>
    <row r="24701" spans="2:3" x14ac:dyDescent="0.25">
      <c r="B24701" s="16"/>
      <c r="C24701" s="17"/>
    </row>
    <row r="24702" spans="2:3" x14ac:dyDescent="0.25">
      <c r="B24702" s="16"/>
      <c r="C24702" s="17"/>
    </row>
    <row r="24703" spans="2:3" x14ac:dyDescent="0.25">
      <c r="B24703" s="16"/>
      <c r="C24703" s="17"/>
    </row>
    <row r="24704" spans="2:3" x14ac:dyDescent="0.25">
      <c r="B24704" s="16"/>
      <c r="C24704" s="17"/>
    </row>
    <row r="24705" spans="2:3" x14ac:dyDescent="0.25">
      <c r="B24705" s="16"/>
      <c r="C24705" s="17"/>
    </row>
    <row r="24706" spans="2:3" x14ac:dyDescent="0.25">
      <c r="B24706" s="16"/>
      <c r="C24706" s="17"/>
    </row>
    <row r="24707" spans="2:3" x14ac:dyDescent="0.25">
      <c r="B24707" s="16"/>
      <c r="C24707" s="17"/>
    </row>
    <row r="24708" spans="2:3" x14ac:dyDescent="0.25">
      <c r="B24708" s="16"/>
      <c r="C24708" s="17"/>
    </row>
    <row r="24709" spans="2:3" x14ac:dyDescent="0.25">
      <c r="B24709" s="16"/>
      <c r="C24709" s="17"/>
    </row>
    <row r="24710" spans="2:3" x14ac:dyDescent="0.25">
      <c r="B24710" s="16"/>
      <c r="C24710" s="17"/>
    </row>
    <row r="24711" spans="2:3" x14ac:dyDescent="0.25">
      <c r="B24711" s="16"/>
      <c r="C24711" s="17"/>
    </row>
    <row r="24712" spans="2:3" x14ac:dyDescent="0.25">
      <c r="B24712" s="16"/>
      <c r="C24712" s="17"/>
    </row>
    <row r="24713" spans="2:3" x14ac:dyDescent="0.25">
      <c r="B24713" s="16"/>
      <c r="C24713" s="17"/>
    </row>
    <row r="24714" spans="2:3" x14ac:dyDescent="0.25">
      <c r="B24714" s="16"/>
      <c r="C24714" s="17"/>
    </row>
    <row r="24715" spans="2:3" x14ac:dyDescent="0.25">
      <c r="B24715" s="16"/>
      <c r="C24715" s="17"/>
    </row>
    <row r="24716" spans="2:3" x14ac:dyDescent="0.25">
      <c r="B24716" s="16"/>
      <c r="C24716" s="17"/>
    </row>
    <row r="24717" spans="2:3" x14ac:dyDescent="0.25">
      <c r="B24717" s="16"/>
      <c r="C24717" s="17"/>
    </row>
    <row r="24718" spans="2:3" x14ac:dyDescent="0.25">
      <c r="B24718" s="16"/>
      <c r="C24718" s="17"/>
    </row>
    <row r="24719" spans="2:3" x14ac:dyDescent="0.25">
      <c r="B24719" s="16"/>
      <c r="C24719" s="17"/>
    </row>
    <row r="24720" spans="2:3" x14ac:dyDescent="0.25">
      <c r="B24720" s="16"/>
      <c r="C24720" s="17"/>
    </row>
    <row r="24721" spans="2:3" x14ac:dyDescent="0.25">
      <c r="B24721" s="16"/>
      <c r="C24721" s="17"/>
    </row>
    <row r="24722" spans="2:3" x14ac:dyDescent="0.25">
      <c r="B24722" s="16"/>
      <c r="C24722" s="17"/>
    </row>
    <row r="24723" spans="2:3" x14ac:dyDescent="0.25">
      <c r="B24723" s="16"/>
      <c r="C24723" s="17"/>
    </row>
    <row r="24724" spans="2:3" x14ac:dyDescent="0.25">
      <c r="B24724" s="16"/>
      <c r="C24724" s="17"/>
    </row>
    <row r="24725" spans="2:3" x14ac:dyDescent="0.25">
      <c r="B24725" s="16"/>
      <c r="C24725" s="17"/>
    </row>
    <row r="24726" spans="2:3" x14ac:dyDescent="0.25">
      <c r="B24726" s="16"/>
      <c r="C24726" s="17"/>
    </row>
    <row r="24727" spans="2:3" x14ac:dyDescent="0.25">
      <c r="B24727" s="16"/>
      <c r="C24727" s="17"/>
    </row>
    <row r="24728" spans="2:3" x14ac:dyDescent="0.25">
      <c r="B24728" s="16"/>
      <c r="C24728" s="17"/>
    </row>
    <row r="24729" spans="2:3" x14ac:dyDescent="0.25">
      <c r="B24729" s="16"/>
      <c r="C24729" s="17"/>
    </row>
    <row r="24730" spans="2:3" x14ac:dyDescent="0.25">
      <c r="B24730" s="16"/>
      <c r="C24730" s="17"/>
    </row>
    <row r="24731" spans="2:3" x14ac:dyDescent="0.25">
      <c r="B24731" s="16"/>
      <c r="C24731" s="17"/>
    </row>
    <row r="24732" spans="2:3" x14ac:dyDescent="0.25">
      <c r="B24732" s="16"/>
      <c r="C24732" s="17"/>
    </row>
    <row r="24733" spans="2:3" x14ac:dyDescent="0.25">
      <c r="B24733" s="16"/>
      <c r="C24733" s="17"/>
    </row>
    <row r="24734" spans="2:3" x14ac:dyDescent="0.25">
      <c r="B24734" s="16"/>
      <c r="C24734" s="17"/>
    </row>
    <row r="24735" spans="2:3" x14ac:dyDescent="0.25">
      <c r="B24735" s="16"/>
      <c r="C24735" s="17"/>
    </row>
    <row r="24736" spans="2:3" x14ac:dyDescent="0.25">
      <c r="B24736" s="16"/>
      <c r="C24736" s="17"/>
    </row>
    <row r="24737" spans="2:3" x14ac:dyDescent="0.25">
      <c r="B24737" s="16"/>
      <c r="C24737" s="17"/>
    </row>
    <row r="24738" spans="2:3" x14ac:dyDescent="0.25">
      <c r="B24738" s="16"/>
      <c r="C24738" s="17"/>
    </row>
    <row r="24739" spans="2:3" x14ac:dyDescent="0.25">
      <c r="B24739" s="16"/>
      <c r="C24739" s="17"/>
    </row>
    <row r="24740" spans="2:3" x14ac:dyDescent="0.25">
      <c r="B24740" s="16"/>
      <c r="C24740" s="17"/>
    </row>
    <row r="24741" spans="2:3" x14ac:dyDescent="0.25">
      <c r="B24741" s="16"/>
      <c r="C24741" s="17"/>
    </row>
    <row r="24742" spans="2:3" x14ac:dyDescent="0.25">
      <c r="B24742" s="16"/>
      <c r="C24742" s="17"/>
    </row>
    <row r="24743" spans="2:3" x14ac:dyDescent="0.25">
      <c r="B24743" s="16"/>
      <c r="C24743" s="17"/>
    </row>
    <row r="24744" spans="2:3" x14ac:dyDescent="0.25">
      <c r="B24744" s="16"/>
      <c r="C24744" s="17"/>
    </row>
    <row r="24745" spans="2:3" x14ac:dyDescent="0.25">
      <c r="B24745" s="16"/>
      <c r="C24745" s="17"/>
    </row>
    <row r="24746" spans="2:3" x14ac:dyDescent="0.25">
      <c r="B24746" s="16"/>
      <c r="C24746" s="17"/>
    </row>
    <row r="24747" spans="2:3" x14ac:dyDescent="0.25">
      <c r="B24747" s="16"/>
      <c r="C24747" s="17"/>
    </row>
    <row r="24748" spans="2:3" x14ac:dyDescent="0.25">
      <c r="B24748" s="16"/>
      <c r="C24748" s="17"/>
    </row>
    <row r="24749" spans="2:3" x14ac:dyDescent="0.25">
      <c r="B24749" s="16"/>
      <c r="C24749" s="17"/>
    </row>
    <row r="24750" spans="2:3" x14ac:dyDescent="0.25">
      <c r="B24750" s="16"/>
      <c r="C24750" s="17"/>
    </row>
    <row r="24751" spans="2:3" x14ac:dyDescent="0.25">
      <c r="B24751" s="16"/>
      <c r="C24751" s="17"/>
    </row>
    <row r="24752" spans="2:3" x14ac:dyDescent="0.25">
      <c r="B24752" s="16"/>
      <c r="C24752" s="17"/>
    </row>
    <row r="24753" spans="2:3" x14ac:dyDescent="0.25">
      <c r="B24753" s="16"/>
      <c r="C24753" s="17"/>
    </row>
    <row r="24754" spans="2:3" x14ac:dyDescent="0.25">
      <c r="B24754" s="16"/>
      <c r="C24754" s="17"/>
    </row>
    <row r="24755" spans="2:3" x14ac:dyDescent="0.25">
      <c r="B24755" s="16"/>
      <c r="C24755" s="17"/>
    </row>
    <row r="24756" spans="2:3" x14ac:dyDescent="0.25">
      <c r="B24756" s="16"/>
      <c r="C24756" s="17"/>
    </row>
    <row r="24757" spans="2:3" x14ac:dyDescent="0.25">
      <c r="B24757" s="16"/>
      <c r="C24757" s="17"/>
    </row>
    <row r="24758" spans="2:3" x14ac:dyDescent="0.25">
      <c r="B24758" s="16"/>
      <c r="C24758" s="17"/>
    </row>
    <row r="24759" spans="2:3" x14ac:dyDescent="0.25">
      <c r="B24759" s="16"/>
      <c r="C24759" s="17"/>
    </row>
    <row r="24760" spans="2:3" x14ac:dyDescent="0.25">
      <c r="B24760" s="16"/>
      <c r="C24760" s="17"/>
    </row>
    <row r="24761" spans="2:3" x14ac:dyDescent="0.25">
      <c r="B24761" s="16"/>
      <c r="C24761" s="17"/>
    </row>
    <row r="24762" spans="2:3" x14ac:dyDescent="0.25">
      <c r="B24762" s="16"/>
      <c r="C24762" s="17"/>
    </row>
    <row r="24763" spans="2:3" x14ac:dyDescent="0.25">
      <c r="B24763" s="16"/>
      <c r="C24763" s="17"/>
    </row>
    <row r="24764" spans="2:3" x14ac:dyDescent="0.25">
      <c r="B24764" s="16"/>
      <c r="C24764" s="17"/>
    </row>
    <row r="24765" spans="2:3" x14ac:dyDescent="0.25">
      <c r="B24765" s="16"/>
      <c r="C24765" s="17"/>
    </row>
    <row r="24766" spans="2:3" x14ac:dyDescent="0.25">
      <c r="B24766" s="16"/>
      <c r="C24766" s="17"/>
    </row>
    <row r="24767" spans="2:3" x14ac:dyDescent="0.25">
      <c r="B24767" s="16"/>
      <c r="C24767" s="17"/>
    </row>
    <row r="24768" spans="2:3" x14ac:dyDescent="0.25">
      <c r="B24768" s="16"/>
      <c r="C24768" s="17"/>
    </row>
    <row r="24769" spans="2:3" x14ac:dyDescent="0.25">
      <c r="B24769" s="16"/>
      <c r="C24769" s="17"/>
    </row>
    <row r="24770" spans="2:3" x14ac:dyDescent="0.25">
      <c r="B24770" s="16"/>
      <c r="C24770" s="17"/>
    </row>
    <row r="24771" spans="2:3" x14ac:dyDescent="0.25">
      <c r="B24771" s="16"/>
      <c r="C24771" s="17"/>
    </row>
    <row r="24772" spans="2:3" x14ac:dyDescent="0.25">
      <c r="B24772" s="16"/>
      <c r="C24772" s="17"/>
    </row>
    <row r="24773" spans="2:3" x14ac:dyDescent="0.25">
      <c r="B24773" s="16"/>
      <c r="C24773" s="17"/>
    </row>
    <row r="24774" spans="2:3" x14ac:dyDescent="0.25">
      <c r="B24774" s="16"/>
      <c r="C24774" s="17"/>
    </row>
    <row r="24775" spans="2:3" x14ac:dyDescent="0.25">
      <c r="B24775" s="16"/>
      <c r="C24775" s="17"/>
    </row>
    <row r="24776" spans="2:3" x14ac:dyDescent="0.25">
      <c r="B24776" s="16"/>
      <c r="C24776" s="17"/>
    </row>
    <row r="24777" spans="2:3" x14ac:dyDescent="0.25">
      <c r="B24777" s="16"/>
      <c r="C24777" s="17"/>
    </row>
    <row r="24778" spans="2:3" x14ac:dyDescent="0.25">
      <c r="B24778" s="16"/>
      <c r="C24778" s="17"/>
    </row>
    <row r="24779" spans="2:3" x14ac:dyDescent="0.25">
      <c r="B24779" s="16"/>
      <c r="C24779" s="17"/>
    </row>
    <row r="24780" spans="2:3" x14ac:dyDescent="0.25">
      <c r="B24780" s="16"/>
      <c r="C24780" s="17"/>
    </row>
    <row r="24781" spans="2:3" x14ac:dyDescent="0.25">
      <c r="B24781" s="16"/>
      <c r="C24781" s="17"/>
    </row>
    <row r="24782" spans="2:3" x14ac:dyDescent="0.25">
      <c r="B24782" s="16"/>
      <c r="C24782" s="17"/>
    </row>
    <row r="24783" spans="2:3" x14ac:dyDescent="0.25">
      <c r="B24783" s="16"/>
      <c r="C24783" s="17"/>
    </row>
    <row r="24784" spans="2:3" x14ac:dyDescent="0.25">
      <c r="B24784" s="16"/>
      <c r="C24784" s="17"/>
    </row>
    <row r="24785" spans="2:3" x14ac:dyDescent="0.25">
      <c r="B24785" s="16"/>
      <c r="C24785" s="17"/>
    </row>
    <row r="24786" spans="2:3" x14ac:dyDescent="0.25">
      <c r="B24786" s="16"/>
      <c r="C24786" s="17"/>
    </row>
    <row r="24787" spans="2:3" x14ac:dyDescent="0.25">
      <c r="B24787" s="16"/>
      <c r="C24787" s="17"/>
    </row>
    <row r="24788" spans="2:3" x14ac:dyDescent="0.25">
      <c r="B24788" s="16"/>
      <c r="C24788" s="17"/>
    </row>
    <row r="24789" spans="2:3" x14ac:dyDescent="0.25">
      <c r="B24789" s="16"/>
      <c r="C24789" s="17"/>
    </row>
    <row r="24790" spans="2:3" x14ac:dyDescent="0.25">
      <c r="B24790" s="16"/>
      <c r="C24790" s="17"/>
    </row>
    <row r="24791" spans="2:3" x14ac:dyDescent="0.25">
      <c r="B24791" s="16"/>
      <c r="C24791" s="17"/>
    </row>
    <row r="24792" spans="2:3" x14ac:dyDescent="0.25">
      <c r="B24792" s="16"/>
      <c r="C24792" s="17"/>
    </row>
    <row r="24793" spans="2:3" x14ac:dyDescent="0.25">
      <c r="B24793" s="16"/>
      <c r="C24793" s="17"/>
    </row>
    <row r="24794" spans="2:3" x14ac:dyDescent="0.25">
      <c r="B24794" s="16"/>
      <c r="C24794" s="17"/>
    </row>
    <row r="24795" spans="2:3" x14ac:dyDescent="0.25">
      <c r="B24795" s="16"/>
      <c r="C24795" s="17"/>
    </row>
    <row r="24796" spans="2:3" x14ac:dyDescent="0.25">
      <c r="B24796" s="16"/>
      <c r="C24796" s="17"/>
    </row>
    <row r="24797" spans="2:3" x14ac:dyDescent="0.25">
      <c r="B24797" s="16"/>
      <c r="C24797" s="17"/>
    </row>
    <row r="24798" spans="2:3" x14ac:dyDescent="0.25">
      <c r="B24798" s="16"/>
      <c r="C24798" s="17"/>
    </row>
    <row r="24799" spans="2:3" x14ac:dyDescent="0.25">
      <c r="B24799" s="16"/>
      <c r="C24799" s="17"/>
    </row>
    <row r="24800" spans="2:3" x14ac:dyDescent="0.25">
      <c r="B24800" s="16"/>
      <c r="C24800" s="17"/>
    </row>
    <row r="24801" spans="2:3" x14ac:dyDescent="0.25">
      <c r="B24801" s="16"/>
      <c r="C24801" s="17"/>
    </row>
    <row r="24802" spans="2:3" x14ac:dyDescent="0.25">
      <c r="B24802" s="16"/>
      <c r="C24802" s="17"/>
    </row>
    <row r="24803" spans="2:3" x14ac:dyDescent="0.25">
      <c r="B24803" s="16"/>
      <c r="C24803" s="17"/>
    </row>
    <row r="24804" spans="2:3" x14ac:dyDescent="0.25">
      <c r="B24804" s="16"/>
      <c r="C24804" s="17"/>
    </row>
    <row r="24805" spans="2:3" x14ac:dyDescent="0.25">
      <c r="B24805" s="16"/>
      <c r="C24805" s="17"/>
    </row>
    <row r="24806" spans="2:3" x14ac:dyDescent="0.25">
      <c r="B24806" s="16"/>
      <c r="C24806" s="17"/>
    </row>
    <row r="24807" spans="2:3" x14ac:dyDescent="0.25">
      <c r="B24807" s="16"/>
      <c r="C24807" s="17"/>
    </row>
    <row r="24808" spans="2:3" x14ac:dyDescent="0.25">
      <c r="B24808" s="16"/>
      <c r="C24808" s="17"/>
    </row>
    <row r="24809" spans="2:3" x14ac:dyDescent="0.25">
      <c r="B24809" s="16"/>
      <c r="C24809" s="17"/>
    </row>
    <row r="24810" spans="2:3" x14ac:dyDescent="0.25">
      <c r="B24810" s="16"/>
      <c r="C24810" s="17"/>
    </row>
    <row r="24811" spans="2:3" x14ac:dyDescent="0.25">
      <c r="B24811" s="16"/>
      <c r="C24811" s="17"/>
    </row>
    <row r="24812" spans="2:3" x14ac:dyDescent="0.25">
      <c r="B24812" s="16"/>
      <c r="C24812" s="17"/>
    </row>
    <row r="24813" spans="2:3" x14ac:dyDescent="0.25">
      <c r="B24813" s="16"/>
      <c r="C24813" s="17"/>
    </row>
    <row r="24814" spans="2:3" x14ac:dyDescent="0.25">
      <c r="B24814" s="16"/>
      <c r="C24814" s="17"/>
    </row>
    <row r="24815" spans="2:3" x14ac:dyDescent="0.25">
      <c r="B24815" s="16"/>
      <c r="C24815" s="17"/>
    </row>
    <row r="24816" spans="2:3" x14ac:dyDescent="0.25">
      <c r="B24816" s="16"/>
      <c r="C24816" s="17"/>
    </row>
    <row r="24817" spans="2:3" x14ac:dyDescent="0.25">
      <c r="B24817" s="16"/>
      <c r="C24817" s="17"/>
    </row>
    <row r="24818" spans="2:3" x14ac:dyDescent="0.25">
      <c r="B24818" s="16"/>
      <c r="C24818" s="17"/>
    </row>
    <row r="24819" spans="2:3" x14ac:dyDescent="0.25">
      <c r="B24819" s="16"/>
      <c r="C24819" s="17"/>
    </row>
    <row r="24820" spans="2:3" x14ac:dyDescent="0.25">
      <c r="B24820" s="16"/>
      <c r="C24820" s="17"/>
    </row>
    <row r="24821" spans="2:3" x14ac:dyDescent="0.25">
      <c r="B24821" s="16"/>
      <c r="C24821" s="17"/>
    </row>
    <row r="24822" spans="2:3" x14ac:dyDescent="0.25">
      <c r="B24822" s="16"/>
      <c r="C24822" s="17"/>
    </row>
    <row r="24823" spans="2:3" x14ac:dyDescent="0.25">
      <c r="B24823" s="16"/>
      <c r="C24823" s="17"/>
    </row>
    <row r="24824" spans="2:3" x14ac:dyDescent="0.25">
      <c r="B24824" s="16"/>
      <c r="C24824" s="17"/>
    </row>
    <row r="24825" spans="2:3" x14ac:dyDescent="0.25">
      <c r="B24825" s="16"/>
      <c r="C24825" s="17"/>
    </row>
    <row r="24826" spans="2:3" x14ac:dyDescent="0.25">
      <c r="B24826" s="16"/>
      <c r="C24826" s="17"/>
    </row>
    <row r="24827" spans="2:3" x14ac:dyDescent="0.25">
      <c r="B24827" s="16"/>
      <c r="C24827" s="17"/>
    </row>
    <row r="24828" spans="2:3" x14ac:dyDescent="0.25">
      <c r="B24828" s="16"/>
      <c r="C24828" s="17"/>
    </row>
    <row r="24829" spans="2:3" x14ac:dyDescent="0.25">
      <c r="B24829" s="16"/>
      <c r="C24829" s="17"/>
    </row>
    <row r="24830" spans="2:3" x14ac:dyDescent="0.25">
      <c r="B24830" s="16"/>
      <c r="C24830" s="17"/>
    </row>
    <row r="24831" spans="2:3" x14ac:dyDescent="0.25">
      <c r="B24831" s="16"/>
      <c r="C24831" s="17"/>
    </row>
    <row r="24832" spans="2:3" x14ac:dyDescent="0.25">
      <c r="B24832" s="16"/>
      <c r="C24832" s="17"/>
    </row>
    <row r="24833" spans="2:3" x14ac:dyDescent="0.25">
      <c r="B24833" s="16"/>
      <c r="C24833" s="17"/>
    </row>
    <row r="24834" spans="2:3" x14ac:dyDescent="0.25">
      <c r="B24834" s="16"/>
      <c r="C24834" s="17"/>
    </row>
    <row r="24835" spans="2:3" x14ac:dyDescent="0.25">
      <c r="B24835" s="16"/>
      <c r="C24835" s="17"/>
    </row>
    <row r="24836" spans="2:3" x14ac:dyDescent="0.25">
      <c r="B24836" s="16"/>
      <c r="C24836" s="17"/>
    </row>
    <row r="24837" spans="2:3" x14ac:dyDescent="0.25">
      <c r="B24837" s="16"/>
      <c r="C24837" s="17"/>
    </row>
    <row r="24838" spans="2:3" x14ac:dyDescent="0.25">
      <c r="B24838" s="16"/>
      <c r="C24838" s="17"/>
    </row>
    <row r="24839" spans="2:3" x14ac:dyDescent="0.25">
      <c r="B24839" s="16"/>
      <c r="C24839" s="17"/>
    </row>
    <row r="24840" spans="2:3" x14ac:dyDescent="0.25">
      <c r="B24840" s="16"/>
      <c r="C24840" s="17"/>
    </row>
    <row r="24841" spans="2:3" x14ac:dyDescent="0.25">
      <c r="B24841" s="16"/>
      <c r="C24841" s="17"/>
    </row>
    <row r="24842" spans="2:3" x14ac:dyDescent="0.25">
      <c r="B24842" s="16"/>
      <c r="C24842" s="17"/>
    </row>
    <row r="24843" spans="2:3" x14ac:dyDescent="0.25">
      <c r="B24843" s="16"/>
      <c r="C24843" s="17"/>
    </row>
    <row r="24844" spans="2:3" x14ac:dyDescent="0.25">
      <c r="B24844" s="16"/>
      <c r="C24844" s="17"/>
    </row>
    <row r="24845" spans="2:3" x14ac:dyDescent="0.25">
      <c r="B24845" s="16"/>
      <c r="C24845" s="17"/>
    </row>
    <row r="24846" spans="2:3" x14ac:dyDescent="0.25">
      <c r="B24846" s="16"/>
      <c r="C24846" s="17"/>
    </row>
    <row r="24847" spans="2:3" x14ac:dyDescent="0.25">
      <c r="B24847" s="16"/>
      <c r="C24847" s="17"/>
    </row>
    <row r="24848" spans="2:3" x14ac:dyDescent="0.25">
      <c r="B24848" s="16"/>
      <c r="C24848" s="17"/>
    </row>
    <row r="24849" spans="2:3" x14ac:dyDescent="0.25">
      <c r="B24849" s="16"/>
      <c r="C24849" s="17"/>
    </row>
    <row r="24850" spans="2:3" x14ac:dyDescent="0.25">
      <c r="B24850" s="16"/>
      <c r="C24850" s="17"/>
    </row>
    <row r="24851" spans="2:3" x14ac:dyDescent="0.25">
      <c r="B24851" s="16"/>
      <c r="C24851" s="17"/>
    </row>
    <row r="24852" spans="2:3" x14ac:dyDescent="0.25">
      <c r="B24852" s="16"/>
      <c r="C24852" s="17"/>
    </row>
    <row r="24853" spans="2:3" x14ac:dyDescent="0.25">
      <c r="B24853" s="16"/>
      <c r="C24853" s="17"/>
    </row>
    <row r="24854" spans="2:3" x14ac:dyDescent="0.25">
      <c r="B24854" s="16"/>
      <c r="C24854" s="17"/>
    </row>
    <row r="24855" spans="2:3" x14ac:dyDescent="0.25">
      <c r="B24855" s="16"/>
      <c r="C24855" s="17"/>
    </row>
    <row r="24856" spans="2:3" x14ac:dyDescent="0.25">
      <c r="B24856" s="16"/>
      <c r="C24856" s="17"/>
    </row>
    <row r="24857" spans="2:3" x14ac:dyDescent="0.25">
      <c r="B24857" s="16"/>
      <c r="C24857" s="17"/>
    </row>
    <row r="24858" spans="2:3" x14ac:dyDescent="0.25">
      <c r="B24858" s="16"/>
      <c r="C24858" s="17"/>
    </row>
    <row r="24859" spans="2:3" x14ac:dyDescent="0.25">
      <c r="B24859" s="16"/>
      <c r="C24859" s="17"/>
    </row>
    <row r="24860" spans="2:3" x14ac:dyDescent="0.25">
      <c r="B24860" s="16"/>
      <c r="C24860" s="17"/>
    </row>
    <row r="24861" spans="2:3" x14ac:dyDescent="0.25">
      <c r="B24861" s="16"/>
      <c r="C24861" s="17"/>
    </row>
    <row r="24862" spans="2:3" x14ac:dyDescent="0.25">
      <c r="B24862" s="16"/>
      <c r="C24862" s="17"/>
    </row>
    <row r="24863" spans="2:3" x14ac:dyDescent="0.25">
      <c r="B24863" s="16"/>
      <c r="C24863" s="17"/>
    </row>
    <row r="24864" spans="2:3" x14ac:dyDescent="0.25">
      <c r="B24864" s="16"/>
      <c r="C24864" s="17"/>
    </row>
    <row r="24865" spans="2:3" x14ac:dyDescent="0.25">
      <c r="B24865" s="16"/>
      <c r="C24865" s="17"/>
    </row>
    <row r="24866" spans="2:3" x14ac:dyDescent="0.25">
      <c r="B24866" s="16"/>
      <c r="C24866" s="17"/>
    </row>
    <row r="24867" spans="2:3" x14ac:dyDescent="0.25">
      <c r="B24867" s="16"/>
      <c r="C24867" s="17"/>
    </row>
    <row r="24868" spans="2:3" x14ac:dyDescent="0.25">
      <c r="B24868" s="16"/>
      <c r="C24868" s="17"/>
    </row>
    <row r="24869" spans="2:3" x14ac:dyDescent="0.25">
      <c r="B24869" s="16"/>
      <c r="C24869" s="17"/>
    </row>
    <row r="24870" spans="2:3" x14ac:dyDescent="0.25">
      <c r="B24870" s="16"/>
      <c r="C24870" s="17"/>
    </row>
    <row r="24871" spans="2:3" x14ac:dyDescent="0.25">
      <c r="B24871" s="16"/>
      <c r="C24871" s="17"/>
    </row>
    <row r="24872" spans="2:3" x14ac:dyDescent="0.25">
      <c r="B24872" s="16"/>
      <c r="C24872" s="17"/>
    </row>
    <row r="24873" spans="2:3" x14ac:dyDescent="0.25">
      <c r="B24873" s="16"/>
      <c r="C24873" s="17"/>
    </row>
    <row r="24874" spans="2:3" x14ac:dyDescent="0.25">
      <c r="B24874" s="16"/>
      <c r="C24874" s="17"/>
    </row>
    <row r="24875" spans="2:3" x14ac:dyDescent="0.25">
      <c r="B24875" s="16"/>
      <c r="C24875" s="17"/>
    </row>
    <row r="24876" spans="2:3" x14ac:dyDescent="0.25">
      <c r="B24876" s="16"/>
      <c r="C24876" s="17"/>
    </row>
    <row r="24877" spans="2:3" x14ac:dyDescent="0.25">
      <c r="B24877" s="16"/>
      <c r="C24877" s="17"/>
    </row>
    <row r="24878" spans="2:3" x14ac:dyDescent="0.25">
      <c r="B24878" s="16"/>
      <c r="C24878" s="17"/>
    </row>
    <row r="24879" spans="2:3" x14ac:dyDescent="0.25">
      <c r="B24879" s="16"/>
      <c r="C24879" s="17"/>
    </row>
    <row r="24880" spans="2:3" x14ac:dyDescent="0.25">
      <c r="B24880" s="16"/>
      <c r="C24880" s="17"/>
    </row>
    <row r="24881" spans="2:3" x14ac:dyDescent="0.25">
      <c r="B24881" s="16"/>
      <c r="C24881" s="17"/>
    </row>
    <row r="24882" spans="2:3" x14ac:dyDescent="0.25">
      <c r="B24882" s="16"/>
      <c r="C24882" s="17"/>
    </row>
    <row r="24883" spans="2:3" x14ac:dyDescent="0.25">
      <c r="B24883" s="16"/>
      <c r="C24883" s="17"/>
    </row>
    <row r="24884" spans="2:3" x14ac:dyDescent="0.25">
      <c r="B24884" s="16"/>
      <c r="C24884" s="17"/>
    </row>
    <row r="24885" spans="2:3" x14ac:dyDescent="0.25">
      <c r="B24885" s="16"/>
      <c r="C24885" s="17"/>
    </row>
    <row r="24886" spans="2:3" x14ac:dyDescent="0.25">
      <c r="B24886" s="16"/>
      <c r="C24886" s="17"/>
    </row>
    <row r="24887" spans="2:3" x14ac:dyDescent="0.25">
      <c r="B24887" s="16"/>
      <c r="C24887" s="17"/>
    </row>
    <row r="24888" spans="2:3" x14ac:dyDescent="0.25">
      <c r="B24888" s="16"/>
      <c r="C24888" s="17"/>
    </row>
    <row r="24889" spans="2:3" x14ac:dyDescent="0.25">
      <c r="B24889" s="16"/>
      <c r="C24889" s="17"/>
    </row>
    <row r="24890" spans="2:3" x14ac:dyDescent="0.25">
      <c r="B24890" s="16"/>
      <c r="C24890" s="17"/>
    </row>
    <row r="24891" spans="2:3" x14ac:dyDescent="0.25">
      <c r="B24891" s="16"/>
      <c r="C24891" s="17"/>
    </row>
    <row r="24892" spans="2:3" x14ac:dyDescent="0.25">
      <c r="B24892" s="16"/>
      <c r="C24892" s="17"/>
    </row>
    <row r="24893" spans="2:3" x14ac:dyDescent="0.25">
      <c r="B24893" s="16"/>
      <c r="C24893" s="17"/>
    </row>
    <row r="24894" spans="2:3" x14ac:dyDescent="0.25">
      <c r="B24894" s="16"/>
      <c r="C24894" s="17"/>
    </row>
    <row r="24895" spans="2:3" x14ac:dyDescent="0.25">
      <c r="B24895" s="16"/>
      <c r="C24895" s="17"/>
    </row>
    <row r="24896" spans="2:3" x14ac:dyDescent="0.25">
      <c r="B24896" s="16"/>
      <c r="C24896" s="17"/>
    </row>
    <row r="24897" spans="2:3" x14ac:dyDescent="0.25">
      <c r="B24897" s="16"/>
      <c r="C24897" s="17"/>
    </row>
    <row r="24898" spans="2:3" x14ac:dyDescent="0.25">
      <c r="B24898" s="16"/>
      <c r="C24898" s="17"/>
    </row>
    <row r="24899" spans="2:3" x14ac:dyDescent="0.25">
      <c r="B24899" s="16"/>
      <c r="C24899" s="17"/>
    </row>
    <row r="24900" spans="2:3" x14ac:dyDescent="0.25">
      <c r="B24900" s="16"/>
      <c r="C24900" s="17"/>
    </row>
    <row r="24901" spans="2:3" x14ac:dyDescent="0.25">
      <c r="B24901" s="16"/>
      <c r="C24901" s="17"/>
    </row>
    <row r="24902" spans="2:3" x14ac:dyDescent="0.25">
      <c r="B24902" s="16"/>
      <c r="C24902" s="17"/>
    </row>
    <row r="24903" spans="2:3" x14ac:dyDescent="0.25">
      <c r="B24903" s="16"/>
      <c r="C24903" s="17"/>
    </row>
    <row r="24904" spans="2:3" x14ac:dyDescent="0.25">
      <c r="B24904" s="16"/>
      <c r="C24904" s="17"/>
    </row>
    <row r="24905" spans="2:3" x14ac:dyDescent="0.25">
      <c r="B24905" s="16"/>
      <c r="C24905" s="17"/>
    </row>
    <row r="24906" spans="2:3" x14ac:dyDescent="0.25">
      <c r="B24906" s="16"/>
      <c r="C24906" s="17"/>
    </row>
    <row r="24907" spans="2:3" x14ac:dyDescent="0.25">
      <c r="B24907" s="16"/>
      <c r="C24907" s="17"/>
    </row>
    <row r="24908" spans="2:3" x14ac:dyDescent="0.25">
      <c r="B24908" s="16"/>
      <c r="C24908" s="17"/>
    </row>
    <row r="24909" spans="2:3" x14ac:dyDescent="0.25">
      <c r="B24909" s="16"/>
      <c r="C24909" s="17"/>
    </row>
    <row r="24910" spans="2:3" x14ac:dyDescent="0.25">
      <c r="B24910" s="16"/>
      <c r="C24910" s="17"/>
    </row>
    <row r="24911" spans="2:3" x14ac:dyDescent="0.25">
      <c r="B24911" s="16"/>
      <c r="C24911" s="17"/>
    </row>
    <row r="24912" spans="2:3" x14ac:dyDescent="0.25">
      <c r="B24912" s="16"/>
      <c r="C24912" s="17"/>
    </row>
    <row r="24913" spans="2:3" x14ac:dyDescent="0.25">
      <c r="B24913" s="16"/>
      <c r="C24913" s="17"/>
    </row>
    <row r="24914" spans="2:3" x14ac:dyDescent="0.25">
      <c r="B24914" s="16"/>
      <c r="C24914" s="17"/>
    </row>
    <row r="24915" spans="2:3" x14ac:dyDescent="0.25">
      <c r="B24915" s="16"/>
      <c r="C24915" s="17"/>
    </row>
    <row r="24916" spans="2:3" x14ac:dyDescent="0.25">
      <c r="B24916" s="16"/>
      <c r="C24916" s="17"/>
    </row>
    <row r="24917" spans="2:3" x14ac:dyDescent="0.25">
      <c r="B24917" s="16"/>
      <c r="C24917" s="17"/>
    </row>
    <row r="24918" spans="2:3" x14ac:dyDescent="0.25">
      <c r="B24918" s="16"/>
      <c r="C24918" s="17"/>
    </row>
    <row r="24919" spans="2:3" x14ac:dyDescent="0.25">
      <c r="B24919" s="16"/>
      <c r="C24919" s="17"/>
    </row>
    <row r="24920" spans="2:3" x14ac:dyDescent="0.25">
      <c r="B24920" s="16"/>
      <c r="C24920" s="17"/>
    </row>
    <row r="24921" spans="2:3" x14ac:dyDescent="0.25">
      <c r="B24921" s="16"/>
      <c r="C24921" s="17"/>
    </row>
    <row r="24922" spans="2:3" x14ac:dyDescent="0.25">
      <c r="B24922" s="16"/>
      <c r="C24922" s="17"/>
    </row>
    <row r="24923" spans="2:3" x14ac:dyDescent="0.25">
      <c r="B24923" s="16"/>
      <c r="C24923" s="17"/>
    </row>
    <row r="24924" spans="2:3" x14ac:dyDescent="0.25">
      <c r="B24924" s="16"/>
      <c r="C24924" s="17"/>
    </row>
    <row r="24925" spans="2:3" x14ac:dyDescent="0.25">
      <c r="B24925" s="16"/>
      <c r="C24925" s="17"/>
    </row>
    <row r="24926" spans="2:3" x14ac:dyDescent="0.25">
      <c r="B24926" s="16"/>
      <c r="C24926" s="17"/>
    </row>
    <row r="24927" spans="2:3" x14ac:dyDescent="0.25">
      <c r="B24927" s="16"/>
      <c r="C24927" s="17"/>
    </row>
    <row r="24928" spans="2:3" x14ac:dyDescent="0.25">
      <c r="B24928" s="16"/>
      <c r="C24928" s="17"/>
    </row>
    <row r="24929" spans="2:3" x14ac:dyDescent="0.25">
      <c r="B24929" s="16"/>
      <c r="C24929" s="17"/>
    </row>
    <row r="24930" spans="2:3" x14ac:dyDescent="0.25">
      <c r="B24930" s="16"/>
      <c r="C24930" s="17"/>
    </row>
    <row r="24931" spans="2:3" x14ac:dyDescent="0.25">
      <c r="B24931" s="16"/>
      <c r="C24931" s="17"/>
    </row>
    <row r="24932" spans="2:3" x14ac:dyDescent="0.25">
      <c r="B24932" s="16"/>
      <c r="C24932" s="17"/>
    </row>
    <row r="24933" spans="2:3" x14ac:dyDescent="0.25">
      <c r="B24933" s="16"/>
      <c r="C24933" s="17"/>
    </row>
    <row r="24934" spans="2:3" x14ac:dyDescent="0.25">
      <c r="B24934" s="16"/>
      <c r="C24934" s="17"/>
    </row>
    <row r="24935" spans="2:3" x14ac:dyDescent="0.25">
      <c r="B24935" s="16"/>
      <c r="C24935" s="17"/>
    </row>
    <row r="24936" spans="2:3" x14ac:dyDescent="0.25">
      <c r="B24936" s="16"/>
      <c r="C24936" s="17"/>
    </row>
    <row r="24937" spans="2:3" x14ac:dyDescent="0.25">
      <c r="B24937" s="16"/>
      <c r="C24937" s="17"/>
    </row>
    <row r="24938" spans="2:3" x14ac:dyDescent="0.25">
      <c r="B24938" s="16"/>
      <c r="C24938" s="17"/>
    </row>
    <row r="24939" spans="2:3" x14ac:dyDescent="0.25">
      <c r="B24939" s="16"/>
      <c r="C24939" s="17"/>
    </row>
    <row r="24940" spans="2:3" x14ac:dyDescent="0.25">
      <c r="B24940" s="16"/>
      <c r="C24940" s="17"/>
    </row>
    <row r="24941" spans="2:3" x14ac:dyDescent="0.25">
      <c r="B24941" s="16"/>
      <c r="C24941" s="17"/>
    </row>
    <row r="24942" spans="2:3" x14ac:dyDescent="0.25">
      <c r="B24942" s="16"/>
      <c r="C24942" s="17"/>
    </row>
    <row r="24943" spans="2:3" x14ac:dyDescent="0.25">
      <c r="B24943" s="16"/>
      <c r="C24943" s="17"/>
    </row>
    <row r="24944" spans="2:3" x14ac:dyDescent="0.25">
      <c r="B24944" s="16"/>
      <c r="C24944" s="17"/>
    </row>
    <row r="24945" spans="2:3" x14ac:dyDescent="0.25">
      <c r="B24945" s="16"/>
      <c r="C24945" s="17"/>
    </row>
    <row r="24946" spans="2:3" x14ac:dyDescent="0.25">
      <c r="B24946" s="16"/>
      <c r="C24946" s="17"/>
    </row>
    <row r="24947" spans="2:3" x14ac:dyDescent="0.25">
      <c r="B24947" s="16"/>
      <c r="C24947" s="17"/>
    </row>
    <row r="24948" spans="2:3" x14ac:dyDescent="0.25">
      <c r="B24948" s="16"/>
      <c r="C24948" s="17"/>
    </row>
    <row r="24949" spans="2:3" x14ac:dyDescent="0.25">
      <c r="B24949" s="16"/>
      <c r="C24949" s="17"/>
    </row>
    <row r="24950" spans="2:3" x14ac:dyDescent="0.25">
      <c r="B24950" s="16"/>
      <c r="C24950" s="17"/>
    </row>
    <row r="24951" spans="2:3" x14ac:dyDescent="0.25">
      <c r="B24951" s="16"/>
      <c r="C24951" s="17"/>
    </row>
    <row r="24952" spans="2:3" x14ac:dyDescent="0.25">
      <c r="B24952" s="16"/>
      <c r="C24952" s="17"/>
    </row>
    <row r="24953" spans="2:3" x14ac:dyDescent="0.25">
      <c r="B24953" s="16"/>
      <c r="C24953" s="17"/>
    </row>
    <row r="24954" spans="2:3" x14ac:dyDescent="0.25">
      <c r="B24954" s="16"/>
      <c r="C24954" s="17"/>
    </row>
    <row r="24955" spans="2:3" x14ac:dyDescent="0.25">
      <c r="B24955" s="16"/>
      <c r="C24955" s="17"/>
    </row>
    <row r="24956" spans="2:3" x14ac:dyDescent="0.25">
      <c r="B24956" s="16"/>
      <c r="C24956" s="17"/>
    </row>
    <row r="24957" spans="2:3" x14ac:dyDescent="0.25">
      <c r="B24957" s="16"/>
      <c r="C24957" s="17"/>
    </row>
    <row r="24958" spans="2:3" x14ac:dyDescent="0.25">
      <c r="B24958" s="16"/>
      <c r="C24958" s="17"/>
    </row>
    <row r="24959" spans="2:3" x14ac:dyDescent="0.25">
      <c r="B24959" s="16"/>
      <c r="C24959" s="17"/>
    </row>
    <row r="24960" spans="2:3" x14ac:dyDescent="0.25">
      <c r="B24960" s="16"/>
      <c r="C24960" s="17"/>
    </row>
    <row r="24961" spans="2:3" x14ac:dyDescent="0.25">
      <c r="B24961" s="16"/>
      <c r="C24961" s="17"/>
    </row>
    <row r="24962" spans="2:3" x14ac:dyDescent="0.25">
      <c r="B24962" s="16"/>
      <c r="C24962" s="17"/>
    </row>
    <row r="24963" spans="2:3" x14ac:dyDescent="0.25">
      <c r="B24963" s="16"/>
      <c r="C24963" s="17"/>
    </row>
    <row r="24964" spans="2:3" x14ac:dyDescent="0.25">
      <c r="B24964" s="16"/>
      <c r="C24964" s="17"/>
    </row>
    <row r="24965" spans="2:3" x14ac:dyDescent="0.25">
      <c r="B24965" s="16"/>
      <c r="C24965" s="17"/>
    </row>
    <row r="24966" spans="2:3" x14ac:dyDescent="0.25">
      <c r="B24966" s="16"/>
      <c r="C24966" s="17"/>
    </row>
    <row r="24967" spans="2:3" x14ac:dyDescent="0.25">
      <c r="B24967" s="16"/>
      <c r="C24967" s="17"/>
    </row>
    <row r="24968" spans="2:3" x14ac:dyDescent="0.25">
      <c r="B24968" s="16"/>
      <c r="C24968" s="17"/>
    </row>
    <row r="24969" spans="2:3" x14ac:dyDescent="0.25">
      <c r="B24969" s="16"/>
      <c r="C24969" s="17"/>
    </row>
    <row r="24970" spans="2:3" x14ac:dyDescent="0.25">
      <c r="B24970" s="16"/>
      <c r="C24970" s="17"/>
    </row>
    <row r="24971" spans="2:3" x14ac:dyDescent="0.25">
      <c r="B24971" s="16"/>
      <c r="C24971" s="17"/>
    </row>
    <row r="24972" spans="2:3" x14ac:dyDescent="0.25">
      <c r="B24972" s="16"/>
      <c r="C24972" s="17"/>
    </row>
    <row r="24973" spans="2:3" x14ac:dyDescent="0.25">
      <c r="B24973" s="16"/>
      <c r="C24973" s="17"/>
    </row>
    <row r="24974" spans="2:3" x14ac:dyDescent="0.25">
      <c r="B24974" s="16"/>
      <c r="C24974" s="17"/>
    </row>
    <row r="24975" spans="2:3" x14ac:dyDescent="0.25">
      <c r="B24975" s="16"/>
      <c r="C24975" s="17"/>
    </row>
    <row r="24976" spans="2:3" x14ac:dyDescent="0.25">
      <c r="B24976" s="16"/>
      <c r="C24976" s="17"/>
    </row>
    <row r="24977" spans="2:3" x14ac:dyDescent="0.25">
      <c r="B24977" s="16"/>
      <c r="C24977" s="17"/>
    </row>
    <row r="24978" spans="2:3" x14ac:dyDescent="0.25">
      <c r="B24978" s="16"/>
      <c r="C24978" s="17"/>
    </row>
    <row r="24979" spans="2:3" x14ac:dyDescent="0.25">
      <c r="B24979" s="16"/>
      <c r="C24979" s="17"/>
    </row>
    <row r="24980" spans="2:3" x14ac:dyDescent="0.25">
      <c r="B24980" s="16"/>
      <c r="C24980" s="17"/>
    </row>
    <row r="24981" spans="2:3" x14ac:dyDescent="0.25">
      <c r="B24981" s="16"/>
      <c r="C24981" s="17"/>
    </row>
    <row r="24982" spans="2:3" x14ac:dyDescent="0.25">
      <c r="B24982" s="16"/>
      <c r="C24982" s="17"/>
    </row>
    <row r="24983" spans="2:3" x14ac:dyDescent="0.25">
      <c r="B24983" s="16"/>
      <c r="C24983" s="17"/>
    </row>
    <row r="24984" spans="2:3" x14ac:dyDescent="0.25">
      <c r="B24984" s="16"/>
      <c r="C24984" s="17"/>
    </row>
    <row r="24985" spans="2:3" x14ac:dyDescent="0.25">
      <c r="B24985" s="16"/>
      <c r="C24985" s="17"/>
    </row>
    <row r="24986" spans="2:3" x14ac:dyDescent="0.25">
      <c r="B24986" s="16"/>
      <c r="C24986" s="17"/>
    </row>
    <row r="24987" spans="2:3" x14ac:dyDescent="0.25">
      <c r="B24987" s="16"/>
      <c r="C24987" s="17"/>
    </row>
    <row r="24988" spans="2:3" x14ac:dyDescent="0.25">
      <c r="B24988" s="16"/>
      <c r="C24988" s="17"/>
    </row>
    <row r="24989" spans="2:3" x14ac:dyDescent="0.25">
      <c r="B24989" s="16"/>
      <c r="C24989" s="17"/>
    </row>
    <row r="24990" spans="2:3" x14ac:dyDescent="0.25">
      <c r="B24990" s="16"/>
      <c r="C24990" s="17"/>
    </row>
    <row r="24991" spans="2:3" x14ac:dyDescent="0.25">
      <c r="B24991" s="16"/>
      <c r="C24991" s="17"/>
    </row>
    <row r="24992" spans="2:3" x14ac:dyDescent="0.25">
      <c r="B24992" s="16"/>
      <c r="C24992" s="17"/>
    </row>
    <row r="24993" spans="2:3" x14ac:dyDescent="0.25">
      <c r="B24993" s="16"/>
      <c r="C24993" s="17"/>
    </row>
    <row r="24994" spans="2:3" x14ac:dyDescent="0.25">
      <c r="B24994" s="16"/>
      <c r="C24994" s="17"/>
    </row>
    <row r="24995" spans="2:3" x14ac:dyDescent="0.25">
      <c r="B24995" s="16"/>
      <c r="C24995" s="17"/>
    </row>
    <row r="24996" spans="2:3" x14ac:dyDescent="0.25">
      <c r="B24996" s="16"/>
      <c r="C24996" s="17"/>
    </row>
    <row r="24997" spans="2:3" x14ac:dyDescent="0.25">
      <c r="B24997" s="16"/>
      <c r="C24997" s="17"/>
    </row>
    <row r="24998" spans="2:3" x14ac:dyDescent="0.25">
      <c r="B24998" s="16"/>
      <c r="C24998" s="17"/>
    </row>
    <row r="24999" spans="2:3" x14ac:dyDescent="0.25">
      <c r="B24999" s="16"/>
      <c r="C24999" s="17"/>
    </row>
    <row r="25000" spans="2:3" x14ac:dyDescent="0.25">
      <c r="B25000" s="16"/>
      <c r="C25000" s="17"/>
    </row>
    <row r="25001" spans="2:3" x14ac:dyDescent="0.25">
      <c r="B25001" s="16"/>
      <c r="C25001" s="17"/>
    </row>
    <row r="25002" spans="2:3" x14ac:dyDescent="0.25">
      <c r="B25002" s="16"/>
      <c r="C25002" s="17"/>
    </row>
    <row r="25003" spans="2:3" x14ac:dyDescent="0.25">
      <c r="B25003" s="16"/>
      <c r="C25003" s="17"/>
    </row>
    <row r="25004" spans="2:3" x14ac:dyDescent="0.25">
      <c r="B25004" s="16"/>
      <c r="C25004" s="17"/>
    </row>
    <row r="25005" spans="2:3" x14ac:dyDescent="0.25">
      <c r="B25005" s="16"/>
      <c r="C25005" s="17"/>
    </row>
    <row r="25006" spans="2:3" x14ac:dyDescent="0.25">
      <c r="B25006" s="16"/>
      <c r="C25006" s="17"/>
    </row>
    <row r="25007" spans="2:3" x14ac:dyDescent="0.25">
      <c r="B25007" s="16"/>
      <c r="C25007" s="17"/>
    </row>
    <row r="25008" spans="2:3" x14ac:dyDescent="0.25">
      <c r="B25008" s="16"/>
      <c r="C25008" s="17"/>
    </row>
    <row r="25009" spans="2:3" x14ac:dyDescent="0.25">
      <c r="B25009" s="16"/>
      <c r="C25009" s="17"/>
    </row>
    <row r="25010" spans="2:3" x14ac:dyDescent="0.25">
      <c r="B25010" s="16"/>
      <c r="C25010" s="17"/>
    </row>
    <row r="25011" spans="2:3" x14ac:dyDescent="0.25">
      <c r="B25011" s="16"/>
      <c r="C25011" s="17"/>
    </row>
    <row r="25012" spans="2:3" x14ac:dyDescent="0.25">
      <c r="B25012" s="16"/>
      <c r="C25012" s="17"/>
    </row>
    <row r="25013" spans="2:3" x14ac:dyDescent="0.25">
      <c r="B25013" s="16"/>
      <c r="C25013" s="17"/>
    </row>
    <row r="25014" spans="2:3" x14ac:dyDescent="0.25">
      <c r="B25014" s="16"/>
      <c r="C25014" s="17"/>
    </row>
    <row r="25015" spans="2:3" x14ac:dyDescent="0.25">
      <c r="B25015" s="16"/>
      <c r="C25015" s="17"/>
    </row>
    <row r="25016" spans="2:3" x14ac:dyDescent="0.25">
      <c r="B25016" s="16"/>
      <c r="C25016" s="17"/>
    </row>
    <row r="25017" spans="2:3" x14ac:dyDescent="0.25">
      <c r="B25017" s="16"/>
      <c r="C25017" s="17"/>
    </row>
    <row r="25018" spans="2:3" x14ac:dyDescent="0.25">
      <c r="B25018" s="16"/>
      <c r="C25018" s="17"/>
    </row>
    <row r="25019" spans="2:3" x14ac:dyDescent="0.25">
      <c r="B25019" s="16"/>
      <c r="C25019" s="17"/>
    </row>
    <row r="25020" spans="2:3" x14ac:dyDescent="0.25">
      <c r="B25020" s="16"/>
      <c r="C25020" s="17"/>
    </row>
    <row r="25021" spans="2:3" x14ac:dyDescent="0.25">
      <c r="B25021" s="16"/>
      <c r="C25021" s="17"/>
    </row>
    <row r="25022" spans="2:3" x14ac:dyDescent="0.25">
      <c r="B25022" s="16"/>
      <c r="C25022" s="17"/>
    </row>
    <row r="25023" spans="2:3" x14ac:dyDescent="0.25">
      <c r="B25023" s="16"/>
      <c r="C25023" s="17"/>
    </row>
    <row r="25024" spans="2:3" x14ac:dyDescent="0.25">
      <c r="B25024" s="16"/>
      <c r="C25024" s="17"/>
    </row>
    <row r="25025" spans="2:3" x14ac:dyDescent="0.25">
      <c r="B25025" s="16"/>
      <c r="C25025" s="17"/>
    </row>
    <row r="25026" spans="2:3" x14ac:dyDescent="0.25">
      <c r="B25026" s="16"/>
      <c r="C25026" s="17"/>
    </row>
    <row r="25027" spans="2:3" x14ac:dyDescent="0.25">
      <c r="B25027" s="16"/>
      <c r="C25027" s="17"/>
    </row>
    <row r="25028" spans="2:3" x14ac:dyDescent="0.25">
      <c r="B25028" s="16"/>
      <c r="C25028" s="17"/>
    </row>
    <row r="25029" spans="2:3" x14ac:dyDescent="0.25">
      <c r="B25029" s="16"/>
      <c r="C25029" s="17"/>
    </row>
    <row r="25030" spans="2:3" x14ac:dyDescent="0.25">
      <c r="B25030" s="16"/>
      <c r="C25030" s="17"/>
    </row>
    <row r="25031" spans="2:3" x14ac:dyDescent="0.25">
      <c r="B25031" s="16"/>
      <c r="C25031" s="17"/>
    </row>
    <row r="25032" spans="2:3" x14ac:dyDescent="0.25">
      <c r="B25032" s="16"/>
      <c r="C25032" s="17"/>
    </row>
    <row r="25033" spans="2:3" x14ac:dyDescent="0.25">
      <c r="B25033" s="16"/>
      <c r="C25033" s="17"/>
    </row>
    <row r="25034" spans="2:3" x14ac:dyDescent="0.25">
      <c r="B25034" s="16"/>
      <c r="C25034" s="17"/>
    </row>
    <row r="25035" spans="2:3" x14ac:dyDescent="0.25">
      <c r="B25035" s="16"/>
      <c r="C25035" s="17"/>
    </row>
    <row r="25036" spans="2:3" x14ac:dyDescent="0.25">
      <c r="B25036" s="16"/>
      <c r="C25036" s="17"/>
    </row>
    <row r="25037" spans="2:3" x14ac:dyDescent="0.25">
      <c r="B25037" s="16"/>
      <c r="C25037" s="17"/>
    </row>
    <row r="25038" spans="2:3" x14ac:dyDescent="0.25">
      <c r="B25038" s="16"/>
      <c r="C25038" s="17"/>
    </row>
    <row r="25039" spans="2:3" x14ac:dyDescent="0.25">
      <c r="B25039" s="16"/>
      <c r="C25039" s="17"/>
    </row>
    <row r="25040" spans="2:3" x14ac:dyDescent="0.25">
      <c r="B25040" s="16"/>
      <c r="C25040" s="17"/>
    </row>
    <row r="25041" spans="2:3" x14ac:dyDescent="0.25">
      <c r="B25041" s="16"/>
      <c r="C25041" s="17"/>
    </row>
    <row r="25042" spans="2:3" x14ac:dyDescent="0.25">
      <c r="B25042" s="16"/>
      <c r="C25042" s="17"/>
    </row>
    <row r="25043" spans="2:3" x14ac:dyDescent="0.25">
      <c r="B25043" s="16"/>
      <c r="C25043" s="17"/>
    </row>
    <row r="25044" spans="2:3" x14ac:dyDescent="0.25">
      <c r="B25044" s="16"/>
      <c r="C25044" s="17"/>
    </row>
    <row r="25045" spans="2:3" x14ac:dyDescent="0.25">
      <c r="B25045" s="16"/>
      <c r="C25045" s="17"/>
    </row>
    <row r="25046" spans="2:3" x14ac:dyDescent="0.25">
      <c r="B25046" s="16"/>
      <c r="C25046" s="17"/>
    </row>
    <row r="25047" spans="2:3" x14ac:dyDescent="0.25">
      <c r="B25047" s="16"/>
      <c r="C25047" s="17"/>
    </row>
    <row r="25048" spans="2:3" x14ac:dyDescent="0.25">
      <c r="B25048" s="16"/>
      <c r="C25048" s="17"/>
    </row>
    <row r="25049" spans="2:3" x14ac:dyDescent="0.25">
      <c r="B25049" s="16"/>
      <c r="C25049" s="17"/>
    </row>
    <row r="25050" spans="2:3" x14ac:dyDescent="0.25">
      <c r="B25050" s="16"/>
      <c r="C25050" s="17"/>
    </row>
    <row r="25051" spans="2:3" x14ac:dyDescent="0.25">
      <c r="B25051" s="16"/>
      <c r="C25051" s="17"/>
    </row>
    <row r="25052" spans="2:3" x14ac:dyDescent="0.25">
      <c r="B25052" s="16"/>
      <c r="C25052" s="17"/>
    </row>
    <row r="25053" spans="2:3" x14ac:dyDescent="0.25">
      <c r="B25053" s="16"/>
      <c r="C25053" s="17"/>
    </row>
    <row r="25054" spans="2:3" x14ac:dyDescent="0.25">
      <c r="B25054" s="16"/>
      <c r="C25054" s="17"/>
    </row>
    <row r="25055" spans="2:3" x14ac:dyDescent="0.25">
      <c r="B25055" s="16"/>
      <c r="C25055" s="17"/>
    </row>
    <row r="25056" spans="2:3" x14ac:dyDescent="0.25">
      <c r="B25056" s="16"/>
      <c r="C25056" s="17"/>
    </row>
    <row r="25057" spans="2:3" x14ac:dyDescent="0.25">
      <c r="B25057" s="16"/>
      <c r="C25057" s="17"/>
    </row>
    <row r="25058" spans="2:3" x14ac:dyDescent="0.25">
      <c r="B25058" s="16"/>
      <c r="C25058" s="17"/>
    </row>
    <row r="25059" spans="2:3" x14ac:dyDescent="0.25">
      <c r="B25059" s="16"/>
      <c r="C25059" s="17"/>
    </row>
    <row r="25060" spans="2:3" x14ac:dyDescent="0.25">
      <c r="B25060" s="16"/>
      <c r="C25060" s="17"/>
    </row>
    <row r="25061" spans="2:3" x14ac:dyDescent="0.25">
      <c r="B25061" s="16"/>
      <c r="C25061" s="17"/>
    </row>
    <row r="25062" spans="2:3" x14ac:dyDescent="0.25">
      <c r="B25062" s="16"/>
      <c r="C25062" s="17"/>
    </row>
    <row r="25063" spans="2:3" x14ac:dyDescent="0.25">
      <c r="B25063" s="16"/>
      <c r="C25063" s="17"/>
    </row>
    <row r="25064" spans="2:3" x14ac:dyDescent="0.25">
      <c r="B25064" s="16"/>
      <c r="C25064" s="17"/>
    </row>
    <row r="25065" spans="2:3" x14ac:dyDescent="0.25">
      <c r="B25065" s="16"/>
      <c r="C25065" s="17"/>
    </row>
    <row r="25066" spans="2:3" x14ac:dyDescent="0.25">
      <c r="B25066" s="16"/>
      <c r="C25066" s="17"/>
    </row>
    <row r="25067" spans="2:3" x14ac:dyDescent="0.25">
      <c r="B25067" s="16"/>
      <c r="C25067" s="17"/>
    </row>
    <row r="25068" spans="2:3" x14ac:dyDescent="0.25">
      <c r="B25068" s="16"/>
      <c r="C25068" s="17"/>
    </row>
    <row r="25069" spans="2:3" x14ac:dyDescent="0.25">
      <c r="B25069" s="16"/>
      <c r="C25069" s="17"/>
    </row>
    <row r="25070" spans="2:3" x14ac:dyDescent="0.25">
      <c r="B25070" s="16"/>
      <c r="C25070" s="17"/>
    </row>
    <row r="25071" spans="2:3" x14ac:dyDescent="0.25">
      <c r="B25071" s="16"/>
      <c r="C25071" s="17"/>
    </row>
    <row r="25072" spans="2:3" x14ac:dyDescent="0.25">
      <c r="B25072" s="16"/>
      <c r="C25072" s="17"/>
    </row>
    <row r="25073" spans="2:3" x14ac:dyDescent="0.25">
      <c r="B25073" s="16"/>
      <c r="C25073" s="17"/>
    </row>
    <row r="25074" spans="2:3" x14ac:dyDescent="0.25">
      <c r="B25074" s="16"/>
      <c r="C25074" s="17"/>
    </row>
    <row r="25075" spans="2:3" x14ac:dyDescent="0.25">
      <c r="B25075" s="16"/>
      <c r="C25075" s="17"/>
    </row>
    <row r="25076" spans="2:3" x14ac:dyDescent="0.25">
      <c r="B25076" s="16"/>
      <c r="C25076" s="17"/>
    </row>
    <row r="25077" spans="2:3" x14ac:dyDescent="0.25">
      <c r="B25077" s="16"/>
      <c r="C25077" s="17"/>
    </row>
    <row r="25078" spans="2:3" x14ac:dyDescent="0.25">
      <c r="B25078" s="16"/>
      <c r="C25078" s="17"/>
    </row>
    <row r="25079" spans="2:3" x14ac:dyDescent="0.25">
      <c r="B25079" s="16"/>
      <c r="C25079" s="17"/>
    </row>
    <row r="25080" spans="2:3" x14ac:dyDescent="0.25">
      <c r="B25080" s="16"/>
      <c r="C25080" s="17"/>
    </row>
    <row r="25081" spans="2:3" x14ac:dyDescent="0.25">
      <c r="B25081" s="16"/>
      <c r="C25081" s="17"/>
    </row>
    <row r="25082" spans="2:3" x14ac:dyDescent="0.25">
      <c r="B25082" s="16"/>
      <c r="C25082" s="17"/>
    </row>
    <row r="25083" spans="2:3" x14ac:dyDescent="0.25">
      <c r="B25083" s="16"/>
      <c r="C25083" s="17"/>
    </row>
    <row r="25084" spans="2:3" x14ac:dyDescent="0.25">
      <c r="B25084" s="16"/>
      <c r="C25084" s="17"/>
    </row>
    <row r="25085" spans="2:3" x14ac:dyDescent="0.25">
      <c r="B25085" s="16"/>
      <c r="C25085" s="17"/>
    </row>
    <row r="25086" spans="2:3" x14ac:dyDescent="0.25">
      <c r="B25086" s="16"/>
      <c r="C25086" s="17"/>
    </row>
    <row r="25087" spans="2:3" x14ac:dyDescent="0.25">
      <c r="B25087" s="16"/>
      <c r="C25087" s="17"/>
    </row>
    <row r="25088" spans="2:3" x14ac:dyDescent="0.25">
      <c r="B25088" s="16"/>
      <c r="C25088" s="17"/>
    </row>
    <row r="25089" spans="2:3" x14ac:dyDescent="0.25">
      <c r="B25089" s="16"/>
      <c r="C25089" s="17"/>
    </row>
    <row r="25090" spans="2:3" x14ac:dyDescent="0.25">
      <c r="B25090" s="16"/>
      <c r="C25090" s="17"/>
    </row>
    <row r="25091" spans="2:3" x14ac:dyDescent="0.25">
      <c r="B25091" s="16"/>
      <c r="C25091" s="17"/>
    </row>
    <row r="25092" spans="2:3" x14ac:dyDescent="0.25">
      <c r="B25092" s="16"/>
      <c r="C25092" s="17"/>
    </row>
    <row r="25093" spans="2:3" x14ac:dyDescent="0.25">
      <c r="B25093" s="16"/>
      <c r="C25093" s="17"/>
    </row>
    <row r="25094" spans="2:3" x14ac:dyDescent="0.25">
      <c r="B25094" s="16"/>
      <c r="C25094" s="17"/>
    </row>
    <row r="25095" spans="2:3" x14ac:dyDescent="0.25">
      <c r="B25095" s="16"/>
      <c r="C25095" s="17"/>
    </row>
    <row r="25096" spans="2:3" x14ac:dyDescent="0.25">
      <c r="B25096" s="16"/>
      <c r="C25096" s="17"/>
    </row>
    <row r="25097" spans="2:3" x14ac:dyDescent="0.25">
      <c r="B25097" s="16"/>
      <c r="C25097" s="17"/>
    </row>
    <row r="25098" spans="2:3" x14ac:dyDescent="0.25">
      <c r="B25098" s="16"/>
      <c r="C25098" s="17"/>
    </row>
    <row r="25099" spans="2:3" x14ac:dyDescent="0.25">
      <c r="B25099" s="16"/>
      <c r="C25099" s="17"/>
    </row>
    <row r="25100" spans="2:3" x14ac:dyDescent="0.25">
      <c r="B25100" s="16"/>
      <c r="C25100" s="17"/>
    </row>
    <row r="25101" spans="2:3" x14ac:dyDescent="0.25">
      <c r="B25101" s="16"/>
      <c r="C25101" s="17"/>
    </row>
    <row r="25102" spans="2:3" x14ac:dyDescent="0.25">
      <c r="B25102" s="16"/>
      <c r="C25102" s="17"/>
    </row>
    <row r="25103" spans="2:3" x14ac:dyDescent="0.25">
      <c r="B25103" s="16"/>
      <c r="C25103" s="17"/>
    </row>
    <row r="25104" spans="2:3" x14ac:dyDescent="0.25">
      <c r="B25104" s="16"/>
      <c r="C25104" s="17"/>
    </row>
    <row r="25105" spans="2:3" x14ac:dyDescent="0.25">
      <c r="B25105" s="16"/>
      <c r="C25105" s="17"/>
    </row>
    <row r="25106" spans="2:3" x14ac:dyDescent="0.25">
      <c r="B25106" s="16"/>
      <c r="C25106" s="17"/>
    </row>
    <row r="25107" spans="2:3" x14ac:dyDescent="0.25">
      <c r="B25107" s="16"/>
      <c r="C25107" s="17"/>
    </row>
    <row r="25108" spans="2:3" x14ac:dyDescent="0.25">
      <c r="B25108" s="16"/>
      <c r="C25108" s="17"/>
    </row>
    <row r="25109" spans="2:3" x14ac:dyDescent="0.25">
      <c r="B25109" s="16"/>
      <c r="C25109" s="17"/>
    </row>
    <row r="25110" spans="2:3" x14ac:dyDescent="0.25">
      <c r="B25110" s="16"/>
      <c r="C25110" s="17"/>
    </row>
    <row r="25111" spans="2:3" x14ac:dyDescent="0.25">
      <c r="B25111" s="16"/>
      <c r="C25111" s="17"/>
    </row>
    <row r="25112" spans="2:3" x14ac:dyDescent="0.25">
      <c r="B25112" s="16"/>
      <c r="C25112" s="17"/>
    </row>
    <row r="25113" spans="2:3" x14ac:dyDescent="0.25">
      <c r="B25113" s="16"/>
      <c r="C25113" s="17"/>
    </row>
    <row r="25114" spans="2:3" x14ac:dyDescent="0.25">
      <c r="B25114" s="16"/>
      <c r="C25114" s="17"/>
    </row>
    <row r="25115" spans="2:3" x14ac:dyDescent="0.25">
      <c r="B25115" s="16"/>
      <c r="C25115" s="17"/>
    </row>
    <row r="25116" spans="2:3" x14ac:dyDescent="0.25">
      <c r="B25116" s="16"/>
      <c r="C25116" s="17"/>
    </row>
    <row r="25117" spans="2:3" x14ac:dyDescent="0.25">
      <c r="B25117" s="16"/>
      <c r="C25117" s="17"/>
    </row>
    <row r="25118" spans="2:3" x14ac:dyDescent="0.25">
      <c r="B25118" s="16"/>
      <c r="C25118" s="17"/>
    </row>
    <row r="25119" spans="2:3" x14ac:dyDescent="0.25">
      <c r="B25119" s="16"/>
      <c r="C25119" s="17"/>
    </row>
    <row r="25120" spans="2:3" x14ac:dyDescent="0.25">
      <c r="B25120" s="16"/>
      <c r="C25120" s="17"/>
    </row>
    <row r="25121" spans="2:3" x14ac:dyDescent="0.25">
      <c r="B25121" s="16"/>
      <c r="C25121" s="17"/>
    </row>
    <row r="25122" spans="2:3" x14ac:dyDescent="0.25">
      <c r="B25122" s="16"/>
      <c r="C25122" s="17"/>
    </row>
    <row r="25123" spans="2:3" x14ac:dyDescent="0.25">
      <c r="B25123" s="16"/>
      <c r="C25123" s="17"/>
    </row>
    <row r="25124" spans="2:3" x14ac:dyDescent="0.25">
      <c r="B25124" s="16"/>
      <c r="C25124" s="17"/>
    </row>
    <row r="25125" spans="2:3" x14ac:dyDescent="0.25">
      <c r="B25125" s="16"/>
      <c r="C25125" s="17"/>
    </row>
    <row r="25126" spans="2:3" x14ac:dyDescent="0.25">
      <c r="B25126" s="16"/>
      <c r="C25126" s="17"/>
    </row>
    <row r="25127" spans="2:3" x14ac:dyDescent="0.25">
      <c r="B25127" s="16"/>
      <c r="C25127" s="17"/>
    </row>
    <row r="25128" spans="2:3" x14ac:dyDescent="0.25">
      <c r="B25128" s="16"/>
      <c r="C25128" s="17"/>
    </row>
    <row r="25129" spans="2:3" x14ac:dyDescent="0.25">
      <c r="B25129" s="16"/>
      <c r="C25129" s="17"/>
    </row>
    <row r="25130" spans="2:3" x14ac:dyDescent="0.25">
      <c r="B25130" s="16"/>
      <c r="C25130" s="17"/>
    </row>
    <row r="25131" spans="2:3" x14ac:dyDescent="0.25">
      <c r="B25131" s="16"/>
      <c r="C25131" s="17"/>
    </row>
    <row r="25132" spans="2:3" x14ac:dyDescent="0.25">
      <c r="B25132" s="16"/>
      <c r="C25132" s="17"/>
    </row>
    <row r="25133" spans="2:3" x14ac:dyDescent="0.25">
      <c r="B25133" s="16"/>
      <c r="C25133" s="17"/>
    </row>
    <row r="25134" spans="2:3" x14ac:dyDescent="0.25">
      <c r="B25134" s="16"/>
      <c r="C25134" s="17"/>
    </row>
    <row r="25135" spans="2:3" x14ac:dyDescent="0.25">
      <c r="B25135" s="16"/>
      <c r="C25135" s="17"/>
    </row>
    <row r="25136" spans="2:3" x14ac:dyDescent="0.25">
      <c r="B25136" s="16"/>
      <c r="C25136" s="17"/>
    </row>
    <row r="25137" spans="2:3" x14ac:dyDescent="0.25">
      <c r="B25137" s="16"/>
      <c r="C25137" s="17"/>
    </row>
    <row r="25138" spans="2:3" x14ac:dyDescent="0.25">
      <c r="B25138" s="16"/>
      <c r="C25138" s="17"/>
    </row>
    <row r="25139" spans="2:3" x14ac:dyDescent="0.25">
      <c r="B25139" s="16"/>
      <c r="C25139" s="17"/>
    </row>
    <row r="25140" spans="2:3" x14ac:dyDescent="0.25">
      <c r="B25140" s="16"/>
      <c r="C25140" s="17"/>
    </row>
    <row r="25141" spans="2:3" x14ac:dyDescent="0.25">
      <c r="B25141" s="16"/>
      <c r="C25141" s="17"/>
    </row>
    <row r="25142" spans="2:3" x14ac:dyDescent="0.25">
      <c r="B25142" s="16"/>
      <c r="C25142" s="17"/>
    </row>
    <row r="25143" spans="2:3" x14ac:dyDescent="0.25">
      <c r="B25143" s="16"/>
      <c r="C25143" s="17"/>
    </row>
    <row r="25144" spans="2:3" x14ac:dyDescent="0.25">
      <c r="B25144" s="16"/>
      <c r="C25144" s="17"/>
    </row>
    <row r="25145" spans="2:3" x14ac:dyDescent="0.25">
      <c r="B25145" s="16"/>
      <c r="C25145" s="17"/>
    </row>
    <row r="25146" spans="2:3" x14ac:dyDescent="0.25">
      <c r="B25146" s="16"/>
      <c r="C25146" s="17"/>
    </row>
    <row r="25147" spans="2:3" x14ac:dyDescent="0.25">
      <c r="B25147" s="16"/>
      <c r="C25147" s="17"/>
    </row>
    <row r="25148" spans="2:3" x14ac:dyDescent="0.25">
      <c r="B25148" s="16"/>
      <c r="C25148" s="17"/>
    </row>
    <row r="25149" spans="2:3" x14ac:dyDescent="0.25">
      <c r="B25149" s="16"/>
      <c r="C25149" s="17"/>
    </row>
    <row r="25150" spans="2:3" x14ac:dyDescent="0.25">
      <c r="B25150" s="16"/>
      <c r="C25150" s="17"/>
    </row>
    <row r="25151" spans="2:3" x14ac:dyDescent="0.25">
      <c r="B25151" s="16"/>
      <c r="C25151" s="17"/>
    </row>
    <row r="25152" spans="2:3" x14ac:dyDescent="0.25">
      <c r="B25152" s="16"/>
      <c r="C25152" s="17"/>
    </row>
    <row r="25153" spans="2:3" x14ac:dyDescent="0.25">
      <c r="B25153" s="16"/>
      <c r="C25153" s="17"/>
    </row>
    <row r="25154" spans="2:3" x14ac:dyDescent="0.25">
      <c r="B25154" s="16"/>
      <c r="C25154" s="17"/>
    </row>
    <row r="25155" spans="2:3" x14ac:dyDescent="0.25">
      <c r="B25155" s="16"/>
      <c r="C25155" s="17"/>
    </row>
    <row r="25156" spans="2:3" x14ac:dyDescent="0.25">
      <c r="B25156" s="16"/>
      <c r="C25156" s="17"/>
    </row>
    <row r="25157" spans="2:3" x14ac:dyDescent="0.25">
      <c r="B25157" s="16"/>
      <c r="C25157" s="17"/>
    </row>
    <row r="25158" spans="2:3" x14ac:dyDescent="0.25">
      <c r="B25158" s="16"/>
      <c r="C25158" s="17"/>
    </row>
    <row r="25159" spans="2:3" x14ac:dyDescent="0.25">
      <c r="B25159" s="16"/>
      <c r="C25159" s="17"/>
    </row>
    <row r="25160" spans="2:3" x14ac:dyDescent="0.25">
      <c r="B25160" s="16"/>
      <c r="C25160" s="17"/>
    </row>
    <row r="25161" spans="2:3" x14ac:dyDescent="0.25">
      <c r="B25161" s="16"/>
      <c r="C25161" s="17"/>
    </row>
    <row r="25162" spans="2:3" x14ac:dyDescent="0.25">
      <c r="B25162" s="16"/>
      <c r="C25162" s="17"/>
    </row>
    <row r="25163" spans="2:3" x14ac:dyDescent="0.25">
      <c r="B25163" s="16"/>
      <c r="C25163" s="17"/>
    </row>
    <row r="25164" spans="2:3" x14ac:dyDescent="0.25">
      <c r="B25164" s="16"/>
      <c r="C25164" s="17"/>
    </row>
    <row r="25165" spans="2:3" x14ac:dyDescent="0.25">
      <c r="B25165" s="16"/>
      <c r="C25165" s="17"/>
    </row>
    <row r="25166" spans="2:3" x14ac:dyDescent="0.25">
      <c r="B25166" s="16"/>
      <c r="C25166" s="17"/>
    </row>
    <row r="25167" spans="2:3" x14ac:dyDescent="0.25">
      <c r="B25167" s="16"/>
      <c r="C25167" s="17"/>
    </row>
    <row r="25168" spans="2:3" x14ac:dyDescent="0.25">
      <c r="B25168" s="16"/>
      <c r="C25168" s="17"/>
    </row>
    <row r="25169" spans="2:3" x14ac:dyDescent="0.25">
      <c r="B25169" s="16"/>
      <c r="C25169" s="17"/>
    </row>
    <row r="25170" spans="2:3" x14ac:dyDescent="0.25">
      <c r="B25170" s="16"/>
      <c r="C25170" s="17"/>
    </row>
    <row r="25171" spans="2:3" x14ac:dyDescent="0.25">
      <c r="B25171" s="16"/>
      <c r="C25171" s="17"/>
    </row>
    <row r="25172" spans="2:3" x14ac:dyDescent="0.25">
      <c r="B25172" s="16"/>
      <c r="C25172" s="17"/>
    </row>
    <row r="25173" spans="2:3" x14ac:dyDescent="0.25">
      <c r="B25173" s="16"/>
      <c r="C25173" s="17"/>
    </row>
    <row r="25174" spans="2:3" x14ac:dyDescent="0.25">
      <c r="B25174" s="16"/>
      <c r="C25174" s="17"/>
    </row>
    <row r="25175" spans="2:3" x14ac:dyDescent="0.25">
      <c r="B25175" s="16"/>
      <c r="C25175" s="17"/>
    </row>
    <row r="25176" spans="2:3" x14ac:dyDescent="0.25">
      <c r="B25176" s="16"/>
      <c r="C25176" s="17"/>
    </row>
    <row r="25177" spans="2:3" x14ac:dyDescent="0.25">
      <c r="B25177" s="16"/>
      <c r="C25177" s="17"/>
    </row>
    <row r="25178" spans="2:3" x14ac:dyDescent="0.25">
      <c r="B25178" s="16"/>
      <c r="C25178" s="17"/>
    </row>
    <row r="25179" spans="2:3" x14ac:dyDescent="0.25">
      <c r="B25179" s="16"/>
      <c r="C25179" s="17"/>
    </row>
    <row r="25180" spans="2:3" x14ac:dyDescent="0.25">
      <c r="B25180" s="16"/>
      <c r="C25180" s="17"/>
    </row>
    <row r="25181" spans="2:3" x14ac:dyDescent="0.25">
      <c r="B25181" s="16"/>
      <c r="C25181" s="17"/>
    </row>
    <row r="25182" spans="2:3" x14ac:dyDescent="0.25">
      <c r="B25182" s="16"/>
      <c r="C25182" s="17"/>
    </row>
    <row r="25183" spans="2:3" x14ac:dyDescent="0.25">
      <c r="B25183" s="16"/>
      <c r="C25183" s="17"/>
    </row>
    <row r="25184" spans="2:3" x14ac:dyDescent="0.25">
      <c r="B25184" s="16"/>
      <c r="C25184" s="17"/>
    </row>
    <row r="25185" spans="2:3" x14ac:dyDescent="0.25">
      <c r="B25185" s="16"/>
      <c r="C25185" s="17"/>
    </row>
    <row r="25186" spans="2:3" x14ac:dyDescent="0.25">
      <c r="B25186" s="16"/>
      <c r="C25186" s="17"/>
    </row>
    <row r="25187" spans="2:3" x14ac:dyDescent="0.25">
      <c r="B25187" s="16"/>
      <c r="C25187" s="17"/>
    </row>
    <row r="25188" spans="2:3" x14ac:dyDescent="0.25">
      <c r="B25188" s="16"/>
      <c r="C25188" s="17"/>
    </row>
    <row r="25189" spans="2:3" x14ac:dyDescent="0.25">
      <c r="B25189" s="16"/>
      <c r="C25189" s="17"/>
    </row>
    <row r="25190" spans="2:3" x14ac:dyDescent="0.25">
      <c r="B25190" s="16"/>
      <c r="C25190" s="17"/>
    </row>
    <row r="25191" spans="2:3" x14ac:dyDescent="0.25">
      <c r="B25191" s="16"/>
      <c r="C25191" s="17"/>
    </row>
    <row r="25192" spans="2:3" x14ac:dyDescent="0.25">
      <c r="B25192" s="16"/>
      <c r="C25192" s="17"/>
    </row>
    <row r="25193" spans="2:3" x14ac:dyDescent="0.25">
      <c r="B25193" s="16"/>
      <c r="C25193" s="17"/>
    </row>
    <row r="25194" spans="2:3" x14ac:dyDescent="0.25">
      <c r="B25194" s="16"/>
      <c r="C25194" s="17"/>
    </row>
    <row r="25195" spans="2:3" x14ac:dyDescent="0.25">
      <c r="B25195" s="16"/>
      <c r="C25195" s="17"/>
    </row>
    <row r="25196" spans="2:3" x14ac:dyDescent="0.25">
      <c r="B25196" s="16"/>
      <c r="C25196" s="17"/>
    </row>
    <row r="25197" spans="2:3" x14ac:dyDescent="0.25">
      <c r="B25197" s="16"/>
      <c r="C25197" s="17"/>
    </row>
    <row r="25198" spans="2:3" x14ac:dyDescent="0.25">
      <c r="B25198" s="16"/>
      <c r="C25198" s="17"/>
    </row>
    <row r="25199" spans="2:3" x14ac:dyDescent="0.25">
      <c r="B25199" s="16"/>
      <c r="C25199" s="17"/>
    </row>
    <row r="25200" spans="2:3" x14ac:dyDescent="0.25">
      <c r="B25200" s="16"/>
      <c r="C25200" s="17"/>
    </row>
    <row r="25201" spans="2:3" x14ac:dyDescent="0.25">
      <c r="B25201" s="16"/>
      <c r="C25201" s="17"/>
    </row>
    <row r="25202" spans="2:3" x14ac:dyDescent="0.25">
      <c r="B25202" s="16"/>
      <c r="C25202" s="17"/>
    </row>
    <row r="25203" spans="2:3" x14ac:dyDescent="0.25">
      <c r="B25203" s="16"/>
      <c r="C25203" s="17"/>
    </row>
    <row r="25204" spans="2:3" x14ac:dyDescent="0.25">
      <c r="B25204" s="16"/>
      <c r="C25204" s="17"/>
    </row>
    <row r="25205" spans="2:3" x14ac:dyDescent="0.25">
      <c r="B25205" s="16"/>
      <c r="C25205" s="17"/>
    </row>
    <row r="25206" spans="2:3" x14ac:dyDescent="0.25">
      <c r="B25206" s="16"/>
      <c r="C25206" s="17"/>
    </row>
    <row r="25207" spans="2:3" x14ac:dyDescent="0.25">
      <c r="B25207" s="16"/>
      <c r="C25207" s="17"/>
    </row>
    <row r="25208" spans="2:3" x14ac:dyDescent="0.25">
      <c r="B25208" s="16"/>
      <c r="C25208" s="17"/>
    </row>
    <row r="25209" spans="2:3" x14ac:dyDescent="0.25">
      <c r="B25209" s="16"/>
      <c r="C25209" s="17"/>
    </row>
    <row r="25210" spans="2:3" x14ac:dyDescent="0.25">
      <c r="B25210" s="16"/>
      <c r="C25210" s="17"/>
    </row>
    <row r="25211" spans="2:3" x14ac:dyDescent="0.25">
      <c r="B25211" s="16"/>
      <c r="C25211" s="17"/>
    </row>
    <row r="25212" spans="2:3" x14ac:dyDescent="0.25">
      <c r="B25212" s="16"/>
      <c r="C25212" s="17"/>
    </row>
    <row r="25213" spans="2:3" x14ac:dyDescent="0.25">
      <c r="B25213" s="16"/>
      <c r="C25213" s="17"/>
    </row>
    <row r="25214" spans="2:3" x14ac:dyDescent="0.25">
      <c r="B25214" s="16"/>
      <c r="C25214" s="17"/>
    </row>
    <row r="25215" spans="2:3" x14ac:dyDescent="0.25">
      <c r="B25215" s="16"/>
      <c r="C25215" s="17"/>
    </row>
    <row r="25216" spans="2:3" x14ac:dyDescent="0.25">
      <c r="B25216" s="16"/>
      <c r="C25216" s="17"/>
    </row>
    <row r="25217" spans="2:3" x14ac:dyDescent="0.25">
      <c r="B25217" s="16"/>
      <c r="C25217" s="17"/>
    </row>
    <row r="25218" spans="2:3" x14ac:dyDescent="0.25">
      <c r="B25218" s="16"/>
      <c r="C25218" s="17"/>
    </row>
    <row r="25219" spans="2:3" x14ac:dyDescent="0.25">
      <c r="B25219" s="16"/>
      <c r="C25219" s="17"/>
    </row>
    <row r="25220" spans="2:3" x14ac:dyDescent="0.25">
      <c r="B25220" s="16"/>
      <c r="C25220" s="17"/>
    </row>
    <row r="25221" spans="2:3" x14ac:dyDescent="0.25">
      <c r="B25221" s="16"/>
      <c r="C25221" s="17"/>
    </row>
    <row r="25222" spans="2:3" x14ac:dyDescent="0.25">
      <c r="B25222" s="16"/>
      <c r="C25222" s="17"/>
    </row>
    <row r="25223" spans="2:3" x14ac:dyDescent="0.25">
      <c r="B25223" s="16"/>
      <c r="C25223" s="17"/>
    </row>
    <row r="25224" spans="2:3" x14ac:dyDescent="0.25">
      <c r="B25224" s="16"/>
      <c r="C25224" s="17"/>
    </row>
    <row r="25225" spans="2:3" x14ac:dyDescent="0.25">
      <c r="B25225" s="16"/>
      <c r="C25225" s="17"/>
    </row>
    <row r="25226" spans="2:3" x14ac:dyDescent="0.25">
      <c r="B25226" s="16"/>
      <c r="C25226" s="17"/>
    </row>
    <row r="25227" spans="2:3" x14ac:dyDescent="0.25">
      <c r="B25227" s="16"/>
      <c r="C25227" s="17"/>
    </row>
    <row r="25228" spans="2:3" x14ac:dyDescent="0.25">
      <c r="B25228" s="16"/>
      <c r="C25228" s="17"/>
    </row>
    <row r="25229" spans="2:3" x14ac:dyDescent="0.25">
      <c r="B25229" s="16"/>
      <c r="C25229" s="17"/>
    </row>
    <row r="25230" spans="2:3" x14ac:dyDescent="0.25">
      <c r="B25230" s="16"/>
      <c r="C25230" s="17"/>
    </row>
    <row r="25231" spans="2:3" x14ac:dyDescent="0.25">
      <c r="B25231" s="16"/>
      <c r="C25231" s="17"/>
    </row>
    <row r="25232" spans="2:3" x14ac:dyDescent="0.25">
      <c r="B25232" s="16"/>
      <c r="C25232" s="17"/>
    </row>
    <row r="25233" spans="2:3" x14ac:dyDescent="0.25">
      <c r="B25233" s="16"/>
      <c r="C25233" s="17"/>
    </row>
    <row r="25234" spans="2:3" x14ac:dyDescent="0.25">
      <c r="B25234" s="16"/>
      <c r="C25234" s="17"/>
    </row>
    <row r="25235" spans="2:3" x14ac:dyDescent="0.25">
      <c r="B25235" s="16"/>
      <c r="C25235" s="17"/>
    </row>
    <row r="25236" spans="2:3" x14ac:dyDescent="0.25">
      <c r="B25236" s="16"/>
      <c r="C25236" s="17"/>
    </row>
    <row r="25237" spans="2:3" x14ac:dyDescent="0.25">
      <c r="B25237" s="16"/>
      <c r="C25237" s="17"/>
    </row>
    <row r="25238" spans="2:3" x14ac:dyDescent="0.25">
      <c r="B25238" s="16"/>
      <c r="C25238" s="17"/>
    </row>
    <row r="25239" spans="2:3" x14ac:dyDescent="0.25">
      <c r="B25239" s="16"/>
      <c r="C25239" s="17"/>
    </row>
    <row r="25240" spans="2:3" x14ac:dyDescent="0.25">
      <c r="B25240" s="16"/>
      <c r="C25240" s="17"/>
    </row>
    <row r="25241" spans="2:3" x14ac:dyDescent="0.25">
      <c r="B25241" s="16"/>
      <c r="C25241" s="17"/>
    </row>
    <row r="25242" spans="2:3" x14ac:dyDescent="0.25">
      <c r="B25242" s="16"/>
      <c r="C25242" s="17"/>
    </row>
    <row r="25243" spans="2:3" x14ac:dyDescent="0.25">
      <c r="B25243" s="16"/>
      <c r="C25243" s="17"/>
    </row>
    <row r="25244" spans="2:3" x14ac:dyDescent="0.25">
      <c r="B25244" s="16"/>
      <c r="C25244" s="17"/>
    </row>
    <row r="25245" spans="2:3" x14ac:dyDescent="0.25">
      <c r="B25245" s="16"/>
      <c r="C25245" s="17"/>
    </row>
    <row r="25246" spans="2:3" x14ac:dyDescent="0.25">
      <c r="B25246" s="16"/>
      <c r="C25246" s="17"/>
    </row>
    <row r="25247" spans="2:3" x14ac:dyDescent="0.25">
      <c r="B25247" s="16"/>
      <c r="C25247" s="17"/>
    </row>
    <row r="25248" spans="2:3" x14ac:dyDescent="0.25">
      <c r="B25248" s="16"/>
      <c r="C25248" s="17"/>
    </row>
    <row r="25249" spans="2:3" x14ac:dyDescent="0.25">
      <c r="B25249" s="16"/>
      <c r="C25249" s="17"/>
    </row>
    <row r="25250" spans="2:3" x14ac:dyDescent="0.25">
      <c r="B25250" s="16"/>
      <c r="C25250" s="17"/>
    </row>
    <row r="25251" spans="2:3" x14ac:dyDescent="0.25">
      <c r="B25251" s="16"/>
      <c r="C25251" s="17"/>
    </row>
    <row r="25252" spans="2:3" x14ac:dyDescent="0.25">
      <c r="B25252" s="16"/>
      <c r="C25252" s="17"/>
    </row>
    <row r="25253" spans="2:3" x14ac:dyDescent="0.25">
      <c r="B25253" s="16"/>
      <c r="C25253" s="17"/>
    </row>
    <row r="25254" spans="2:3" x14ac:dyDescent="0.25">
      <c r="B25254" s="16"/>
      <c r="C25254" s="17"/>
    </row>
    <row r="25255" spans="2:3" x14ac:dyDescent="0.25">
      <c r="B25255" s="16"/>
      <c r="C25255" s="17"/>
    </row>
    <row r="25256" spans="2:3" x14ac:dyDescent="0.25">
      <c r="B25256" s="16"/>
      <c r="C25256" s="17"/>
    </row>
    <row r="25257" spans="2:3" x14ac:dyDescent="0.25">
      <c r="B25257" s="16"/>
      <c r="C25257" s="17"/>
    </row>
    <row r="25258" spans="2:3" x14ac:dyDescent="0.25">
      <c r="B25258" s="16"/>
      <c r="C25258" s="17"/>
    </row>
    <row r="25259" spans="2:3" x14ac:dyDescent="0.25">
      <c r="B25259" s="16"/>
      <c r="C25259" s="17"/>
    </row>
    <row r="25260" spans="2:3" x14ac:dyDescent="0.25">
      <c r="B25260" s="16"/>
      <c r="C25260" s="17"/>
    </row>
    <row r="25261" spans="2:3" x14ac:dyDescent="0.25">
      <c r="B25261" s="16"/>
      <c r="C25261" s="17"/>
    </row>
    <row r="25262" spans="2:3" x14ac:dyDescent="0.25">
      <c r="B25262" s="16"/>
      <c r="C25262" s="17"/>
    </row>
    <row r="25263" spans="2:3" x14ac:dyDescent="0.25">
      <c r="B25263" s="16"/>
      <c r="C25263" s="17"/>
    </row>
    <row r="25264" spans="2:3" x14ac:dyDescent="0.25">
      <c r="B25264" s="16"/>
      <c r="C25264" s="17"/>
    </row>
    <row r="25265" spans="2:3" x14ac:dyDescent="0.25">
      <c r="B25265" s="16"/>
      <c r="C25265" s="17"/>
    </row>
    <row r="25266" spans="2:3" x14ac:dyDescent="0.25">
      <c r="B25266" s="16"/>
      <c r="C25266" s="17"/>
    </row>
    <row r="25267" spans="2:3" x14ac:dyDescent="0.25">
      <c r="B25267" s="16"/>
      <c r="C25267" s="17"/>
    </row>
    <row r="25268" spans="2:3" x14ac:dyDescent="0.25">
      <c r="B25268" s="16"/>
      <c r="C25268" s="17"/>
    </row>
    <row r="25269" spans="2:3" x14ac:dyDescent="0.25">
      <c r="B25269" s="16"/>
      <c r="C25269" s="17"/>
    </row>
    <row r="25270" spans="2:3" x14ac:dyDescent="0.25">
      <c r="B25270" s="16"/>
      <c r="C25270" s="17"/>
    </row>
    <row r="25271" spans="2:3" x14ac:dyDescent="0.25">
      <c r="B25271" s="16"/>
      <c r="C25271" s="17"/>
    </row>
    <row r="25272" spans="2:3" x14ac:dyDescent="0.25">
      <c r="B25272" s="16"/>
      <c r="C25272" s="17"/>
    </row>
    <row r="25273" spans="2:3" x14ac:dyDescent="0.25">
      <c r="B25273" s="16"/>
      <c r="C25273" s="17"/>
    </row>
    <row r="25274" spans="2:3" x14ac:dyDescent="0.25">
      <c r="B25274" s="16"/>
      <c r="C25274" s="17"/>
    </row>
    <row r="25275" spans="2:3" x14ac:dyDescent="0.25">
      <c r="B25275" s="16"/>
      <c r="C25275" s="17"/>
    </row>
    <row r="25276" spans="2:3" x14ac:dyDescent="0.25">
      <c r="B25276" s="16"/>
      <c r="C25276" s="17"/>
    </row>
    <row r="25277" spans="2:3" x14ac:dyDescent="0.25">
      <c r="B25277" s="16"/>
      <c r="C25277" s="17"/>
    </row>
    <row r="25278" spans="2:3" x14ac:dyDescent="0.25">
      <c r="B25278" s="16"/>
      <c r="C25278" s="17"/>
    </row>
    <row r="25279" spans="2:3" x14ac:dyDescent="0.25">
      <c r="B25279" s="16"/>
      <c r="C25279" s="17"/>
    </row>
    <row r="25280" spans="2:3" x14ac:dyDescent="0.25">
      <c r="B25280" s="16"/>
      <c r="C25280" s="17"/>
    </row>
    <row r="25281" spans="2:3" x14ac:dyDescent="0.25">
      <c r="B25281" s="16"/>
      <c r="C25281" s="17"/>
    </row>
    <row r="25282" spans="2:3" x14ac:dyDescent="0.25">
      <c r="B25282" s="16"/>
      <c r="C25282" s="17"/>
    </row>
    <row r="25283" spans="2:3" x14ac:dyDescent="0.25">
      <c r="B25283" s="16"/>
      <c r="C25283" s="17"/>
    </row>
    <row r="25284" spans="2:3" x14ac:dyDescent="0.25">
      <c r="B25284" s="16"/>
      <c r="C25284" s="17"/>
    </row>
    <row r="25285" spans="2:3" x14ac:dyDescent="0.25">
      <c r="B25285" s="16"/>
      <c r="C25285" s="17"/>
    </row>
    <row r="25286" spans="2:3" x14ac:dyDescent="0.25">
      <c r="B25286" s="16"/>
      <c r="C25286" s="17"/>
    </row>
    <row r="25287" spans="2:3" x14ac:dyDescent="0.25">
      <c r="B25287" s="16"/>
      <c r="C25287" s="17"/>
    </row>
    <row r="25288" spans="2:3" x14ac:dyDescent="0.25">
      <c r="B25288" s="16"/>
      <c r="C25288" s="17"/>
    </row>
    <row r="25289" spans="2:3" x14ac:dyDescent="0.25">
      <c r="B25289" s="16"/>
      <c r="C25289" s="17"/>
    </row>
    <row r="25290" spans="2:3" x14ac:dyDescent="0.25">
      <c r="B25290" s="16"/>
      <c r="C25290" s="17"/>
    </row>
    <row r="25291" spans="2:3" x14ac:dyDescent="0.25">
      <c r="B25291" s="16"/>
      <c r="C25291" s="17"/>
    </row>
    <row r="25292" spans="2:3" x14ac:dyDescent="0.25">
      <c r="B25292" s="16"/>
      <c r="C25292" s="17"/>
    </row>
    <row r="25293" spans="2:3" x14ac:dyDescent="0.25">
      <c r="B25293" s="16"/>
      <c r="C25293" s="17"/>
    </row>
    <row r="25294" spans="2:3" x14ac:dyDescent="0.25">
      <c r="B25294" s="16"/>
      <c r="C25294" s="17"/>
    </row>
    <row r="25295" spans="2:3" x14ac:dyDescent="0.25">
      <c r="B25295" s="16"/>
      <c r="C25295" s="17"/>
    </row>
    <row r="25296" spans="2:3" x14ac:dyDescent="0.25">
      <c r="B25296" s="16"/>
      <c r="C25296" s="17"/>
    </row>
    <row r="25297" spans="2:3" x14ac:dyDescent="0.25">
      <c r="B25297" s="16"/>
      <c r="C25297" s="17"/>
    </row>
    <row r="25298" spans="2:3" x14ac:dyDescent="0.25">
      <c r="B25298" s="16"/>
      <c r="C25298" s="17"/>
    </row>
    <row r="25299" spans="2:3" x14ac:dyDescent="0.25">
      <c r="B25299" s="16"/>
      <c r="C25299" s="17"/>
    </row>
    <row r="25300" spans="2:3" x14ac:dyDescent="0.25">
      <c r="B25300" s="16"/>
      <c r="C25300" s="17"/>
    </row>
    <row r="25301" spans="2:3" x14ac:dyDescent="0.25">
      <c r="B25301" s="16"/>
      <c r="C25301" s="17"/>
    </row>
    <row r="25302" spans="2:3" x14ac:dyDescent="0.25">
      <c r="B25302" s="16"/>
      <c r="C25302" s="17"/>
    </row>
    <row r="25303" spans="2:3" x14ac:dyDescent="0.25">
      <c r="B25303" s="16"/>
      <c r="C25303" s="17"/>
    </row>
    <row r="25304" spans="2:3" x14ac:dyDescent="0.25">
      <c r="B25304" s="16"/>
      <c r="C25304" s="17"/>
    </row>
    <row r="25305" spans="2:3" x14ac:dyDescent="0.25">
      <c r="B25305" s="16"/>
      <c r="C25305" s="17"/>
    </row>
    <row r="25306" spans="2:3" x14ac:dyDescent="0.25">
      <c r="B25306" s="16"/>
      <c r="C25306" s="17"/>
    </row>
    <row r="25307" spans="2:3" x14ac:dyDescent="0.25">
      <c r="B25307" s="16"/>
      <c r="C25307" s="17"/>
    </row>
    <row r="25308" spans="2:3" x14ac:dyDescent="0.25">
      <c r="B25308" s="16"/>
      <c r="C25308" s="17"/>
    </row>
    <row r="25309" spans="2:3" x14ac:dyDescent="0.25">
      <c r="B25309" s="16"/>
      <c r="C25309" s="17"/>
    </row>
    <row r="25310" spans="2:3" x14ac:dyDescent="0.25">
      <c r="B25310" s="16"/>
      <c r="C25310" s="17"/>
    </row>
    <row r="25311" spans="2:3" x14ac:dyDescent="0.25">
      <c r="B25311" s="16"/>
      <c r="C25311" s="17"/>
    </row>
    <row r="25312" spans="2:3" x14ac:dyDescent="0.25">
      <c r="B25312" s="16"/>
      <c r="C25312" s="17"/>
    </row>
    <row r="25313" spans="2:3" x14ac:dyDescent="0.25">
      <c r="B25313" s="16"/>
      <c r="C25313" s="17"/>
    </row>
    <row r="25314" spans="2:3" x14ac:dyDescent="0.25">
      <c r="B25314" s="16"/>
      <c r="C25314" s="17"/>
    </row>
    <row r="25315" spans="2:3" x14ac:dyDescent="0.25">
      <c r="B25315" s="16"/>
      <c r="C25315" s="17"/>
    </row>
    <row r="25316" spans="2:3" x14ac:dyDescent="0.25">
      <c r="B25316" s="16"/>
      <c r="C25316" s="17"/>
    </row>
    <row r="25317" spans="2:3" x14ac:dyDescent="0.25">
      <c r="B25317" s="16"/>
      <c r="C25317" s="17"/>
    </row>
    <row r="25318" spans="2:3" x14ac:dyDescent="0.25">
      <c r="B25318" s="16"/>
      <c r="C25318" s="17"/>
    </row>
    <row r="25319" spans="2:3" x14ac:dyDescent="0.25">
      <c r="B25319" s="16"/>
      <c r="C25319" s="17"/>
    </row>
    <row r="25320" spans="2:3" x14ac:dyDescent="0.25">
      <c r="B25320" s="16"/>
      <c r="C25320" s="17"/>
    </row>
    <row r="25321" spans="2:3" x14ac:dyDescent="0.25">
      <c r="B25321" s="16"/>
      <c r="C25321" s="17"/>
    </row>
    <row r="25322" spans="2:3" x14ac:dyDescent="0.25">
      <c r="B25322" s="16"/>
      <c r="C25322" s="17"/>
    </row>
    <row r="25323" spans="2:3" x14ac:dyDescent="0.25">
      <c r="B25323" s="16"/>
      <c r="C25323" s="17"/>
    </row>
    <row r="25324" spans="2:3" x14ac:dyDescent="0.25">
      <c r="B25324" s="16"/>
      <c r="C25324" s="17"/>
    </row>
    <row r="25325" spans="2:3" x14ac:dyDescent="0.25">
      <c r="B25325" s="16"/>
      <c r="C25325" s="17"/>
    </row>
    <row r="25326" spans="2:3" x14ac:dyDescent="0.25">
      <c r="B25326" s="16"/>
      <c r="C25326" s="17"/>
    </row>
    <row r="25327" spans="2:3" x14ac:dyDescent="0.25">
      <c r="B25327" s="16"/>
      <c r="C25327" s="17"/>
    </row>
    <row r="25328" spans="2:3" x14ac:dyDescent="0.25">
      <c r="B25328" s="16"/>
      <c r="C25328" s="17"/>
    </row>
    <row r="25329" spans="2:3" x14ac:dyDescent="0.25">
      <c r="B25329" s="16"/>
      <c r="C25329" s="17"/>
    </row>
    <row r="25330" spans="2:3" x14ac:dyDescent="0.25">
      <c r="B25330" s="16"/>
      <c r="C25330" s="17"/>
    </row>
    <row r="25331" spans="2:3" x14ac:dyDescent="0.25">
      <c r="B25331" s="16"/>
      <c r="C25331" s="17"/>
    </row>
    <row r="25332" spans="2:3" x14ac:dyDescent="0.25">
      <c r="B25332" s="16"/>
      <c r="C25332" s="17"/>
    </row>
    <row r="25333" spans="2:3" x14ac:dyDescent="0.25">
      <c r="B25333" s="16"/>
      <c r="C25333" s="17"/>
    </row>
    <row r="25334" spans="2:3" x14ac:dyDescent="0.25">
      <c r="B25334" s="16"/>
      <c r="C25334" s="17"/>
    </row>
    <row r="25335" spans="2:3" x14ac:dyDescent="0.25">
      <c r="B25335" s="16"/>
      <c r="C25335" s="17"/>
    </row>
    <row r="25336" spans="2:3" x14ac:dyDescent="0.25">
      <c r="B25336" s="16"/>
      <c r="C25336" s="17"/>
    </row>
    <row r="25337" spans="2:3" x14ac:dyDescent="0.25">
      <c r="B25337" s="16"/>
      <c r="C25337" s="17"/>
    </row>
    <row r="25338" spans="2:3" x14ac:dyDescent="0.25">
      <c r="B25338" s="16"/>
      <c r="C25338" s="17"/>
    </row>
    <row r="25339" spans="2:3" x14ac:dyDescent="0.25">
      <c r="B25339" s="16"/>
      <c r="C25339" s="17"/>
    </row>
    <row r="25340" spans="2:3" x14ac:dyDescent="0.25">
      <c r="B25340" s="16"/>
      <c r="C25340" s="17"/>
    </row>
    <row r="25341" spans="2:3" x14ac:dyDescent="0.25">
      <c r="B25341" s="16"/>
      <c r="C25341" s="17"/>
    </row>
    <row r="25342" spans="2:3" x14ac:dyDescent="0.25">
      <c r="B25342" s="16"/>
      <c r="C25342" s="17"/>
    </row>
    <row r="25343" spans="2:3" x14ac:dyDescent="0.25">
      <c r="B25343" s="16"/>
      <c r="C25343" s="17"/>
    </row>
    <row r="25344" spans="2:3" x14ac:dyDescent="0.25">
      <c r="B25344" s="16"/>
      <c r="C25344" s="17"/>
    </row>
    <row r="25345" spans="2:3" x14ac:dyDescent="0.25">
      <c r="B25345" s="16"/>
      <c r="C25345" s="17"/>
    </row>
    <row r="25346" spans="2:3" x14ac:dyDescent="0.25">
      <c r="B25346" s="16"/>
      <c r="C25346" s="17"/>
    </row>
    <row r="25347" spans="2:3" x14ac:dyDescent="0.25">
      <c r="B25347" s="16"/>
      <c r="C25347" s="17"/>
    </row>
    <row r="25348" spans="2:3" x14ac:dyDescent="0.25">
      <c r="B25348" s="16"/>
      <c r="C25348" s="17"/>
    </row>
    <row r="25349" spans="2:3" x14ac:dyDescent="0.25">
      <c r="B25349" s="16"/>
      <c r="C25349" s="17"/>
    </row>
    <row r="25350" spans="2:3" x14ac:dyDescent="0.25">
      <c r="B25350" s="16"/>
      <c r="C25350" s="17"/>
    </row>
    <row r="25351" spans="2:3" x14ac:dyDescent="0.25">
      <c r="B25351" s="16"/>
      <c r="C25351" s="17"/>
    </row>
    <row r="25352" spans="2:3" x14ac:dyDescent="0.25">
      <c r="B25352" s="16"/>
      <c r="C25352" s="17"/>
    </row>
    <row r="25353" spans="2:3" x14ac:dyDescent="0.25">
      <c r="B25353" s="16"/>
      <c r="C25353" s="17"/>
    </row>
    <row r="25354" spans="2:3" x14ac:dyDescent="0.25">
      <c r="B25354" s="16"/>
      <c r="C25354" s="17"/>
    </row>
    <row r="25355" spans="2:3" x14ac:dyDescent="0.25">
      <c r="B25355" s="16"/>
      <c r="C25355" s="17"/>
    </row>
    <row r="25356" spans="2:3" x14ac:dyDescent="0.25">
      <c r="B25356" s="16"/>
      <c r="C25356" s="17"/>
    </row>
    <row r="25357" spans="2:3" x14ac:dyDescent="0.25">
      <c r="B25357" s="16"/>
      <c r="C25357" s="17"/>
    </row>
    <row r="25358" spans="2:3" x14ac:dyDescent="0.25">
      <c r="B25358" s="16"/>
      <c r="C25358" s="17"/>
    </row>
    <row r="25359" spans="2:3" x14ac:dyDescent="0.25">
      <c r="B25359" s="16"/>
      <c r="C25359" s="17"/>
    </row>
    <row r="25360" spans="2:3" x14ac:dyDescent="0.25">
      <c r="B25360" s="16"/>
      <c r="C25360" s="17"/>
    </row>
    <row r="25361" spans="2:3" x14ac:dyDescent="0.25">
      <c r="B25361" s="16"/>
      <c r="C25361" s="17"/>
    </row>
    <row r="25362" spans="2:3" x14ac:dyDescent="0.25">
      <c r="B25362" s="16"/>
      <c r="C25362" s="17"/>
    </row>
    <row r="25363" spans="2:3" x14ac:dyDescent="0.25">
      <c r="B25363" s="16"/>
      <c r="C25363" s="17"/>
    </row>
    <row r="25364" spans="2:3" x14ac:dyDescent="0.25">
      <c r="B25364" s="16"/>
      <c r="C25364" s="17"/>
    </row>
    <row r="25365" spans="2:3" x14ac:dyDescent="0.25">
      <c r="B25365" s="16"/>
      <c r="C25365" s="17"/>
    </row>
    <row r="25366" spans="2:3" x14ac:dyDescent="0.25">
      <c r="B25366" s="16"/>
      <c r="C25366" s="17"/>
    </row>
    <row r="25367" spans="2:3" x14ac:dyDescent="0.25">
      <c r="B25367" s="16"/>
      <c r="C25367" s="17"/>
    </row>
    <row r="25368" spans="2:3" x14ac:dyDescent="0.25">
      <c r="B25368" s="16"/>
      <c r="C25368" s="17"/>
    </row>
    <row r="25369" spans="2:3" x14ac:dyDescent="0.25">
      <c r="B25369" s="16"/>
      <c r="C25369" s="17"/>
    </row>
    <row r="25370" spans="2:3" x14ac:dyDescent="0.25">
      <c r="B25370" s="16"/>
      <c r="C25370" s="17"/>
    </row>
    <row r="25371" spans="2:3" x14ac:dyDescent="0.25">
      <c r="B25371" s="16"/>
      <c r="C25371" s="17"/>
    </row>
    <row r="25372" spans="2:3" x14ac:dyDescent="0.25">
      <c r="B25372" s="16"/>
      <c r="C25372" s="17"/>
    </row>
    <row r="25373" spans="2:3" x14ac:dyDescent="0.25">
      <c r="B25373" s="16"/>
      <c r="C25373" s="17"/>
    </row>
    <row r="25374" spans="2:3" x14ac:dyDescent="0.25">
      <c r="B25374" s="16"/>
      <c r="C25374" s="17"/>
    </row>
    <row r="25375" spans="2:3" x14ac:dyDescent="0.25">
      <c r="B25375" s="16"/>
      <c r="C25375" s="17"/>
    </row>
    <row r="25376" spans="2:3" x14ac:dyDescent="0.25">
      <c r="B25376" s="16"/>
      <c r="C25376" s="17"/>
    </row>
    <row r="25377" spans="2:3" x14ac:dyDescent="0.25">
      <c r="B25377" s="16"/>
      <c r="C25377" s="17"/>
    </row>
    <row r="25378" spans="2:3" x14ac:dyDescent="0.25">
      <c r="B25378" s="16"/>
      <c r="C25378" s="17"/>
    </row>
    <row r="25379" spans="2:3" x14ac:dyDescent="0.25">
      <c r="B25379" s="16"/>
      <c r="C25379" s="17"/>
    </row>
    <row r="25380" spans="2:3" x14ac:dyDescent="0.25">
      <c r="B25380" s="16"/>
      <c r="C25380" s="17"/>
    </row>
    <row r="25381" spans="2:3" x14ac:dyDescent="0.25">
      <c r="B25381" s="16"/>
      <c r="C25381" s="17"/>
    </row>
    <row r="25382" spans="2:3" x14ac:dyDescent="0.25">
      <c r="B25382" s="16"/>
      <c r="C25382" s="17"/>
    </row>
    <row r="25383" spans="2:3" x14ac:dyDescent="0.25">
      <c r="B25383" s="16"/>
      <c r="C25383" s="17"/>
    </row>
    <row r="25384" spans="2:3" x14ac:dyDescent="0.25">
      <c r="B25384" s="16"/>
      <c r="C25384" s="17"/>
    </row>
    <row r="25385" spans="2:3" x14ac:dyDescent="0.25">
      <c r="B25385" s="16"/>
      <c r="C25385" s="17"/>
    </row>
    <row r="25386" spans="2:3" x14ac:dyDescent="0.25">
      <c r="B25386" s="16"/>
      <c r="C25386" s="17"/>
    </row>
    <row r="25387" spans="2:3" x14ac:dyDescent="0.25">
      <c r="B25387" s="16"/>
      <c r="C25387" s="17"/>
    </row>
    <row r="25388" spans="2:3" x14ac:dyDescent="0.25">
      <c r="B25388" s="16"/>
      <c r="C25388" s="17"/>
    </row>
    <row r="25389" spans="2:3" x14ac:dyDescent="0.25">
      <c r="B25389" s="16"/>
      <c r="C25389" s="17"/>
    </row>
    <row r="25390" spans="2:3" x14ac:dyDescent="0.25">
      <c r="B25390" s="16"/>
      <c r="C25390" s="17"/>
    </row>
    <row r="25391" spans="2:3" x14ac:dyDescent="0.25">
      <c r="B25391" s="16"/>
      <c r="C25391" s="17"/>
    </row>
    <row r="25392" spans="2:3" x14ac:dyDescent="0.25">
      <c r="B25392" s="16"/>
      <c r="C25392" s="17"/>
    </row>
    <row r="25393" spans="2:3" x14ac:dyDescent="0.25">
      <c r="B25393" s="16"/>
      <c r="C25393" s="17"/>
    </row>
    <row r="25394" spans="2:3" x14ac:dyDescent="0.25">
      <c r="B25394" s="16"/>
      <c r="C25394" s="17"/>
    </row>
    <row r="25395" spans="2:3" x14ac:dyDescent="0.25">
      <c r="B25395" s="16"/>
      <c r="C25395" s="17"/>
    </row>
    <row r="25396" spans="2:3" x14ac:dyDescent="0.25">
      <c r="B25396" s="16"/>
      <c r="C25396" s="17"/>
    </row>
    <row r="25397" spans="2:3" x14ac:dyDescent="0.25">
      <c r="B25397" s="16"/>
      <c r="C25397" s="17"/>
    </row>
    <row r="25398" spans="2:3" x14ac:dyDescent="0.25">
      <c r="B25398" s="16"/>
      <c r="C25398" s="17"/>
    </row>
    <row r="25399" spans="2:3" x14ac:dyDescent="0.25">
      <c r="B25399" s="16"/>
      <c r="C25399" s="17"/>
    </row>
    <row r="25400" spans="2:3" x14ac:dyDescent="0.25">
      <c r="B25400" s="16"/>
      <c r="C25400" s="17"/>
    </row>
    <row r="25401" spans="2:3" x14ac:dyDescent="0.25">
      <c r="B25401" s="16"/>
      <c r="C25401" s="17"/>
    </row>
    <row r="25402" spans="2:3" x14ac:dyDescent="0.25">
      <c r="B25402" s="16"/>
      <c r="C25402" s="17"/>
    </row>
    <row r="25403" spans="2:3" x14ac:dyDescent="0.25">
      <c r="B25403" s="16"/>
      <c r="C25403" s="17"/>
    </row>
    <row r="25404" spans="2:3" x14ac:dyDescent="0.25">
      <c r="B25404" s="16"/>
      <c r="C25404" s="17"/>
    </row>
    <row r="25405" spans="2:3" x14ac:dyDescent="0.25">
      <c r="B25405" s="16"/>
      <c r="C25405" s="17"/>
    </row>
    <row r="25406" spans="2:3" x14ac:dyDescent="0.25">
      <c r="B25406" s="16"/>
      <c r="C25406" s="17"/>
    </row>
    <row r="25407" spans="2:3" x14ac:dyDescent="0.25">
      <c r="B25407" s="16"/>
      <c r="C25407" s="17"/>
    </row>
    <row r="25408" spans="2:3" x14ac:dyDescent="0.25">
      <c r="B25408" s="16"/>
      <c r="C25408" s="17"/>
    </row>
    <row r="25409" spans="2:3" x14ac:dyDescent="0.25">
      <c r="B25409" s="16"/>
      <c r="C25409" s="17"/>
    </row>
    <row r="25410" spans="2:3" x14ac:dyDescent="0.25">
      <c r="B25410" s="16"/>
      <c r="C25410" s="17"/>
    </row>
    <row r="25411" spans="2:3" x14ac:dyDescent="0.25">
      <c r="B25411" s="16"/>
      <c r="C25411" s="17"/>
    </row>
    <row r="25412" spans="2:3" x14ac:dyDescent="0.25">
      <c r="B25412" s="16"/>
      <c r="C25412" s="17"/>
    </row>
    <row r="25413" spans="2:3" x14ac:dyDescent="0.25">
      <c r="B25413" s="16"/>
      <c r="C25413" s="17"/>
    </row>
    <row r="25414" spans="2:3" x14ac:dyDescent="0.25">
      <c r="B25414" s="16"/>
      <c r="C25414" s="17"/>
    </row>
    <row r="25415" spans="2:3" x14ac:dyDescent="0.25">
      <c r="B25415" s="16"/>
      <c r="C25415" s="17"/>
    </row>
    <row r="25416" spans="2:3" x14ac:dyDescent="0.25">
      <c r="B25416" s="16"/>
      <c r="C25416" s="17"/>
    </row>
    <row r="25417" spans="2:3" x14ac:dyDescent="0.25">
      <c r="B25417" s="16"/>
      <c r="C25417" s="17"/>
    </row>
    <row r="25418" spans="2:3" x14ac:dyDescent="0.25">
      <c r="B25418" s="16"/>
      <c r="C25418" s="17"/>
    </row>
    <row r="25419" spans="2:3" x14ac:dyDescent="0.25">
      <c r="B25419" s="16"/>
      <c r="C25419" s="17"/>
    </row>
    <row r="25420" spans="2:3" x14ac:dyDescent="0.25">
      <c r="B25420" s="16"/>
      <c r="C25420" s="17"/>
    </row>
    <row r="25421" spans="2:3" x14ac:dyDescent="0.25">
      <c r="B25421" s="16"/>
      <c r="C25421" s="17"/>
    </row>
    <row r="25422" spans="2:3" x14ac:dyDescent="0.25">
      <c r="B25422" s="16"/>
      <c r="C25422" s="17"/>
    </row>
    <row r="25423" spans="2:3" x14ac:dyDescent="0.25">
      <c r="B25423" s="16"/>
      <c r="C25423" s="17"/>
    </row>
    <row r="25424" spans="2:3" x14ac:dyDescent="0.25">
      <c r="B25424" s="16"/>
      <c r="C25424" s="17"/>
    </row>
    <row r="25425" spans="2:3" x14ac:dyDescent="0.25">
      <c r="B25425" s="16"/>
      <c r="C25425" s="17"/>
    </row>
    <row r="25426" spans="2:3" x14ac:dyDescent="0.25">
      <c r="B25426" s="16"/>
      <c r="C25426" s="17"/>
    </row>
    <row r="25427" spans="2:3" x14ac:dyDescent="0.25">
      <c r="B25427" s="16"/>
      <c r="C25427" s="17"/>
    </row>
    <row r="25428" spans="2:3" x14ac:dyDescent="0.25">
      <c r="B25428" s="16"/>
      <c r="C25428" s="17"/>
    </row>
    <row r="25429" spans="2:3" x14ac:dyDescent="0.25">
      <c r="B25429" s="16"/>
      <c r="C25429" s="17"/>
    </row>
    <row r="25430" spans="2:3" x14ac:dyDescent="0.25">
      <c r="B25430" s="16"/>
      <c r="C25430" s="17"/>
    </row>
    <row r="25431" spans="2:3" x14ac:dyDescent="0.25">
      <c r="B25431" s="16"/>
      <c r="C25431" s="17"/>
    </row>
    <row r="25432" spans="2:3" x14ac:dyDescent="0.25">
      <c r="B25432" s="16"/>
      <c r="C25432" s="17"/>
    </row>
    <row r="25433" spans="2:3" x14ac:dyDescent="0.25">
      <c r="B25433" s="16"/>
      <c r="C25433" s="17"/>
    </row>
    <row r="25434" spans="2:3" x14ac:dyDescent="0.25">
      <c r="B25434" s="16"/>
      <c r="C25434" s="17"/>
    </row>
    <row r="25435" spans="2:3" x14ac:dyDescent="0.25">
      <c r="B25435" s="16"/>
      <c r="C25435" s="17"/>
    </row>
    <row r="25436" spans="2:3" x14ac:dyDescent="0.25">
      <c r="B25436" s="16"/>
      <c r="C25436" s="17"/>
    </row>
    <row r="25437" spans="2:3" x14ac:dyDescent="0.25">
      <c r="B25437" s="16"/>
      <c r="C25437" s="17"/>
    </row>
    <row r="25438" spans="2:3" x14ac:dyDescent="0.25">
      <c r="B25438" s="16"/>
      <c r="C25438" s="17"/>
    </row>
    <row r="25439" spans="2:3" x14ac:dyDescent="0.25">
      <c r="B25439" s="16"/>
      <c r="C25439" s="17"/>
    </row>
    <row r="25440" spans="2:3" x14ac:dyDescent="0.25">
      <c r="B25440" s="16"/>
      <c r="C25440" s="17"/>
    </row>
    <row r="25441" spans="2:3" x14ac:dyDescent="0.25">
      <c r="B25441" s="16"/>
      <c r="C25441" s="17"/>
    </row>
    <row r="25442" spans="2:3" x14ac:dyDescent="0.25">
      <c r="B25442" s="16"/>
      <c r="C25442" s="17"/>
    </row>
    <row r="25443" spans="2:3" x14ac:dyDescent="0.25">
      <c r="B25443" s="16"/>
      <c r="C25443" s="17"/>
    </row>
    <row r="25444" spans="2:3" x14ac:dyDescent="0.25">
      <c r="B25444" s="16"/>
      <c r="C25444" s="17"/>
    </row>
    <row r="25445" spans="2:3" x14ac:dyDescent="0.25">
      <c r="B25445" s="16"/>
      <c r="C25445" s="17"/>
    </row>
    <row r="25446" spans="2:3" x14ac:dyDescent="0.25">
      <c r="B25446" s="16"/>
      <c r="C25446" s="17"/>
    </row>
    <row r="25447" spans="2:3" x14ac:dyDescent="0.25">
      <c r="B25447" s="16"/>
      <c r="C25447" s="17"/>
    </row>
    <row r="25448" spans="2:3" x14ac:dyDescent="0.25">
      <c r="B25448" s="16"/>
      <c r="C25448" s="17"/>
    </row>
    <row r="25449" spans="2:3" x14ac:dyDescent="0.25">
      <c r="B25449" s="16"/>
      <c r="C25449" s="17"/>
    </row>
    <row r="25450" spans="2:3" x14ac:dyDescent="0.25">
      <c r="B25450" s="16"/>
      <c r="C25450" s="17"/>
    </row>
    <row r="25451" spans="2:3" x14ac:dyDescent="0.25">
      <c r="B25451" s="16"/>
      <c r="C25451" s="17"/>
    </row>
    <row r="25452" spans="2:3" x14ac:dyDescent="0.25">
      <c r="B25452" s="16"/>
      <c r="C25452" s="17"/>
    </row>
    <row r="25453" spans="2:3" x14ac:dyDescent="0.25">
      <c r="B25453" s="16"/>
      <c r="C25453" s="17"/>
    </row>
    <row r="25454" spans="2:3" x14ac:dyDescent="0.25">
      <c r="B25454" s="16"/>
      <c r="C25454" s="17"/>
    </row>
    <row r="25455" spans="2:3" x14ac:dyDescent="0.25">
      <c r="B25455" s="16"/>
      <c r="C25455" s="17"/>
    </row>
    <row r="25456" spans="2:3" x14ac:dyDescent="0.25">
      <c r="B25456" s="16"/>
      <c r="C25456" s="17"/>
    </row>
    <row r="25457" spans="2:3" x14ac:dyDescent="0.25">
      <c r="B25457" s="16"/>
      <c r="C25457" s="17"/>
    </row>
    <row r="25458" spans="2:3" x14ac:dyDescent="0.25">
      <c r="B25458" s="16"/>
      <c r="C25458" s="17"/>
    </row>
    <row r="25459" spans="2:3" x14ac:dyDescent="0.25">
      <c r="B25459" s="16"/>
      <c r="C25459" s="17"/>
    </row>
    <row r="25460" spans="2:3" x14ac:dyDescent="0.25">
      <c r="B25460" s="16"/>
      <c r="C25460" s="17"/>
    </row>
    <row r="25461" spans="2:3" x14ac:dyDescent="0.25">
      <c r="B25461" s="16"/>
      <c r="C25461" s="17"/>
    </row>
    <row r="25462" spans="2:3" x14ac:dyDescent="0.25">
      <c r="B25462" s="16"/>
      <c r="C25462" s="17"/>
    </row>
    <row r="25463" spans="2:3" x14ac:dyDescent="0.25">
      <c r="B25463" s="16"/>
      <c r="C25463" s="17"/>
    </row>
    <row r="25464" spans="2:3" x14ac:dyDescent="0.25">
      <c r="B25464" s="16"/>
      <c r="C25464" s="17"/>
    </row>
    <row r="25465" spans="2:3" x14ac:dyDescent="0.25">
      <c r="B25465" s="16"/>
      <c r="C25465" s="17"/>
    </row>
    <row r="25466" spans="2:3" x14ac:dyDescent="0.25">
      <c r="B25466" s="16"/>
      <c r="C25466" s="17"/>
    </row>
    <row r="25467" spans="2:3" x14ac:dyDescent="0.25">
      <c r="B25467" s="16"/>
      <c r="C25467" s="17"/>
    </row>
    <row r="25468" spans="2:3" x14ac:dyDescent="0.25">
      <c r="B25468" s="16"/>
      <c r="C25468" s="17"/>
    </row>
    <row r="25469" spans="2:3" x14ac:dyDescent="0.25">
      <c r="B25469" s="16"/>
      <c r="C25469" s="17"/>
    </row>
    <row r="25470" spans="2:3" x14ac:dyDescent="0.25">
      <c r="B25470" s="16"/>
      <c r="C25470" s="17"/>
    </row>
    <row r="25471" spans="2:3" x14ac:dyDescent="0.25">
      <c r="B25471" s="16"/>
      <c r="C25471" s="17"/>
    </row>
    <row r="25472" spans="2:3" x14ac:dyDescent="0.25">
      <c r="B25472" s="16"/>
      <c r="C25472" s="17"/>
    </row>
    <row r="25473" spans="2:3" x14ac:dyDescent="0.25">
      <c r="B25473" s="16"/>
      <c r="C25473" s="17"/>
    </row>
    <row r="25474" spans="2:3" x14ac:dyDescent="0.25">
      <c r="B25474" s="16"/>
      <c r="C25474" s="17"/>
    </row>
    <row r="25475" spans="2:3" x14ac:dyDescent="0.25">
      <c r="B25475" s="16"/>
      <c r="C25475" s="17"/>
    </row>
    <row r="25476" spans="2:3" x14ac:dyDescent="0.25">
      <c r="B25476" s="16"/>
      <c r="C25476" s="17"/>
    </row>
    <row r="25477" spans="2:3" x14ac:dyDescent="0.25">
      <c r="B25477" s="16"/>
      <c r="C25477" s="17"/>
    </row>
    <row r="25478" spans="2:3" x14ac:dyDescent="0.25">
      <c r="B25478" s="16"/>
      <c r="C25478" s="17"/>
    </row>
    <row r="25479" spans="2:3" x14ac:dyDescent="0.25">
      <c r="B25479" s="16"/>
      <c r="C25479" s="17"/>
    </row>
    <row r="25480" spans="2:3" x14ac:dyDescent="0.25">
      <c r="B25480" s="16"/>
      <c r="C25480" s="17"/>
    </row>
    <row r="25481" spans="2:3" x14ac:dyDescent="0.25">
      <c r="B25481" s="16"/>
      <c r="C25481" s="17"/>
    </row>
    <row r="25482" spans="2:3" x14ac:dyDescent="0.25">
      <c r="B25482" s="16"/>
      <c r="C25482" s="17"/>
    </row>
    <row r="25483" spans="2:3" x14ac:dyDescent="0.25">
      <c r="B25483" s="16"/>
      <c r="C25483" s="17"/>
    </row>
    <row r="25484" spans="2:3" x14ac:dyDescent="0.25">
      <c r="B25484" s="16"/>
      <c r="C25484" s="17"/>
    </row>
    <row r="25485" spans="2:3" x14ac:dyDescent="0.25">
      <c r="B25485" s="16"/>
      <c r="C25485" s="17"/>
    </row>
    <row r="25486" spans="2:3" x14ac:dyDescent="0.25">
      <c r="B25486" s="16"/>
      <c r="C25486" s="17"/>
    </row>
    <row r="25487" spans="2:3" x14ac:dyDescent="0.25">
      <c r="B25487" s="16"/>
      <c r="C25487" s="17"/>
    </row>
    <row r="25488" spans="2:3" x14ac:dyDescent="0.25">
      <c r="B25488" s="16"/>
      <c r="C25488" s="17"/>
    </row>
    <row r="25489" spans="2:3" x14ac:dyDescent="0.25">
      <c r="B25489" s="16"/>
      <c r="C25489" s="17"/>
    </row>
    <row r="25490" spans="2:3" x14ac:dyDescent="0.25">
      <c r="B25490" s="16"/>
      <c r="C25490" s="17"/>
    </row>
    <row r="25491" spans="2:3" x14ac:dyDescent="0.25">
      <c r="B25491" s="16"/>
      <c r="C25491" s="17"/>
    </row>
    <row r="25492" spans="2:3" x14ac:dyDescent="0.25">
      <c r="B25492" s="16"/>
      <c r="C25492" s="17"/>
    </row>
    <row r="25493" spans="2:3" x14ac:dyDescent="0.25">
      <c r="B25493" s="16"/>
      <c r="C25493" s="17"/>
    </row>
    <row r="25494" spans="2:3" x14ac:dyDescent="0.25">
      <c r="B25494" s="16"/>
      <c r="C25494" s="17"/>
    </row>
    <row r="25495" spans="2:3" x14ac:dyDescent="0.25">
      <c r="B25495" s="16"/>
      <c r="C25495" s="17"/>
    </row>
    <row r="25496" spans="2:3" x14ac:dyDescent="0.25">
      <c r="B25496" s="16"/>
      <c r="C25496" s="17"/>
    </row>
    <row r="25497" spans="2:3" x14ac:dyDescent="0.25">
      <c r="B25497" s="16"/>
      <c r="C25497" s="17"/>
    </row>
    <row r="25498" spans="2:3" x14ac:dyDescent="0.25">
      <c r="B25498" s="16"/>
      <c r="C25498" s="17"/>
    </row>
    <row r="25499" spans="2:3" x14ac:dyDescent="0.25">
      <c r="B25499" s="16"/>
      <c r="C25499" s="17"/>
    </row>
    <row r="25500" spans="2:3" x14ac:dyDescent="0.25">
      <c r="B25500" s="16"/>
      <c r="C25500" s="17"/>
    </row>
    <row r="25501" spans="2:3" x14ac:dyDescent="0.25">
      <c r="B25501" s="16"/>
      <c r="C25501" s="17"/>
    </row>
    <row r="25502" spans="2:3" x14ac:dyDescent="0.25">
      <c r="B25502" s="16"/>
      <c r="C25502" s="17"/>
    </row>
    <row r="25503" spans="2:3" x14ac:dyDescent="0.25">
      <c r="B25503" s="16"/>
      <c r="C25503" s="17"/>
    </row>
    <row r="25504" spans="2:3" x14ac:dyDescent="0.25">
      <c r="B25504" s="16"/>
      <c r="C25504" s="17"/>
    </row>
    <row r="25505" spans="2:3" x14ac:dyDescent="0.25">
      <c r="B25505" s="16"/>
      <c r="C25505" s="17"/>
    </row>
    <row r="25506" spans="2:3" x14ac:dyDescent="0.25">
      <c r="B25506" s="16"/>
      <c r="C25506" s="17"/>
    </row>
    <row r="25507" spans="2:3" x14ac:dyDescent="0.25">
      <c r="B25507" s="16"/>
      <c r="C25507" s="17"/>
    </row>
    <row r="25508" spans="2:3" x14ac:dyDescent="0.25">
      <c r="B25508" s="16"/>
      <c r="C25508" s="17"/>
    </row>
    <row r="25509" spans="2:3" x14ac:dyDescent="0.25">
      <c r="B25509" s="16"/>
      <c r="C25509" s="17"/>
    </row>
    <row r="25510" spans="2:3" x14ac:dyDescent="0.25">
      <c r="B25510" s="16"/>
      <c r="C25510" s="17"/>
    </row>
    <row r="25511" spans="2:3" x14ac:dyDescent="0.25">
      <c r="B25511" s="16"/>
      <c r="C25511" s="17"/>
    </row>
    <row r="25512" spans="2:3" x14ac:dyDescent="0.25">
      <c r="B25512" s="16"/>
      <c r="C25512" s="17"/>
    </row>
    <row r="25513" spans="2:3" x14ac:dyDescent="0.25">
      <c r="B25513" s="16"/>
      <c r="C25513" s="17"/>
    </row>
    <row r="25514" spans="2:3" x14ac:dyDescent="0.25">
      <c r="B25514" s="16"/>
      <c r="C25514" s="17"/>
    </row>
    <row r="25515" spans="2:3" x14ac:dyDescent="0.25">
      <c r="B25515" s="16"/>
      <c r="C25515" s="17"/>
    </row>
    <row r="25516" spans="2:3" x14ac:dyDescent="0.25">
      <c r="B25516" s="16"/>
      <c r="C25516" s="17"/>
    </row>
    <row r="25517" spans="2:3" x14ac:dyDescent="0.25">
      <c r="B25517" s="16"/>
      <c r="C25517" s="17"/>
    </row>
    <row r="25518" spans="2:3" x14ac:dyDescent="0.25">
      <c r="B25518" s="16"/>
      <c r="C25518" s="17"/>
    </row>
    <row r="25519" spans="2:3" x14ac:dyDescent="0.25">
      <c r="B25519" s="16"/>
      <c r="C25519" s="17"/>
    </row>
    <row r="25520" spans="2:3" x14ac:dyDescent="0.25">
      <c r="B25520" s="16"/>
      <c r="C25520" s="17"/>
    </row>
    <row r="25521" spans="2:3" x14ac:dyDescent="0.25">
      <c r="B25521" s="16"/>
      <c r="C25521" s="17"/>
    </row>
    <row r="25522" spans="2:3" x14ac:dyDescent="0.25">
      <c r="B25522" s="16"/>
      <c r="C25522" s="17"/>
    </row>
    <row r="25523" spans="2:3" x14ac:dyDescent="0.25">
      <c r="B25523" s="16"/>
      <c r="C25523" s="17"/>
    </row>
    <row r="25524" spans="2:3" x14ac:dyDescent="0.25">
      <c r="B25524" s="16"/>
      <c r="C25524" s="17"/>
    </row>
    <row r="25525" spans="2:3" x14ac:dyDescent="0.25">
      <c r="B25525" s="16"/>
      <c r="C25525" s="17"/>
    </row>
    <row r="25526" spans="2:3" x14ac:dyDescent="0.25">
      <c r="B25526" s="16"/>
      <c r="C25526" s="17"/>
    </row>
    <row r="25527" spans="2:3" x14ac:dyDescent="0.25">
      <c r="B25527" s="16"/>
      <c r="C25527" s="17"/>
    </row>
    <row r="25528" spans="2:3" x14ac:dyDescent="0.25">
      <c r="B25528" s="16"/>
      <c r="C25528" s="17"/>
    </row>
    <row r="25529" spans="2:3" x14ac:dyDescent="0.25">
      <c r="B25529" s="16"/>
      <c r="C25529" s="17"/>
    </row>
    <row r="25530" spans="2:3" x14ac:dyDescent="0.25">
      <c r="B25530" s="16"/>
      <c r="C25530" s="17"/>
    </row>
    <row r="25531" spans="2:3" x14ac:dyDescent="0.25">
      <c r="B25531" s="16"/>
      <c r="C25531" s="17"/>
    </row>
    <row r="25532" spans="2:3" x14ac:dyDescent="0.25">
      <c r="B25532" s="16"/>
      <c r="C25532" s="17"/>
    </row>
    <row r="25533" spans="2:3" x14ac:dyDescent="0.25">
      <c r="B25533" s="16"/>
      <c r="C25533" s="17"/>
    </row>
    <row r="25534" spans="2:3" x14ac:dyDescent="0.25">
      <c r="B25534" s="16"/>
      <c r="C25534" s="17"/>
    </row>
    <row r="25535" spans="2:3" x14ac:dyDescent="0.25">
      <c r="B25535" s="16"/>
      <c r="C25535" s="17"/>
    </row>
    <row r="25536" spans="2:3" x14ac:dyDescent="0.25">
      <c r="B25536" s="16"/>
      <c r="C25536" s="17"/>
    </row>
    <row r="25537" spans="2:3" x14ac:dyDescent="0.25">
      <c r="B25537" s="16"/>
      <c r="C25537" s="17"/>
    </row>
    <row r="25538" spans="2:3" x14ac:dyDescent="0.25">
      <c r="B25538" s="16"/>
      <c r="C25538" s="17"/>
    </row>
    <row r="25539" spans="2:3" x14ac:dyDescent="0.25">
      <c r="B25539" s="16"/>
      <c r="C25539" s="17"/>
    </row>
    <row r="25540" spans="2:3" x14ac:dyDescent="0.25">
      <c r="B25540" s="16"/>
      <c r="C25540" s="17"/>
    </row>
    <row r="25541" spans="2:3" x14ac:dyDescent="0.25">
      <c r="B25541" s="16"/>
      <c r="C25541" s="17"/>
    </row>
    <row r="25542" spans="2:3" x14ac:dyDescent="0.25">
      <c r="B25542" s="16"/>
      <c r="C25542" s="17"/>
    </row>
    <row r="25543" spans="2:3" x14ac:dyDescent="0.25">
      <c r="B25543" s="16"/>
      <c r="C25543" s="17"/>
    </row>
    <row r="25544" spans="2:3" x14ac:dyDescent="0.25">
      <c r="B25544" s="16"/>
      <c r="C25544" s="17"/>
    </row>
    <row r="25545" spans="2:3" x14ac:dyDescent="0.25">
      <c r="B25545" s="16"/>
      <c r="C25545" s="17"/>
    </row>
    <row r="25546" spans="2:3" x14ac:dyDescent="0.25">
      <c r="B25546" s="16"/>
      <c r="C25546" s="17"/>
    </row>
    <row r="25547" spans="2:3" x14ac:dyDescent="0.25">
      <c r="B25547" s="16"/>
      <c r="C25547" s="17"/>
    </row>
    <row r="25548" spans="2:3" x14ac:dyDescent="0.25">
      <c r="B25548" s="16"/>
      <c r="C25548" s="17"/>
    </row>
    <row r="25549" spans="2:3" x14ac:dyDescent="0.25">
      <c r="B25549" s="16"/>
      <c r="C25549" s="17"/>
    </row>
    <row r="25550" spans="2:3" x14ac:dyDescent="0.25">
      <c r="B25550" s="16"/>
      <c r="C25550" s="17"/>
    </row>
    <row r="25551" spans="2:3" x14ac:dyDescent="0.25">
      <c r="B25551" s="16"/>
      <c r="C25551" s="17"/>
    </row>
    <row r="25552" spans="2:3" x14ac:dyDescent="0.25">
      <c r="B25552" s="16"/>
      <c r="C25552" s="17"/>
    </row>
    <row r="25553" spans="2:3" x14ac:dyDescent="0.25">
      <c r="B25553" s="16"/>
      <c r="C25553" s="17"/>
    </row>
    <row r="25554" spans="2:3" x14ac:dyDescent="0.25">
      <c r="B25554" s="16"/>
      <c r="C25554" s="17"/>
    </row>
    <row r="25555" spans="2:3" x14ac:dyDescent="0.25">
      <c r="B25555" s="16"/>
      <c r="C25555" s="17"/>
    </row>
    <row r="25556" spans="2:3" x14ac:dyDescent="0.25">
      <c r="B25556" s="16"/>
      <c r="C25556" s="17"/>
    </row>
    <row r="25557" spans="2:3" x14ac:dyDescent="0.25">
      <c r="B25557" s="16"/>
      <c r="C25557" s="17"/>
    </row>
    <row r="25558" spans="2:3" x14ac:dyDescent="0.25">
      <c r="B25558" s="16"/>
      <c r="C25558" s="17"/>
    </row>
    <row r="25559" spans="2:3" x14ac:dyDescent="0.25">
      <c r="B25559" s="16"/>
      <c r="C25559" s="17"/>
    </row>
    <row r="25560" spans="2:3" x14ac:dyDescent="0.25">
      <c r="B25560" s="16"/>
      <c r="C25560" s="17"/>
    </row>
    <row r="25561" spans="2:3" x14ac:dyDescent="0.25">
      <c r="B25561" s="16"/>
      <c r="C25561" s="17"/>
    </row>
    <row r="25562" spans="2:3" x14ac:dyDescent="0.25">
      <c r="B25562" s="16"/>
      <c r="C25562" s="17"/>
    </row>
    <row r="25563" spans="2:3" x14ac:dyDescent="0.25">
      <c r="B25563" s="16"/>
      <c r="C25563" s="17"/>
    </row>
    <row r="25564" spans="2:3" x14ac:dyDescent="0.25">
      <c r="B25564" s="16"/>
      <c r="C25564" s="17"/>
    </row>
    <row r="25565" spans="2:3" x14ac:dyDescent="0.25">
      <c r="B25565" s="16"/>
      <c r="C25565" s="17"/>
    </row>
    <row r="25566" spans="2:3" x14ac:dyDescent="0.25">
      <c r="B25566" s="16"/>
      <c r="C25566" s="17"/>
    </row>
    <row r="25567" spans="2:3" x14ac:dyDescent="0.25">
      <c r="B25567" s="16"/>
      <c r="C25567" s="17"/>
    </row>
    <row r="25568" spans="2:3" x14ac:dyDescent="0.25">
      <c r="B25568" s="16"/>
      <c r="C25568" s="17"/>
    </row>
    <row r="25569" spans="2:3" x14ac:dyDescent="0.25">
      <c r="B25569" s="16"/>
      <c r="C25569" s="17"/>
    </row>
    <row r="25570" spans="2:3" x14ac:dyDescent="0.25">
      <c r="B25570" s="16"/>
      <c r="C25570" s="17"/>
    </row>
    <row r="25571" spans="2:3" x14ac:dyDescent="0.25">
      <c r="B25571" s="16"/>
      <c r="C25571" s="17"/>
    </row>
    <row r="25572" spans="2:3" x14ac:dyDescent="0.25">
      <c r="B25572" s="16"/>
      <c r="C25572" s="17"/>
    </row>
    <row r="25573" spans="2:3" x14ac:dyDescent="0.25">
      <c r="B25573" s="16"/>
      <c r="C25573" s="17"/>
    </row>
    <row r="25574" spans="2:3" x14ac:dyDescent="0.25">
      <c r="B25574" s="16"/>
      <c r="C25574" s="17"/>
    </row>
    <row r="25575" spans="2:3" x14ac:dyDescent="0.25">
      <c r="B25575" s="16"/>
      <c r="C25575" s="17"/>
    </row>
    <row r="25576" spans="2:3" x14ac:dyDescent="0.25">
      <c r="B25576" s="16"/>
      <c r="C25576" s="17"/>
    </row>
    <row r="25577" spans="2:3" x14ac:dyDescent="0.25">
      <c r="B25577" s="16"/>
      <c r="C25577" s="17"/>
    </row>
    <row r="25578" spans="2:3" x14ac:dyDescent="0.25">
      <c r="B25578" s="16"/>
      <c r="C25578" s="17"/>
    </row>
    <row r="25579" spans="2:3" x14ac:dyDescent="0.25">
      <c r="B25579" s="16"/>
      <c r="C25579" s="17"/>
    </row>
    <row r="25580" spans="2:3" x14ac:dyDescent="0.25">
      <c r="B25580" s="16"/>
      <c r="C25580" s="17"/>
    </row>
    <row r="25581" spans="2:3" x14ac:dyDescent="0.25">
      <c r="B25581" s="16"/>
      <c r="C25581" s="17"/>
    </row>
    <row r="25582" spans="2:3" x14ac:dyDescent="0.25">
      <c r="B25582" s="16"/>
      <c r="C25582" s="17"/>
    </row>
    <row r="25583" spans="2:3" x14ac:dyDescent="0.25">
      <c r="B25583" s="16"/>
      <c r="C25583" s="17"/>
    </row>
    <row r="25584" spans="2:3" x14ac:dyDescent="0.25">
      <c r="B25584" s="16"/>
      <c r="C25584" s="17"/>
    </row>
    <row r="25585" spans="2:3" x14ac:dyDescent="0.25">
      <c r="B25585" s="16"/>
      <c r="C25585" s="17"/>
    </row>
    <row r="25586" spans="2:3" x14ac:dyDescent="0.25">
      <c r="B25586" s="16"/>
      <c r="C25586" s="17"/>
    </row>
    <row r="25587" spans="2:3" x14ac:dyDescent="0.25">
      <c r="B25587" s="16"/>
      <c r="C25587" s="17"/>
    </row>
    <row r="25588" spans="2:3" x14ac:dyDescent="0.25">
      <c r="B25588" s="16"/>
      <c r="C25588" s="17"/>
    </row>
    <row r="25589" spans="2:3" x14ac:dyDescent="0.25">
      <c r="B25589" s="16"/>
      <c r="C25589" s="17"/>
    </row>
    <row r="25590" spans="2:3" x14ac:dyDescent="0.25">
      <c r="B25590" s="16"/>
      <c r="C25590" s="17"/>
    </row>
    <row r="25591" spans="2:3" x14ac:dyDescent="0.25">
      <c r="B25591" s="16"/>
      <c r="C25591" s="17"/>
    </row>
    <row r="25592" spans="2:3" x14ac:dyDescent="0.25">
      <c r="B25592" s="16"/>
      <c r="C25592" s="17"/>
    </row>
    <row r="25593" spans="2:3" x14ac:dyDescent="0.25">
      <c r="B25593" s="16"/>
      <c r="C25593" s="17"/>
    </row>
    <row r="25594" spans="2:3" x14ac:dyDescent="0.25">
      <c r="B25594" s="16"/>
      <c r="C25594" s="17"/>
    </row>
    <row r="25595" spans="2:3" x14ac:dyDescent="0.25">
      <c r="B25595" s="16"/>
      <c r="C25595" s="17"/>
    </row>
    <row r="25596" spans="2:3" x14ac:dyDescent="0.25">
      <c r="B25596" s="16"/>
      <c r="C25596" s="17"/>
    </row>
    <row r="25597" spans="2:3" x14ac:dyDescent="0.25">
      <c r="B25597" s="16"/>
      <c r="C25597" s="17"/>
    </row>
    <row r="25598" spans="2:3" x14ac:dyDescent="0.25">
      <c r="B25598" s="16"/>
      <c r="C25598" s="17"/>
    </row>
    <row r="25599" spans="2:3" x14ac:dyDescent="0.25">
      <c r="B25599" s="16"/>
      <c r="C25599" s="17"/>
    </row>
    <row r="25600" spans="2:3" x14ac:dyDescent="0.25">
      <c r="B25600" s="16"/>
      <c r="C25600" s="17"/>
    </row>
    <row r="25601" spans="2:3" x14ac:dyDescent="0.25">
      <c r="B25601" s="16"/>
      <c r="C25601" s="17"/>
    </row>
    <row r="25602" spans="2:3" x14ac:dyDescent="0.25">
      <c r="B25602" s="16"/>
      <c r="C25602" s="17"/>
    </row>
    <row r="25603" spans="2:3" x14ac:dyDescent="0.25">
      <c r="B25603" s="16"/>
      <c r="C25603" s="17"/>
    </row>
    <row r="25604" spans="2:3" x14ac:dyDescent="0.25">
      <c r="B25604" s="16"/>
      <c r="C25604" s="17"/>
    </row>
    <row r="25605" spans="2:3" x14ac:dyDescent="0.25">
      <c r="B25605" s="16"/>
      <c r="C25605" s="17"/>
    </row>
    <row r="25606" spans="2:3" x14ac:dyDescent="0.25">
      <c r="B25606" s="16"/>
      <c r="C25606" s="17"/>
    </row>
    <row r="25607" spans="2:3" x14ac:dyDescent="0.25">
      <c r="B25607" s="16"/>
      <c r="C25607" s="17"/>
    </row>
    <row r="25608" spans="2:3" x14ac:dyDescent="0.25">
      <c r="B25608" s="16"/>
      <c r="C25608" s="17"/>
    </row>
    <row r="25609" spans="2:3" x14ac:dyDescent="0.25">
      <c r="B25609" s="16"/>
      <c r="C25609" s="17"/>
    </row>
    <row r="25610" spans="2:3" x14ac:dyDescent="0.25">
      <c r="B25610" s="16"/>
      <c r="C25610" s="17"/>
    </row>
    <row r="25611" spans="2:3" x14ac:dyDescent="0.25">
      <c r="B25611" s="16"/>
      <c r="C25611" s="17"/>
    </row>
    <row r="25612" spans="2:3" x14ac:dyDescent="0.25">
      <c r="B25612" s="16"/>
      <c r="C25612" s="17"/>
    </row>
    <row r="25613" spans="2:3" x14ac:dyDescent="0.25">
      <c r="B25613" s="16"/>
      <c r="C25613" s="17"/>
    </row>
    <row r="25614" spans="2:3" x14ac:dyDescent="0.25">
      <c r="B25614" s="16"/>
      <c r="C25614" s="17"/>
    </row>
    <row r="25615" spans="2:3" x14ac:dyDescent="0.25">
      <c r="B25615" s="16"/>
      <c r="C25615" s="17"/>
    </row>
    <row r="25616" spans="2:3" x14ac:dyDescent="0.25">
      <c r="B25616" s="16"/>
      <c r="C25616" s="17"/>
    </row>
    <row r="25617" spans="2:3" x14ac:dyDescent="0.25">
      <c r="B25617" s="16"/>
      <c r="C25617" s="17"/>
    </row>
    <row r="25618" spans="2:3" x14ac:dyDescent="0.25">
      <c r="B25618" s="16"/>
      <c r="C25618" s="17"/>
    </row>
    <row r="25619" spans="2:3" x14ac:dyDescent="0.25">
      <c r="B25619" s="16"/>
      <c r="C25619" s="17"/>
    </row>
    <row r="25620" spans="2:3" x14ac:dyDescent="0.25">
      <c r="B25620" s="16"/>
      <c r="C25620" s="17"/>
    </row>
    <row r="25621" spans="2:3" x14ac:dyDescent="0.25">
      <c r="B25621" s="16"/>
      <c r="C25621" s="17"/>
    </row>
    <row r="25622" spans="2:3" x14ac:dyDescent="0.25">
      <c r="B25622" s="16"/>
      <c r="C25622" s="17"/>
    </row>
    <row r="25623" spans="2:3" x14ac:dyDescent="0.25">
      <c r="B25623" s="16"/>
      <c r="C25623" s="17"/>
    </row>
    <row r="25624" spans="2:3" x14ac:dyDescent="0.25">
      <c r="B25624" s="16"/>
      <c r="C25624" s="17"/>
    </row>
    <row r="25625" spans="2:3" x14ac:dyDescent="0.25">
      <c r="B25625" s="16"/>
      <c r="C25625" s="17"/>
    </row>
    <row r="25626" spans="2:3" x14ac:dyDescent="0.25">
      <c r="B25626" s="16"/>
      <c r="C25626" s="17"/>
    </row>
    <row r="25627" spans="2:3" x14ac:dyDescent="0.25">
      <c r="B25627" s="16"/>
      <c r="C25627" s="17"/>
    </row>
    <row r="25628" spans="2:3" x14ac:dyDescent="0.25">
      <c r="B25628" s="16"/>
      <c r="C25628" s="17"/>
    </row>
    <row r="25629" spans="2:3" x14ac:dyDescent="0.25">
      <c r="B25629" s="16"/>
      <c r="C25629" s="17"/>
    </row>
    <row r="25630" spans="2:3" x14ac:dyDescent="0.25">
      <c r="B25630" s="16"/>
      <c r="C25630" s="17"/>
    </row>
    <row r="25631" spans="2:3" x14ac:dyDescent="0.25">
      <c r="B25631" s="16"/>
      <c r="C25631" s="17"/>
    </row>
    <row r="25632" spans="2:3" x14ac:dyDescent="0.25">
      <c r="B25632" s="16"/>
      <c r="C25632" s="17"/>
    </row>
    <row r="25633" spans="2:3" x14ac:dyDescent="0.25">
      <c r="B25633" s="16"/>
      <c r="C25633" s="17"/>
    </row>
    <row r="25634" spans="2:3" x14ac:dyDescent="0.25">
      <c r="B25634" s="16"/>
      <c r="C25634" s="17"/>
    </row>
    <row r="25635" spans="2:3" x14ac:dyDescent="0.25">
      <c r="B25635" s="16"/>
      <c r="C25635" s="17"/>
    </row>
    <row r="25636" spans="2:3" x14ac:dyDescent="0.25">
      <c r="B25636" s="16"/>
      <c r="C25636" s="17"/>
    </row>
    <row r="25637" spans="2:3" x14ac:dyDescent="0.25">
      <c r="B25637" s="16"/>
      <c r="C25637" s="17"/>
    </row>
    <row r="25638" spans="2:3" x14ac:dyDescent="0.25">
      <c r="B25638" s="16"/>
      <c r="C25638" s="17"/>
    </row>
    <row r="25639" spans="2:3" x14ac:dyDescent="0.25">
      <c r="B25639" s="16"/>
      <c r="C25639" s="17"/>
    </row>
    <row r="25640" spans="2:3" x14ac:dyDescent="0.25">
      <c r="B25640" s="16"/>
      <c r="C25640" s="17"/>
    </row>
    <row r="25641" spans="2:3" x14ac:dyDescent="0.25">
      <c r="B25641" s="16"/>
      <c r="C25641" s="17"/>
    </row>
    <row r="25642" spans="2:3" x14ac:dyDescent="0.25">
      <c r="B25642" s="16"/>
      <c r="C25642" s="17"/>
    </row>
    <row r="25643" spans="2:3" x14ac:dyDescent="0.25">
      <c r="B25643" s="16"/>
      <c r="C25643" s="17"/>
    </row>
    <row r="25644" spans="2:3" x14ac:dyDescent="0.25">
      <c r="B25644" s="16"/>
      <c r="C25644" s="17"/>
    </row>
    <row r="25645" spans="2:3" x14ac:dyDescent="0.25">
      <c r="B25645" s="16"/>
      <c r="C25645" s="17"/>
    </row>
    <row r="25646" spans="2:3" x14ac:dyDescent="0.25">
      <c r="B25646" s="16"/>
      <c r="C25646" s="17"/>
    </row>
    <row r="25647" spans="2:3" x14ac:dyDescent="0.25">
      <c r="B25647" s="16"/>
      <c r="C25647" s="17"/>
    </row>
    <row r="25648" spans="2:3" x14ac:dyDescent="0.25">
      <c r="B25648" s="16"/>
      <c r="C25648" s="17"/>
    </row>
    <row r="25649" spans="2:3" x14ac:dyDescent="0.25">
      <c r="B25649" s="16"/>
      <c r="C25649" s="17"/>
    </row>
    <row r="25650" spans="2:3" x14ac:dyDescent="0.25">
      <c r="B25650" s="16"/>
      <c r="C25650" s="17"/>
    </row>
    <row r="25651" spans="2:3" x14ac:dyDescent="0.25">
      <c r="B25651" s="16"/>
      <c r="C25651" s="17"/>
    </row>
    <row r="25652" spans="2:3" x14ac:dyDescent="0.25">
      <c r="B25652" s="16"/>
      <c r="C25652" s="17"/>
    </row>
    <row r="25653" spans="2:3" x14ac:dyDescent="0.25">
      <c r="B25653" s="16"/>
      <c r="C25653" s="17"/>
    </row>
    <row r="25654" spans="2:3" x14ac:dyDescent="0.25">
      <c r="B25654" s="16"/>
      <c r="C25654" s="17"/>
    </row>
    <row r="25655" spans="2:3" x14ac:dyDescent="0.25">
      <c r="B25655" s="16"/>
      <c r="C25655" s="17"/>
    </row>
    <row r="25656" spans="2:3" x14ac:dyDescent="0.25">
      <c r="B25656" s="16"/>
      <c r="C25656" s="17"/>
    </row>
    <row r="25657" spans="2:3" x14ac:dyDescent="0.25">
      <c r="B25657" s="16"/>
      <c r="C25657" s="17"/>
    </row>
    <row r="25658" spans="2:3" x14ac:dyDescent="0.25">
      <c r="B25658" s="16"/>
      <c r="C25658" s="17"/>
    </row>
    <row r="25659" spans="2:3" x14ac:dyDescent="0.25">
      <c r="B25659" s="16"/>
      <c r="C25659" s="17"/>
    </row>
    <row r="25660" spans="2:3" x14ac:dyDescent="0.25">
      <c r="B25660" s="16"/>
      <c r="C25660" s="17"/>
    </row>
    <row r="25661" spans="2:3" x14ac:dyDescent="0.25">
      <c r="B25661" s="16"/>
      <c r="C25661" s="17"/>
    </row>
    <row r="25662" spans="2:3" x14ac:dyDescent="0.25">
      <c r="B25662" s="16"/>
      <c r="C25662" s="17"/>
    </row>
    <row r="25663" spans="2:3" x14ac:dyDescent="0.25">
      <c r="B25663" s="16"/>
      <c r="C25663" s="17"/>
    </row>
    <row r="25664" spans="2:3" x14ac:dyDescent="0.25">
      <c r="B25664" s="16"/>
      <c r="C25664" s="17"/>
    </row>
    <row r="25665" spans="2:3" x14ac:dyDescent="0.25">
      <c r="B25665" s="16"/>
      <c r="C25665" s="17"/>
    </row>
    <row r="25666" spans="2:3" x14ac:dyDescent="0.25">
      <c r="B25666" s="16"/>
      <c r="C25666" s="17"/>
    </row>
    <row r="25667" spans="2:3" x14ac:dyDescent="0.25">
      <c r="B25667" s="16"/>
      <c r="C25667" s="17"/>
    </row>
    <row r="25668" spans="2:3" x14ac:dyDescent="0.25">
      <c r="B25668" s="16"/>
      <c r="C25668" s="17"/>
    </row>
    <row r="25669" spans="2:3" x14ac:dyDescent="0.25">
      <c r="B25669" s="16"/>
      <c r="C25669" s="17"/>
    </row>
    <row r="25670" spans="2:3" x14ac:dyDescent="0.25">
      <c r="B25670" s="16"/>
      <c r="C25670" s="17"/>
    </row>
    <row r="25671" spans="2:3" x14ac:dyDescent="0.25">
      <c r="B25671" s="16"/>
      <c r="C25671" s="17"/>
    </row>
    <row r="25672" spans="2:3" x14ac:dyDescent="0.25">
      <c r="B25672" s="16"/>
      <c r="C25672" s="17"/>
    </row>
    <row r="25673" spans="2:3" x14ac:dyDescent="0.25">
      <c r="B25673" s="16"/>
      <c r="C25673" s="17"/>
    </row>
    <row r="25674" spans="2:3" x14ac:dyDescent="0.25">
      <c r="B25674" s="16"/>
      <c r="C25674" s="17"/>
    </row>
    <row r="25675" spans="2:3" x14ac:dyDescent="0.25">
      <c r="B25675" s="16"/>
      <c r="C25675" s="17"/>
    </row>
    <row r="25676" spans="2:3" x14ac:dyDescent="0.25">
      <c r="B25676" s="16"/>
      <c r="C25676" s="17"/>
    </row>
    <row r="25677" spans="2:3" x14ac:dyDescent="0.25">
      <c r="B25677" s="16"/>
      <c r="C25677" s="17"/>
    </row>
    <row r="25678" spans="2:3" x14ac:dyDescent="0.25">
      <c r="B25678" s="16"/>
      <c r="C25678" s="17"/>
    </row>
    <row r="25679" spans="2:3" x14ac:dyDescent="0.25">
      <c r="B25679" s="16"/>
      <c r="C25679" s="17"/>
    </row>
    <row r="25680" spans="2:3" x14ac:dyDescent="0.25">
      <c r="B25680" s="16"/>
      <c r="C25680" s="17"/>
    </row>
    <row r="25681" spans="2:3" x14ac:dyDescent="0.25">
      <c r="B25681" s="16"/>
      <c r="C25681" s="17"/>
    </row>
    <row r="25682" spans="2:3" x14ac:dyDescent="0.25">
      <c r="B25682" s="16"/>
      <c r="C25682" s="17"/>
    </row>
    <row r="25683" spans="2:3" x14ac:dyDescent="0.25">
      <c r="B25683" s="16"/>
      <c r="C25683" s="17"/>
    </row>
    <row r="25684" spans="2:3" x14ac:dyDescent="0.25">
      <c r="B25684" s="16"/>
      <c r="C25684" s="17"/>
    </row>
    <row r="25685" spans="2:3" x14ac:dyDescent="0.25">
      <c r="B25685" s="16"/>
      <c r="C25685" s="17"/>
    </row>
    <row r="25686" spans="2:3" x14ac:dyDescent="0.25">
      <c r="B25686" s="16"/>
      <c r="C25686" s="17"/>
    </row>
    <row r="25687" spans="2:3" x14ac:dyDescent="0.25">
      <c r="B25687" s="16"/>
      <c r="C25687" s="17"/>
    </row>
    <row r="25688" spans="2:3" x14ac:dyDescent="0.25">
      <c r="B25688" s="16"/>
      <c r="C25688" s="17"/>
    </row>
    <row r="25689" spans="2:3" x14ac:dyDescent="0.25">
      <c r="B25689" s="16"/>
      <c r="C25689" s="17"/>
    </row>
    <row r="25690" spans="2:3" x14ac:dyDescent="0.25">
      <c r="B25690" s="16"/>
      <c r="C25690" s="17"/>
    </row>
    <row r="25691" spans="2:3" x14ac:dyDescent="0.25">
      <c r="B25691" s="16"/>
      <c r="C25691" s="17"/>
    </row>
    <row r="25692" spans="2:3" x14ac:dyDescent="0.25">
      <c r="B25692" s="16"/>
      <c r="C25692" s="17"/>
    </row>
    <row r="25693" spans="2:3" x14ac:dyDescent="0.25">
      <c r="B25693" s="16"/>
      <c r="C25693" s="17"/>
    </row>
    <row r="25694" spans="2:3" x14ac:dyDescent="0.25">
      <c r="B25694" s="16"/>
      <c r="C25694" s="17"/>
    </row>
    <row r="25695" spans="2:3" x14ac:dyDescent="0.25">
      <c r="B25695" s="16"/>
      <c r="C25695" s="17"/>
    </row>
    <row r="25696" spans="2:3" x14ac:dyDescent="0.25">
      <c r="B25696" s="16"/>
      <c r="C25696" s="17"/>
    </row>
    <row r="25697" spans="2:3" x14ac:dyDescent="0.25">
      <c r="B25697" s="16"/>
      <c r="C25697" s="17"/>
    </row>
    <row r="25698" spans="2:3" x14ac:dyDescent="0.25">
      <c r="B25698" s="16"/>
      <c r="C25698" s="17"/>
    </row>
    <row r="25699" spans="2:3" x14ac:dyDescent="0.25">
      <c r="B25699" s="16"/>
      <c r="C25699" s="17"/>
    </row>
    <row r="25700" spans="2:3" x14ac:dyDescent="0.25">
      <c r="B25700" s="16"/>
      <c r="C25700" s="17"/>
    </row>
    <row r="25701" spans="2:3" x14ac:dyDescent="0.25">
      <c r="B25701" s="16"/>
      <c r="C25701" s="17"/>
    </row>
    <row r="25702" spans="2:3" x14ac:dyDescent="0.25">
      <c r="B25702" s="16"/>
      <c r="C25702" s="17"/>
    </row>
    <row r="25703" spans="2:3" x14ac:dyDescent="0.25">
      <c r="B25703" s="16"/>
      <c r="C25703" s="17"/>
    </row>
    <row r="25704" spans="2:3" x14ac:dyDescent="0.25">
      <c r="B25704" s="16"/>
      <c r="C25704" s="17"/>
    </row>
    <row r="25705" spans="2:3" x14ac:dyDescent="0.25">
      <c r="B25705" s="16"/>
      <c r="C25705" s="17"/>
    </row>
    <row r="25706" spans="2:3" x14ac:dyDescent="0.25">
      <c r="B25706" s="16"/>
      <c r="C25706" s="17"/>
    </row>
    <row r="25707" spans="2:3" x14ac:dyDescent="0.25">
      <c r="B25707" s="16"/>
      <c r="C25707" s="17"/>
    </row>
    <row r="25708" spans="2:3" x14ac:dyDescent="0.25">
      <c r="B25708" s="16"/>
      <c r="C25708" s="17"/>
    </row>
    <row r="25709" spans="2:3" x14ac:dyDescent="0.25">
      <c r="B25709" s="16"/>
      <c r="C25709" s="17"/>
    </row>
    <row r="25710" spans="2:3" x14ac:dyDescent="0.25">
      <c r="B25710" s="16"/>
      <c r="C25710" s="17"/>
    </row>
    <row r="25711" spans="2:3" x14ac:dyDescent="0.25">
      <c r="B25711" s="16"/>
      <c r="C25711" s="17"/>
    </row>
    <row r="25712" spans="2:3" x14ac:dyDescent="0.25">
      <c r="B25712" s="16"/>
      <c r="C25712" s="17"/>
    </row>
    <row r="25713" spans="2:3" x14ac:dyDescent="0.25">
      <c r="B25713" s="16"/>
      <c r="C25713" s="17"/>
    </row>
    <row r="25714" spans="2:3" x14ac:dyDescent="0.25">
      <c r="B25714" s="16"/>
      <c r="C25714" s="17"/>
    </row>
    <row r="25715" spans="2:3" x14ac:dyDescent="0.25">
      <c r="B25715" s="16"/>
      <c r="C25715" s="17"/>
    </row>
    <row r="25716" spans="2:3" x14ac:dyDescent="0.25">
      <c r="B25716" s="16"/>
      <c r="C25716" s="17"/>
    </row>
    <row r="25717" spans="2:3" x14ac:dyDescent="0.25">
      <c r="B25717" s="16"/>
      <c r="C25717" s="17"/>
    </row>
    <row r="25718" spans="2:3" x14ac:dyDescent="0.25">
      <c r="B25718" s="16"/>
      <c r="C25718" s="17"/>
    </row>
    <row r="25719" spans="2:3" x14ac:dyDescent="0.25">
      <c r="B25719" s="16"/>
      <c r="C25719" s="17"/>
    </row>
    <row r="25720" spans="2:3" x14ac:dyDescent="0.25">
      <c r="B25720" s="16"/>
      <c r="C25720" s="17"/>
    </row>
    <row r="25721" spans="2:3" x14ac:dyDescent="0.25">
      <c r="B25721" s="16"/>
      <c r="C25721" s="17"/>
    </row>
    <row r="25722" spans="2:3" x14ac:dyDescent="0.25">
      <c r="B25722" s="16"/>
      <c r="C25722" s="17"/>
    </row>
    <row r="25723" spans="2:3" x14ac:dyDescent="0.25">
      <c r="B25723" s="16"/>
      <c r="C25723" s="17"/>
    </row>
    <row r="25724" spans="2:3" x14ac:dyDescent="0.25">
      <c r="B25724" s="16"/>
      <c r="C25724" s="17"/>
    </row>
    <row r="25725" spans="2:3" x14ac:dyDescent="0.25">
      <c r="B25725" s="16"/>
      <c r="C25725" s="17"/>
    </row>
    <row r="25726" spans="2:3" x14ac:dyDescent="0.25">
      <c r="B25726" s="16"/>
      <c r="C25726" s="17"/>
    </row>
    <row r="25727" spans="2:3" x14ac:dyDescent="0.25">
      <c r="B25727" s="16"/>
      <c r="C25727" s="17"/>
    </row>
    <row r="25728" spans="2:3" x14ac:dyDescent="0.25">
      <c r="B25728" s="16"/>
      <c r="C25728" s="17"/>
    </row>
    <row r="25729" spans="2:3" x14ac:dyDescent="0.25">
      <c r="B25729" s="16"/>
      <c r="C25729" s="17"/>
    </row>
    <row r="25730" spans="2:3" x14ac:dyDescent="0.25">
      <c r="B25730" s="16"/>
      <c r="C25730" s="17"/>
    </row>
    <row r="25731" spans="2:3" x14ac:dyDescent="0.25">
      <c r="B25731" s="16"/>
      <c r="C25731" s="17"/>
    </row>
    <row r="25732" spans="2:3" x14ac:dyDescent="0.25">
      <c r="B25732" s="16"/>
      <c r="C25732" s="17"/>
    </row>
    <row r="25733" spans="2:3" x14ac:dyDescent="0.25">
      <c r="B25733" s="16"/>
      <c r="C25733" s="17"/>
    </row>
    <row r="25734" spans="2:3" x14ac:dyDescent="0.25">
      <c r="B25734" s="16"/>
      <c r="C25734" s="17"/>
    </row>
    <row r="25735" spans="2:3" x14ac:dyDescent="0.25">
      <c r="B25735" s="16"/>
      <c r="C25735" s="17"/>
    </row>
    <row r="25736" spans="2:3" x14ac:dyDescent="0.25">
      <c r="B25736" s="16"/>
      <c r="C25736" s="17"/>
    </row>
    <row r="25737" spans="2:3" x14ac:dyDescent="0.25">
      <c r="B25737" s="16"/>
      <c r="C25737" s="17"/>
    </row>
    <row r="25738" spans="2:3" x14ac:dyDescent="0.25">
      <c r="B25738" s="16"/>
      <c r="C25738" s="17"/>
    </row>
    <row r="25739" spans="2:3" x14ac:dyDescent="0.25">
      <c r="B25739" s="16"/>
      <c r="C25739" s="17"/>
    </row>
    <row r="25740" spans="2:3" x14ac:dyDescent="0.25">
      <c r="B25740" s="16"/>
      <c r="C25740" s="17"/>
    </row>
    <row r="25741" spans="2:3" x14ac:dyDescent="0.25">
      <c r="B25741" s="16"/>
      <c r="C25741" s="17"/>
    </row>
    <row r="25742" spans="2:3" x14ac:dyDescent="0.25">
      <c r="B25742" s="16"/>
      <c r="C25742" s="17"/>
    </row>
    <row r="25743" spans="2:3" x14ac:dyDescent="0.25">
      <c r="B25743" s="16"/>
      <c r="C25743" s="17"/>
    </row>
    <row r="25744" spans="2:3" x14ac:dyDescent="0.25">
      <c r="B25744" s="16"/>
      <c r="C25744" s="17"/>
    </row>
    <row r="25745" spans="2:3" x14ac:dyDescent="0.25">
      <c r="B25745" s="16"/>
      <c r="C25745" s="17"/>
    </row>
    <row r="25746" spans="2:3" x14ac:dyDescent="0.25">
      <c r="B25746" s="16"/>
      <c r="C25746" s="17"/>
    </row>
    <row r="25747" spans="2:3" x14ac:dyDescent="0.25">
      <c r="B25747" s="16"/>
      <c r="C25747" s="17"/>
    </row>
    <row r="25748" spans="2:3" x14ac:dyDescent="0.25">
      <c r="B25748" s="16"/>
      <c r="C25748" s="17"/>
    </row>
    <row r="25749" spans="2:3" x14ac:dyDescent="0.25">
      <c r="B25749" s="16"/>
      <c r="C25749" s="17"/>
    </row>
    <row r="25750" spans="2:3" x14ac:dyDescent="0.25">
      <c r="B25750" s="16"/>
      <c r="C25750" s="17"/>
    </row>
    <row r="25751" spans="2:3" x14ac:dyDescent="0.25">
      <c r="B25751" s="16"/>
      <c r="C25751" s="17"/>
    </row>
    <row r="25752" spans="2:3" x14ac:dyDescent="0.25">
      <c r="B25752" s="16"/>
      <c r="C25752" s="17"/>
    </row>
    <row r="25753" spans="2:3" x14ac:dyDescent="0.25">
      <c r="B25753" s="16"/>
      <c r="C25753" s="17"/>
    </row>
    <row r="25754" spans="2:3" x14ac:dyDescent="0.25">
      <c r="B25754" s="16"/>
      <c r="C25754" s="17"/>
    </row>
    <row r="25755" spans="2:3" x14ac:dyDescent="0.25">
      <c r="B25755" s="16"/>
      <c r="C25755" s="17"/>
    </row>
    <row r="25756" spans="2:3" x14ac:dyDescent="0.25">
      <c r="B25756" s="16"/>
      <c r="C25756" s="17"/>
    </row>
    <row r="25757" spans="2:3" x14ac:dyDescent="0.25">
      <c r="B25757" s="16"/>
      <c r="C25757" s="17"/>
    </row>
    <row r="25758" spans="2:3" x14ac:dyDescent="0.25">
      <c r="B25758" s="16"/>
      <c r="C25758" s="17"/>
    </row>
    <row r="25759" spans="2:3" x14ac:dyDescent="0.25">
      <c r="B25759" s="16"/>
      <c r="C25759" s="17"/>
    </row>
    <row r="25760" spans="2:3" x14ac:dyDescent="0.25">
      <c r="B25760" s="16"/>
      <c r="C25760" s="17"/>
    </row>
    <row r="25761" spans="2:3" x14ac:dyDescent="0.25">
      <c r="B25761" s="16"/>
      <c r="C25761" s="17"/>
    </row>
    <row r="25762" spans="2:3" x14ac:dyDescent="0.25">
      <c r="B25762" s="16"/>
      <c r="C25762" s="17"/>
    </row>
    <row r="25763" spans="2:3" x14ac:dyDescent="0.25">
      <c r="B25763" s="16"/>
      <c r="C25763" s="17"/>
    </row>
    <row r="25764" spans="2:3" x14ac:dyDescent="0.25">
      <c r="B25764" s="16"/>
      <c r="C25764" s="17"/>
    </row>
    <row r="25765" spans="2:3" x14ac:dyDescent="0.25">
      <c r="B25765" s="16"/>
      <c r="C25765" s="17"/>
    </row>
    <row r="25766" spans="2:3" x14ac:dyDescent="0.25">
      <c r="B25766" s="16"/>
      <c r="C25766" s="17"/>
    </row>
    <row r="25767" spans="2:3" x14ac:dyDescent="0.25">
      <c r="B25767" s="16"/>
      <c r="C25767" s="17"/>
    </row>
    <row r="25768" spans="2:3" x14ac:dyDescent="0.25">
      <c r="B25768" s="16"/>
      <c r="C25768" s="17"/>
    </row>
    <row r="25769" spans="2:3" x14ac:dyDescent="0.25">
      <c r="B25769" s="16"/>
      <c r="C25769" s="17"/>
    </row>
    <row r="25770" spans="2:3" x14ac:dyDescent="0.25">
      <c r="B25770" s="16"/>
      <c r="C25770" s="17"/>
    </row>
    <row r="25771" spans="2:3" x14ac:dyDescent="0.25">
      <c r="B25771" s="16"/>
      <c r="C25771" s="17"/>
    </row>
    <row r="25772" spans="2:3" x14ac:dyDescent="0.25">
      <c r="B25772" s="16"/>
      <c r="C25772" s="17"/>
    </row>
    <row r="25773" spans="2:3" x14ac:dyDescent="0.25">
      <c r="B25773" s="16"/>
      <c r="C25773" s="17"/>
    </row>
    <row r="25774" spans="2:3" x14ac:dyDescent="0.25">
      <c r="B25774" s="16"/>
      <c r="C25774" s="17"/>
    </row>
    <row r="25775" spans="2:3" x14ac:dyDescent="0.25">
      <c r="B25775" s="16"/>
      <c r="C25775" s="17"/>
    </row>
    <row r="25776" spans="2:3" x14ac:dyDescent="0.25">
      <c r="B25776" s="16"/>
      <c r="C25776" s="17"/>
    </row>
    <row r="25777" spans="2:3" x14ac:dyDescent="0.25">
      <c r="B25777" s="16"/>
      <c r="C25777" s="17"/>
    </row>
    <row r="25778" spans="2:3" x14ac:dyDescent="0.25">
      <c r="B25778" s="16"/>
      <c r="C25778" s="17"/>
    </row>
    <row r="25779" spans="2:3" x14ac:dyDescent="0.25">
      <c r="B25779" s="16"/>
      <c r="C25779" s="17"/>
    </row>
    <row r="25780" spans="2:3" x14ac:dyDescent="0.25">
      <c r="B25780" s="16"/>
      <c r="C25780" s="17"/>
    </row>
    <row r="25781" spans="2:3" x14ac:dyDescent="0.25">
      <c r="B25781" s="16"/>
      <c r="C25781" s="17"/>
    </row>
    <row r="25782" spans="2:3" x14ac:dyDescent="0.25">
      <c r="B25782" s="16"/>
      <c r="C25782" s="17"/>
    </row>
    <row r="25783" spans="2:3" x14ac:dyDescent="0.25">
      <c r="B25783" s="16"/>
      <c r="C25783" s="17"/>
    </row>
    <row r="25784" spans="2:3" x14ac:dyDescent="0.25">
      <c r="B25784" s="16"/>
      <c r="C25784" s="17"/>
    </row>
    <row r="25785" spans="2:3" x14ac:dyDescent="0.25">
      <c r="B25785" s="16"/>
      <c r="C25785" s="17"/>
    </row>
    <row r="25786" spans="2:3" x14ac:dyDescent="0.25">
      <c r="B25786" s="16"/>
      <c r="C25786" s="17"/>
    </row>
    <row r="25787" spans="2:3" x14ac:dyDescent="0.25">
      <c r="B25787" s="16"/>
      <c r="C25787" s="17"/>
    </row>
    <row r="25788" spans="2:3" x14ac:dyDescent="0.25">
      <c r="B25788" s="16"/>
      <c r="C25788" s="17"/>
    </row>
    <row r="25789" spans="2:3" x14ac:dyDescent="0.25">
      <c r="B25789" s="16"/>
      <c r="C25789" s="17"/>
    </row>
    <row r="25790" spans="2:3" x14ac:dyDescent="0.25">
      <c r="B25790" s="16"/>
      <c r="C25790" s="17"/>
    </row>
    <row r="25791" spans="2:3" x14ac:dyDescent="0.25">
      <c r="B25791" s="16"/>
      <c r="C25791" s="17"/>
    </row>
    <row r="25792" spans="2:3" x14ac:dyDescent="0.25">
      <c r="B25792" s="16"/>
      <c r="C25792" s="17"/>
    </row>
    <row r="25793" spans="2:3" x14ac:dyDescent="0.25">
      <c r="B25793" s="16"/>
      <c r="C25793" s="17"/>
    </row>
    <row r="25794" spans="2:3" x14ac:dyDescent="0.25">
      <c r="B25794" s="16"/>
      <c r="C25794" s="17"/>
    </row>
    <row r="25795" spans="2:3" x14ac:dyDescent="0.25">
      <c r="B25795" s="16"/>
      <c r="C25795" s="17"/>
    </row>
    <row r="25796" spans="2:3" x14ac:dyDescent="0.25">
      <c r="B25796" s="16"/>
      <c r="C25796" s="17"/>
    </row>
    <row r="25797" spans="2:3" x14ac:dyDescent="0.25">
      <c r="B25797" s="16"/>
      <c r="C25797" s="17"/>
    </row>
    <row r="25798" spans="2:3" x14ac:dyDescent="0.25">
      <c r="B25798" s="16"/>
      <c r="C25798" s="17"/>
    </row>
    <row r="25799" spans="2:3" x14ac:dyDescent="0.25">
      <c r="B25799" s="16"/>
      <c r="C25799" s="17"/>
    </row>
    <row r="25800" spans="2:3" x14ac:dyDescent="0.25">
      <c r="B25800" s="16"/>
      <c r="C25800" s="17"/>
    </row>
    <row r="25801" spans="2:3" x14ac:dyDescent="0.25">
      <c r="B25801" s="16"/>
      <c r="C25801" s="17"/>
    </row>
    <row r="25802" spans="2:3" x14ac:dyDescent="0.25">
      <c r="B25802" s="16"/>
      <c r="C25802" s="17"/>
    </row>
    <row r="25803" spans="2:3" x14ac:dyDescent="0.25">
      <c r="B25803" s="16"/>
      <c r="C25803" s="17"/>
    </row>
    <row r="25804" spans="2:3" x14ac:dyDescent="0.25">
      <c r="B25804" s="16"/>
      <c r="C25804" s="17"/>
    </row>
    <row r="25805" spans="2:3" x14ac:dyDescent="0.25">
      <c r="B25805" s="16"/>
      <c r="C25805" s="17"/>
    </row>
    <row r="25806" spans="2:3" x14ac:dyDescent="0.25">
      <c r="B25806" s="16"/>
      <c r="C25806" s="17"/>
    </row>
    <row r="25807" spans="2:3" x14ac:dyDescent="0.25">
      <c r="B25807" s="16"/>
      <c r="C25807" s="17"/>
    </row>
    <row r="25808" spans="2:3" x14ac:dyDescent="0.25">
      <c r="B25808" s="16"/>
      <c r="C25808" s="17"/>
    </row>
    <row r="25809" spans="2:3" x14ac:dyDescent="0.25">
      <c r="B25809" s="16"/>
      <c r="C25809" s="17"/>
    </row>
    <row r="25810" spans="2:3" x14ac:dyDescent="0.25">
      <c r="B25810" s="16"/>
      <c r="C25810" s="17"/>
    </row>
    <row r="25811" spans="2:3" x14ac:dyDescent="0.25">
      <c r="B25811" s="16"/>
      <c r="C25811" s="17"/>
    </row>
    <row r="25812" spans="2:3" x14ac:dyDescent="0.25">
      <c r="B25812" s="16"/>
      <c r="C25812" s="17"/>
    </row>
    <row r="25813" spans="2:3" x14ac:dyDescent="0.25">
      <c r="B25813" s="16"/>
      <c r="C25813" s="17"/>
    </row>
    <row r="25814" spans="2:3" x14ac:dyDescent="0.25">
      <c r="B25814" s="16"/>
      <c r="C25814" s="17"/>
    </row>
    <row r="25815" spans="2:3" x14ac:dyDescent="0.25">
      <c r="B25815" s="16"/>
      <c r="C25815" s="17"/>
    </row>
    <row r="25816" spans="2:3" x14ac:dyDescent="0.25">
      <c r="B25816" s="16"/>
      <c r="C25816" s="17"/>
    </row>
    <row r="25817" spans="2:3" x14ac:dyDescent="0.25">
      <c r="B25817" s="16"/>
      <c r="C25817" s="17"/>
    </row>
    <row r="25818" spans="2:3" x14ac:dyDescent="0.25">
      <c r="B25818" s="16"/>
      <c r="C25818" s="17"/>
    </row>
    <row r="25819" spans="2:3" x14ac:dyDescent="0.25">
      <c r="B25819" s="16"/>
      <c r="C25819" s="17"/>
    </row>
    <row r="25820" spans="2:3" x14ac:dyDescent="0.25">
      <c r="B25820" s="16"/>
      <c r="C25820" s="17"/>
    </row>
    <row r="25821" spans="2:3" x14ac:dyDescent="0.25">
      <c r="B25821" s="16"/>
      <c r="C25821" s="17"/>
    </row>
    <row r="25822" spans="2:3" x14ac:dyDescent="0.25">
      <c r="B25822" s="16"/>
      <c r="C25822" s="17"/>
    </row>
    <row r="25823" spans="2:3" x14ac:dyDescent="0.25">
      <c r="B25823" s="16"/>
      <c r="C25823" s="17"/>
    </row>
    <row r="25824" spans="2:3" x14ac:dyDescent="0.25">
      <c r="B25824" s="16"/>
      <c r="C25824" s="17"/>
    </row>
    <row r="25825" spans="2:3" x14ac:dyDescent="0.25">
      <c r="B25825" s="16"/>
      <c r="C25825" s="17"/>
    </row>
    <row r="25826" spans="2:3" x14ac:dyDescent="0.25">
      <c r="B25826" s="16"/>
      <c r="C25826" s="17"/>
    </row>
    <row r="25827" spans="2:3" x14ac:dyDescent="0.25">
      <c r="B25827" s="16"/>
      <c r="C25827" s="17"/>
    </row>
    <row r="25828" spans="2:3" x14ac:dyDescent="0.25">
      <c r="B25828" s="16"/>
      <c r="C25828" s="17"/>
    </row>
    <row r="25829" spans="2:3" x14ac:dyDescent="0.25">
      <c r="B25829" s="16"/>
      <c r="C25829" s="17"/>
    </row>
    <row r="25830" spans="2:3" x14ac:dyDescent="0.25">
      <c r="B25830" s="16"/>
      <c r="C25830" s="17"/>
    </row>
    <row r="25831" spans="2:3" x14ac:dyDescent="0.25">
      <c r="B25831" s="16"/>
      <c r="C25831" s="17"/>
    </row>
    <row r="25832" spans="2:3" x14ac:dyDescent="0.25">
      <c r="B25832" s="16"/>
      <c r="C25832" s="17"/>
    </row>
    <row r="25833" spans="2:3" x14ac:dyDescent="0.25">
      <c r="B25833" s="16"/>
      <c r="C25833" s="17"/>
    </row>
    <row r="25834" spans="2:3" x14ac:dyDescent="0.25">
      <c r="B25834" s="16"/>
      <c r="C25834" s="17"/>
    </row>
    <row r="25835" spans="2:3" x14ac:dyDescent="0.25">
      <c r="B25835" s="16"/>
      <c r="C25835" s="17"/>
    </row>
    <row r="25836" spans="2:3" x14ac:dyDescent="0.25">
      <c r="B25836" s="16"/>
      <c r="C25836" s="17"/>
    </row>
    <row r="25837" spans="2:3" x14ac:dyDescent="0.25">
      <c r="B25837" s="16"/>
      <c r="C25837" s="17"/>
    </row>
    <row r="25838" spans="2:3" x14ac:dyDescent="0.25">
      <c r="B25838" s="16"/>
      <c r="C25838" s="17"/>
    </row>
    <row r="25839" spans="2:3" x14ac:dyDescent="0.25">
      <c r="B25839" s="16"/>
      <c r="C25839" s="17"/>
    </row>
    <row r="25840" spans="2:3" x14ac:dyDescent="0.25">
      <c r="B25840" s="16"/>
      <c r="C25840" s="17"/>
    </row>
    <row r="25841" spans="2:3" x14ac:dyDescent="0.25">
      <c r="B25841" s="16"/>
      <c r="C25841" s="17"/>
    </row>
    <row r="25842" spans="2:3" x14ac:dyDescent="0.25">
      <c r="B25842" s="16"/>
      <c r="C25842" s="17"/>
    </row>
    <row r="25843" spans="2:3" x14ac:dyDescent="0.25">
      <c r="B25843" s="16"/>
      <c r="C25843" s="17"/>
    </row>
    <row r="25844" spans="2:3" x14ac:dyDescent="0.25">
      <c r="B25844" s="16"/>
      <c r="C25844" s="17"/>
    </row>
    <row r="25845" spans="2:3" x14ac:dyDescent="0.25">
      <c r="B25845" s="16"/>
      <c r="C25845" s="17"/>
    </row>
    <row r="25846" spans="2:3" x14ac:dyDescent="0.25">
      <c r="B25846" s="16"/>
      <c r="C25846" s="17"/>
    </row>
    <row r="25847" spans="2:3" x14ac:dyDescent="0.25">
      <c r="B25847" s="16"/>
      <c r="C25847" s="17"/>
    </row>
    <row r="25848" spans="2:3" x14ac:dyDescent="0.25">
      <c r="B25848" s="16"/>
      <c r="C25848" s="17"/>
    </row>
    <row r="25849" spans="2:3" x14ac:dyDescent="0.25">
      <c r="B25849" s="16"/>
      <c r="C25849" s="17"/>
    </row>
    <row r="25850" spans="2:3" x14ac:dyDescent="0.25">
      <c r="B25850" s="16"/>
      <c r="C25850" s="17"/>
    </row>
    <row r="25851" spans="2:3" x14ac:dyDescent="0.25">
      <c r="B25851" s="16"/>
      <c r="C25851" s="17"/>
    </row>
    <row r="25852" spans="2:3" x14ac:dyDescent="0.25">
      <c r="B25852" s="16"/>
      <c r="C25852" s="17"/>
    </row>
    <row r="25853" spans="2:3" x14ac:dyDescent="0.25">
      <c r="B25853" s="16"/>
      <c r="C25853" s="17"/>
    </row>
    <row r="25854" spans="2:3" x14ac:dyDescent="0.25">
      <c r="B25854" s="16"/>
      <c r="C25854" s="17"/>
    </row>
    <row r="25855" spans="2:3" x14ac:dyDescent="0.25">
      <c r="B25855" s="16"/>
      <c r="C25855" s="17"/>
    </row>
    <row r="25856" spans="2:3" x14ac:dyDescent="0.25">
      <c r="B25856" s="16"/>
      <c r="C25856" s="17"/>
    </row>
    <row r="25857" spans="2:3" x14ac:dyDescent="0.25">
      <c r="B25857" s="16"/>
      <c r="C25857" s="17"/>
    </row>
    <row r="25858" spans="2:3" x14ac:dyDescent="0.25">
      <c r="B25858" s="16"/>
      <c r="C25858" s="17"/>
    </row>
    <row r="25859" spans="2:3" x14ac:dyDescent="0.25">
      <c r="B25859" s="16"/>
      <c r="C25859" s="17"/>
    </row>
    <row r="25860" spans="2:3" x14ac:dyDescent="0.25">
      <c r="B25860" s="16"/>
      <c r="C25860" s="17"/>
    </row>
    <row r="25861" spans="2:3" x14ac:dyDescent="0.25">
      <c r="B25861" s="16"/>
      <c r="C25861" s="17"/>
    </row>
    <row r="25862" spans="2:3" x14ac:dyDescent="0.25">
      <c r="B25862" s="16"/>
      <c r="C25862" s="17"/>
    </row>
    <row r="25863" spans="2:3" x14ac:dyDescent="0.25">
      <c r="B25863" s="16"/>
      <c r="C25863" s="17"/>
    </row>
    <row r="25864" spans="2:3" x14ac:dyDescent="0.25">
      <c r="B25864" s="16"/>
      <c r="C25864" s="17"/>
    </row>
    <row r="25865" spans="2:3" x14ac:dyDescent="0.25">
      <c r="B25865" s="16"/>
      <c r="C25865" s="17"/>
    </row>
    <row r="25866" spans="2:3" x14ac:dyDescent="0.25">
      <c r="B25866" s="16"/>
      <c r="C25866" s="17"/>
    </row>
    <row r="25867" spans="2:3" x14ac:dyDescent="0.25">
      <c r="B25867" s="16"/>
      <c r="C25867" s="17"/>
    </row>
    <row r="25868" spans="2:3" x14ac:dyDescent="0.25">
      <c r="B25868" s="16"/>
      <c r="C25868" s="17"/>
    </row>
    <row r="25869" spans="2:3" x14ac:dyDescent="0.25">
      <c r="B25869" s="16"/>
      <c r="C25869" s="17"/>
    </row>
    <row r="25870" spans="2:3" x14ac:dyDescent="0.25">
      <c r="B25870" s="16"/>
      <c r="C25870" s="17"/>
    </row>
    <row r="25871" spans="2:3" x14ac:dyDescent="0.25">
      <c r="B25871" s="16"/>
      <c r="C25871" s="17"/>
    </row>
    <row r="25872" spans="2:3" x14ac:dyDescent="0.25">
      <c r="B25872" s="16"/>
      <c r="C25872" s="17"/>
    </row>
    <row r="25873" spans="2:3" x14ac:dyDescent="0.25">
      <c r="B25873" s="16"/>
      <c r="C25873" s="17"/>
    </row>
    <row r="25874" spans="2:3" x14ac:dyDescent="0.25">
      <c r="B25874" s="16"/>
      <c r="C25874" s="17"/>
    </row>
    <row r="25875" spans="2:3" x14ac:dyDescent="0.25">
      <c r="B25875" s="16"/>
      <c r="C25875" s="17"/>
    </row>
    <row r="25876" spans="2:3" x14ac:dyDescent="0.25">
      <c r="B25876" s="16"/>
      <c r="C25876" s="17"/>
    </row>
    <row r="25877" spans="2:3" x14ac:dyDescent="0.25">
      <c r="B25877" s="16"/>
      <c r="C25877" s="17"/>
    </row>
    <row r="25878" spans="2:3" x14ac:dyDescent="0.25">
      <c r="B25878" s="16"/>
      <c r="C25878" s="17"/>
    </row>
    <row r="25879" spans="2:3" x14ac:dyDescent="0.25">
      <c r="B25879" s="16"/>
      <c r="C25879" s="17"/>
    </row>
    <row r="25880" spans="2:3" x14ac:dyDescent="0.25">
      <c r="B25880" s="16"/>
      <c r="C25880" s="17"/>
    </row>
    <row r="25881" spans="2:3" x14ac:dyDescent="0.25">
      <c r="B25881" s="16"/>
      <c r="C25881" s="17"/>
    </row>
    <row r="25882" spans="2:3" x14ac:dyDescent="0.25">
      <c r="B25882" s="16"/>
      <c r="C25882" s="17"/>
    </row>
    <row r="25883" spans="2:3" x14ac:dyDescent="0.25">
      <c r="B25883" s="16"/>
      <c r="C25883" s="17"/>
    </row>
    <row r="25884" spans="2:3" x14ac:dyDescent="0.25">
      <c r="B25884" s="16"/>
      <c r="C25884" s="17"/>
    </row>
    <row r="25885" spans="2:3" x14ac:dyDescent="0.25">
      <c r="B25885" s="16"/>
      <c r="C25885" s="17"/>
    </row>
    <row r="25886" spans="2:3" x14ac:dyDescent="0.25">
      <c r="B25886" s="16"/>
      <c r="C25886" s="17"/>
    </row>
    <row r="25887" spans="2:3" x14ac:dyDescent="0.25">
      <c r="B25887" s="16"/>
      <c r="C25887" s="17"/>
    </row>
    <row r="25888" spans="2:3" x14ac:dyDescent="0.25">
      <c r="B25888" s="16"/>
      <c r="C25888" s="17"/>
    </row>
    <row r="25889" spans="2:3" x14ac:dyDescent="0.25">
      <c r="B25889" s="16"/>
      <c r="C25889" s="17"/>
    </row>
    <row r="25890" spans="2:3" x14ac:dyDescent="0.25">
      <c r="B25890" s="16"/>
      <c r="C25890" s="17"/>
    </row>
    <row r="25891" spans="2:3" x14ac:dyDescent="0.25">
      <c r="B25891" s="16"/>
      <c r="C25891" s="17"/>
    </row>
    <row r="25892" spans="2:3" x14ac:dyDescent="0.25">
      <c r="B25892" s="16"/>
      <c r="C25892" s="17"/>
    </row>
    <row r="25893" spans="2:3" x14ac:dyDescent="0.25">
      <c r="B25893" s="16"/>
      <c r="C25893" s="17"/>
    </row>
    <row r="25894" spans="2:3" x14ac:dyDescent="0.25">
      <c r="B25894" s="16"/>
      <c r="C25894" s="17"/>
    </row>
    <row r="25895" spans="2:3" x14ac:dyDescent="0.25">
      <c r="B25895" s="16"/>
      <c r="C25895" s="17"/>
    </row>
    <row r="25896" spans="2:3" x14ac:dyDescent="0.25">
      <c r="B25896" s="16"/>
      <c r="C25896" s="17"/>
    </row>
    <row r="25897" spans="2:3" x14ac:dyDescent="0.25">
      <c r="B25897" s="16"/>
      <c r="C25897" s="17"/>
    </row>
    <row r="25898" spans="2:3" x14ac:dyDescent="0.25">
      <c r="B25898" s="16"/>
      <c r="C25898" s="17"/>
    </row>
    <row r="25899" spans="2:3" x14ac:dyDescent="0.25">
      <c r="B25899" s="16"/>
      <c r="C25899" s="17"/>
    </row>
    <row r="25900" spans="2:3" x14ac:dyDescent="0.25">
      <c r="B25900" s="16"/>
      <c r="C25900" s="17"/>
    </row>
    <row r="25901" spans="2:3" x14ac:dyDescent="0.25">
      <c r="B25901" s="16"/>
      <c r="C25901" s="17"/>
    </row>
    <row r="25902" spans="2:3" x14ac:dyDescent="0.25">
      <c r="B25902" s="16"/>
      <c r="C25902" s="17"/>
    </row>
    <row r="25903" spans="2:3" x14ac:dyDescent="0.25">
      <c r="B25903" s="16"/>
      <c r="C25903" s="17"/>
    </row>
    <row r="25904" spans="2:3" x14ac:dyDescent="0.25">
      <c r="B25904" s="16"/>
      <c r="C25904" s="17"/>
    </row>
    <row r="25905" spans="2:3" x14ac:dyDescent="0.25">
      <c r="B25905" s="16"/>
      <c r="C25905" s="17"/>
    </row>
    <row r="25906" spans="2:3" x14ac:dyDescent="0.25">
      <c r="B25906" s="16"/>
      <c r="C25906" s="17"/>
    </row>
    <row r="25907" spans="2:3" x14ac:dyDescent="0.25">
      <c r="B25907" s="16"/>
      <c r="C25907" s="17"/>
    </row>
    <row r="25908" spans="2:3" x14ac:dyDescent="0.25">
      <c r="B25908" s="16"/>
      <c r="C25908" s="17"/>
    </row>
    <row r="25909" spans="2:3" x14ac:dyDescent="0.25">
      <c r="B25909" s="16"/>
      <c r="C25909" s="17"/>
    </row>
    <row r="25910" spans="2:3" x14ac:dyDescent="0.25">
      <c r="B25910" s="16"/>
      <c r="C25910" s="17"/>
    </row>
    <row r="25911" spans="2:3" x14ac:dyDescent="0.25">
      <c r="B25911" s="16"/>
      <c r="C25911" s="17"/>
    </row>
    <row r="25912" spans="2:3" x14ac:dyDescent="0.25">
      <c r="B25912" s="16"/>
      <c r="C25912" s="17"/>
    </row>
    <row r="25913" spans="2:3" x14ac:dyDescent="0.25">
      <c r="B25913" s="16"/>
      <c r="C25913" s="17"/>
    </row>
    <row r="25914" spans="2:3" x14ac:dyDescent="0.25">
      <c r="B25914" s="16"/>
      <c r="C25914" s="17"/>
    </row>
    <row r="25915" spans="2:3" x14ac:dyDescent="0.25">
      <c r="B25915" s="16"/>
      <c r="C25915" s="17"/>
    </row>
    <row r="25916" spans="2:3" x14ac:dyDescent="0.25">
      <c r="B25916" s="16"/>
      <c r="C25916" s="17"/>
    </row>
    <row r="25917" spans="2:3" x14ac:dyDescent="0.25">
      <c r="B25917" s="16"/>
      <c r="C25917" s="17"/>
    </row>
    <row r="25918" spans="2:3" x14ac:dyDescent="0.25">
      <c r="B25918" s="16"/>
      <c r="C25918" s="17"/>
    </row>
    <row r="25919" spans="2:3" x14ac:dyDescent="0.25">
      <c r="B25919" s="16"/>
      <c r="C25919" s="17"/>
    </row>
    <row r="25920" spans="2:3" x14ac:dyDescent="0.25">
      <c r="B25920" s="16"/>
      <c r="C25920" s="17"/>
    </row>
    <row r="25921" spans="2:3" x14ac:dyDescent="0.25">
      <c r="B25921" s="16"/>
      <c r="C25921" s="17"/>
    </row>
    <row r="25922" spans="2:3" x14ac:dyDescent="0.25">
      <c r="B25922" s="16"/>
      <c r="C25922" s="17"/>
    </row>
    <row r="25923" spans="2:3" x14ac:dyDescent="0.25">
      <c r="B25923" s="16"/>
      <c r="C25923" s="17"/>
    </row>
    <row r="25924" spans="2:3" x14ac:dyDescent="0.25">
      <c r="B25924" s="16"/>
      <c r="C25924" s="17"/>
    </row>
    <row r="25925" spans="2:3" x14ac:dyDescent="0.25">
      <c r="B25925" s="16"/>
      <c r="C25925" s="17"/>
    </row>
    <row r="25926" spans="2:3" x14ac:dyDescent="0.25">
      <c r="B25926" s="16"/>
      <c r="C25926" s="17"/>
    </row>
    <row r="25927" spans="2:3" x14ac:dyDescent="0.25">
      <c r="B25927" s="16"/>
      <c r="C25927" s="17"/>
    </row>
    <row r="25928" spans="2:3" x14ac:dyDescent="0.25">
      <c r="B25928" s="16"/>
      <c r="C25928" s="17"/>
    </row>
    <row r="25929" spans="2:3" x14ac:dyDescent="0.25">
      <c r="B25929" s="16"/>
      <c r="C25929" s="17"/>
    </row>
    <row r="25930" spans="2:3" x14ac:dyDescent="0.25">
      <c r="B25930" s="16"/>
      <c r="C25930" s="17"/>
    </row>
    <row r="25931" spans="2:3" x14ac:dyDescent="0.25">
      <c r="B25931" s="16"/>
      <c r="C25931" s="17"/>
    </row>
    <row r="25932" spans="2:3" x14ac:dyDescent="0.25">
      <c r="B25932" s="16"/>
      <c r="C25932" s="17"/>
    </row>
    <row r="25933" spans="2:3" x14ac:dyDescent="0.25">
      <c r="B25933" s="16"/>
      <c r="C25933" s="17"/>
    </row>
    <row r="25934" spans="2:3" x14ac:dyDescent="0.25">
      <c r="B25934" s="16"/>
      <c r="C25934" s="17"/>
    </row>
    <row r="25935" spans="2:3" x14ac:dyDescent="0.25">
      <c r="B25935" s="16"/>
      <c r="C25935" s="17"/>
    </row>
    <row r="25936" spans="2:3" x14ac:dyDescent="0.25">
      <c r="B25936" s="16"/>
      <c r="C25936" s="17"/>
    </row>
    <row r="25937" spans="2:3" x14ac:dyDescent="0.25">
      <c r="B25937" s="16"/>
      <c r="C25937" s="17"/>
    </row>
    <row r="25938" spans="2:3" x14ac:dyDescent="0.25">
      <c r="B25938" s="16"/>
      <c r="C25938" s="17"/>
    </row>
    <row r="25939" spans="2:3" x14ac:dyDescent="0.25">
      <c r="B25939" s="16"/>
      <c r="C25939" s="17"/>
    </row>
    <row r="25940" spans="2:3" x14ac:dyDescent="0.25">
      <c r="B25940" s="16"/>
      <c r="C25940" s="17"/>
    </row>
    <row r="25941" spans="2:3" x14ac:dyDescent="0.25">
      <c r="B25941" s="16"/>
      <c r="C25941" s="17"/>
    </row>
    <row r="25942" spans="2:3" x14ac:dyDescent="0.25">
      <c r="B25942" s="16"/>
      <c r="C25942" s="17"/>
    </row>
    <row r="25943" spans="2:3" x14ac:dyDescent="0.25">
      <c r="B25943" s="16"/>
      <c r="C25943" s="17"/>
    </row>
    <row r="25944" spans="2:3" x14ac:dyDescent="0.25">
      <c r="B25944" s="16"/>
      <c r="C25944" s="17"/>
    </row>
    <row r="25945" spans="2:3" x14ac:dyDescent="0.25">
      <c r="B25945" s="16"/>
      <c r="C25945" s="17"/>
    </row>
    <row r="25946" spans="2:3" x14ac:dyDescent="0.25">
      <c r="B25946" s="16"/>
      <c r="C25946" s="17"/>
    </row>
    <row r="25947" spans="2:3" x14ac:dyDescent="0.25">
      <c r="B25947" s="16"/>
      <c r="C25947" s="17"/>
    </row>
    <row r="25948" spans="2:3" x14ac:dyDescent="0.25">
      <c r="B25948" s="16"/>
      <c r="C25948" s="17"/>
    </row>
    <row r="25949" spans="2:3" x14ac:dyDescent="0.25">
      <c r="B25949" s="16"/>
      <c r="C25949" s="17"/>
    </row>
    <row r="25950" spans="2:3" x14ac:dyDescent="0.25">
      <c r="B25950" s="16"/>
      <c r="C25950" s="17"/>
    </row>
    <row r="25951" spans="2:3" x14ac:dyDescent="0.25">
      <c r="B25951" s="16"/>
      <c r="C25951" s="17"/>
    </row>
    <row r="25952" spans="2:3" x14ac:dyDescent="0.25">
      <c r="B25952" s="16"/>
      <c r="C25952" s="17"/>
    </row>
    <row r="25953" spans="2:3" x14ac:dyDescent="0.25">
      <c r="B25953" s="16"/>
      <c r="C25953" s="17"/>
    </row>
    <row r="25954" spans="2:3" x14ac:dyDescent="0.25">
      <c r="B25954" s="16"/>
      <c r="C25954" s="17"/>
    </row>
    <row r="25955" spans="2:3" x14ac:dyDescent="0.25">
      <c r="B25955" s="16"/>
      <c r="C25955" s="17"/>
    </row>
    <row r="25956" spans="2:3" x14ac:dyDescent="0.25">
      <c r="B25956" s="16"/>
      <c r="C25956" s="17"/>
    </row>
    <row r="25957" spans="2:3" x14ac:dyDescent="0.25">
      <c r="B25957" s="16"/>
      <c r="C25957" s="17"/>
    </row>
    <row r="25958" spans="2:3" x14ac:dyDescent="0.25">
      <c r="B25958" s="16"/>
      <c r="C25958" s="17"/>
    </row>
    <row r="25959" spans="2:3" x14ac:dyDescent="0.25">
      <c r="B25959" s="16"/>
      <c r="C25959" s="17"/>
    </row>
    <row r="25960" spans="2:3" x14ac:dyDescent="0.25">
      <c r="B25960" s="16"/>
      <c r="C25960" s="17"/>
    </row>
    <row r="25961" spans="2:3" x14ac:dyDescent="0.25">
      <c r="B25961" s="16"/>
      <c r="C25961" s="17"/>
    </row>
    <row r="25962" spans="2:3" x14ac:dyDescent="0.25">
      <c r="B25962" s="16"/>
      <c r="C25962" s="17"/>
    </row>
    <row r="25963" spans="2:3" x14ac:dyDescent="0.25">
      <c r="B25963" s="16"/>
      <c r="C25963" s="17"/>
    </row>
    <row r="25964" spans="2:3" x14ac:dyDescent="0.25">
      <c r="B25964" s="16"/>
      <c r="C25964" s="17"/>
    </row>
    <row r="25965" spans="2:3" x14ac:dyDescent="0.25">
      <c r="B25965" s="16"/>
      <c r="C25965" s="17"/>
    </row>
    <row r="25966" spans="2:3" x14ac:dyDescent="0.25">
      <c r="B25966" s="16"/>
      <c r="C25966" s="17"/>
    </row>
    <row r="25967" spans="2:3" x14ac:dyDescent="0.25">
      <c r="B25967" s="16"/>
      <c r="C25967" s="17"/>
    </row>
    <row r="25968" spans="2:3" x14ac:dyDescent="0.25">
      <c r="B25968" s="16"/>
      <c r="C25968" s="17"/>
    </row>
    <row r="25969" spans="2:3" x14ac:dyDescent="0.25">
      <c r="B25969" s="16"/>
      <c r="C25969" s="17"/>
    </row>
    <row r="25970" spans="2:3" x14ac:dyDescent="0.25">
      <c r="B25970" s="16"/>
      <c r="C25970" s="17"/>
    </row>
    <row r="25971" spans="2:3" x14ac:dyDescent="0.25">
      <c r="B25971" s="16"/>
      <c r="C25971" s="17"/>
    </row>
    <row r="25972" spans="2:3" x14ac:dyDescent="0.25">
      <c r="B25972" s="16"/>
      <c r="C25972" s="17"/>
    </row>
    <row r="25973" spans="2:3" x14ac:dyDescent="0.25">
      <c r="B25973" s="16"/>
      <c r="C25973" s="17"/>
    </row>
    <row r="25974" spans="2:3" x14ac:dyDescent="0.25">
      <c r="B25974" s="16"/>
      <c r="C25974" s="17"/>
    </row>
    <row r="25975" spans="2:3" x14ac:dyDescent="0.25">
      <c r="B25975" s="16"/>
      <c r="C25975" s="17"/>
    </row>
    <row r="25976" spans="2:3" x14ac:dyDescent="0.25">
      <c r="B25976" s="16"/>
      <c r="C25976" s="17"/>
    </row>
    <row r="25977" spans="2:3" x14ac:dyDescent="0.25">
      <c r="B25977" s="16"/>
      <c r="C25977" s="17"/>
    </row>
    <row r="25978" spans="2:3" x14ac:dyDescent="0.25">
      <c r="B25978" s="16"/>
      <c r="C25978" s="17"/>
    </row>
    <row r="25979" spans="2:3" x14ac:dyDescent="0.25">
      <c r="B25979" s="16"/>
      <c r="C25979" s="17"/>
    </row>
    <row r="25980" spans="2:3" x14ac:dyDescent="0.25">
      <c r="B25980" s="16"/>
      <c r="C25980" s="17"/>
    </row>
    <row r="25981" spans="2:3" x14ac:dyDescent="0.25">
      <c r="B25981" s="16"/>
      <c r="C25981" s="17"/>
    </row>
    <row r="25982" spans="2:3" x14ac:dyDescent="0.25">
      <c r="B25982" s="16"/>
      <c r="C25982" s="17"/>
    </row>
    <row r="25983" spans="2:3" x14ac:dyDescent="0.25">
      <c r="B25983" s="16"/>
      <c r="C25983" s="17"/>
    </row>
    <row r="25984" spans="2:3" x14ac:dyDescent="0.25">
      <c r="B25984" s="16"/>
      <c r="C25984" s="17"/>
    </row>
    <row r="25985" spans="2:3" x14ac:dyDescent="0.25">
      <c r="B25985" s="16"/>
      <c r="C25985" s="17"/>
    </row>
    <row r="25986" spans="2:3" x14ac:dyDescent="0.25">
      <c r="B25986" s="16"/>
      <c r="C25986" s="17"/>
    </row>
    <row r="25987" spans="2:3" x14ac:dyDescent="0.25">
      <c r="B25987" s="16"/>
      <c r="C25987" s="17"/>
    </row>
    <row r="25988" spans="2:3" x14ac:dyDescent="0.25">
      <c r="B25988" s="16"/>
      <c r="C25988" s="17"/>
    </row>
    <row r="25989" spans="2:3" x14ac:dyDescent="0.25">
      <c r="B25989" s="16"/>
      <c r="C25989" s="17"/>
    </row>
    <row r="25990" spans="2:3" x14ac:dyDescent="0.25">
      <c r="B25990" s="16"/>
      <c r="C25990" s="17"/>
    </row>
    <row r="25991" spans="2:3" x14ac:dyDescent="0.25">
      <c r="B25991" s="16"/>
      <c r="C25991" s="17"/>
    </row>
    <row r="25992" spans="2:3" x14ac:dyDescent="0.25">
      <c r="B25992" s="16"/>
      <c r="C25992" s="17"/>
    </row>
    <row r="25993" spans="2:3" x14ac:dyDescent="0.25">
      <c r="B25993" s="16"/>
      <c r="C25993" s="17"/>
    </row>
    <row r="25994" spans="2:3" x14ac:dyDescent="0.25">
      <c r="B25994" s="16"/>
      <c r="C25994" s="17"/>
    </row>
    <row r="25995" spans="2:3" x14ac:dyDescent="0.25">
      <c r="B25995" s="16"/>
      <c r="C25995" s="17"/>
    </row>
    <row r="25996" spans="2:3" x14ac:dyDescent="0.25">
      <c r="B25996" s="16"/>
      <c r="C25996" s="17"/>
    </row>
    <row r="25997" spans="2:3" x14ac:dyDescent="0.25">
      <c r="B25997" s="16"/>
      <c r="C25997" s="17"/>
    </row>
    <row r="25998" spans="2:3" x14ac:dyDescent="0.25">
      <c r="B25998" s="16"/>
      <c r="C25998" s="17"/>
    </row>
    <row r="25999" spans="2:3" x14ac:dyDescent="0.25">
      <c r="B25999" s="16"/>
      <c r="C25999" s="17"/>
    </row>
    <row r="26000" spans="2:3" x14ac:dyDescent="0.25">
      <c r="B26000" s="16"/>
      <c r="C26000" s="17"/>
    </row>
    <row r="26001" spans="2:3" x14ac:dyDescent="0.25">
      <c r="B26001" s="16"/>
      <c r="C26001" s="17"/>
    </row>
    <row r="26002" spans="2:3" x14ac:dyDescent="0.25">
      <c r="B26002" s="16"/>
      <c r="C26002" s="17"/>
    </row>
    <row r="26003" spans="2:3" x14ac:dyDescent="0.25">
      <c r="B26003" s="16"/>
      <c r="C26003" s="17"/>
    </row>
    <row r="26004" spans="2:3" x14ac:dyDescent="0.25">
      <c r="B26004" s="16"/>
      <c r="C26004" s="17"/>
    </row>
    <row r="26005" spans="2:3" x14ac:dyDescent="0.25">
      <c r="B26005" s="16"/>
      <c r="C26005" s="17"/>
    </row>
    <row r="26006" spans="2:3" x14ac:dyDescent="0.25">
      <c r="B26006" s="16"/>
      <c r="C26006" s="17"/>
    </row>
    <row r="26007" spans="2:3" x14ac:dyDescent="0.25">
      <c r="B26007" s="16"/>
      <c r="C26007" s="17"/>
    </row>
    <row r="26008" spans="2:3" x14ac:dyDescent="0.25">
      <c r="B26008" s="16"/>
      <c r="C26008" s="17"/>
    </row>
    <row r="26009" spans="2:3" x14ac:dyDescent="0.25">
      <c r="B26009" s="16"/>
      <c r="C26009" s="17"/>
    </row>
    <row r="26010" spans="2:3" x14ac:dyDescent="0.25">
      <c r="B26010" s="16"/>
      <c r="C26010" s="17"/>
    </row>
    <row r="26011" spans="2:3" x14ac:dyDescent="0.25">
      <c r="B26011" s="16"/>
      <c r="C26011" s="17"/>
    </row>
    <row r="26012" spans="2:3" x14ac:dyDescent="0.25">
      <c r="B26012" s="16"/>
      <c r="C26012" s="17"/>
    </row>
    <row r="26013" spans="2:3" x14ac:dyDescent="0.25">
      <c r="B26013" s="16"/>
      <c r="C26013" s="17"/>
    </row>
    <row r="26014" spans="2:3" x14ac:dyDescent="0.25">
      <c r="B26014" s="16"/>
      <c r="C26014" s="17"/>
    </row>
    <row r="26015" spans="2:3" x14ac:dyDescent="0.25">
      <c r="B26015" s="16"/>
      <c r="C26015" s="17"/>
    </row>
    <row r="26016" spans="2:3" x14ac:dyDescent="0.25">
      <c r="B26016" s="16"/>
      <c r="C26016" s="17"/>
    </row>
    <row r="26017" spans="2:3" x14ac:dyDescent="0.25">
      <c r="B26017" s="16"/>
      <c r="C26017" s="17"/>
    </row>
    <row r="26018" spans="2:3" x14ac:dyDescent="0.25">
      <c r="B26018" s="16"/>
      <c r="C26018" s="17"/>
    </row>
    <row r="26019" spans="2:3" x14ac:dyDescent="0.25">
      <c r="B26019" s="16"/>
      <c r="C26019" s="17"/>
    </row>
    <row r="26020" spans="2:3" x14ac:dyDescent="0.25">
      <c r="B26020" s="16"/>
      <c r="C26020" s="17"/>
    </row>
    <row r="26021" spans="2:3" x14ac:dyDescent="0.25">
      <c r="B26021" s="16"/>
      <c r="C26021" s="17"/>
    </row>
    <row r="26022" spans="2:3" x14ac:dyDescent="0.25">
      <c r="B26022" s="16"/>
      <c r="C26022" s="17"/>
    </row>
    <row r="26023" spans="2:3" x14ac:dyDescent="0.25">
      <c r="B26023" s="16"/>
      <c r="C26023" s="17"/>
    </row>
    <row r="26024" spans="2:3" x14ac:dyDescent="0.25">
      <c r="B26024" s="16"/>
      <c r="C26024" s="17"/>
    </row>
    <row r="26025" spans="2:3" x14ac:dyDescent="0.25">
      <c r="B26025" s="16"/>
      <c r="C26025" s="17"/>
    </row>
    <row r="26026" spans="2:3" x14ac:dyDescent="0.25">
      <c r="B26026" s="16"/>
      <c r="C26026" s="17"/>
    </row>
    <row r="26027" spans="2:3" x14ac:dyDescent="0.25">
      <c r="B26027" s="16"/>
      <c r="C26027" s="17"/>
    </row>
    <row r="26028" spans="2:3" x14ac:dyDescent="0.25">
      <c r="B26028" s="16"/>
      <c r="C26028" s="17"/>
    </row>
    <row r="26029" spans="2:3" x14ac:dyDescent="0.25">
      <c r="B26029" s="16"/>
      <c r="C26029" s="17"/>
    </row>
    <row r="26030" spans="2:3" x14ac:dyDescent="0.25">
      <c r="B26030" s="16"/>
      <c r="C26030" s="17"/>
    </row>
    <row r="26031" spans="2:3" x14ac:dyDescent="0.25">
      <c r="B26031" s="16"/>
      <c r="C26031" s="17"/>
    </row>
    <row r="26032" spans="2:3" x14ac:dyDescent="0.25">
      <c r="B26032" s="16"/>
      <c r="C26032" s="17"/>
    </row>
    <row r="26033" spans="2:3" x14ac:dyDescent="0.25">
      <c r="B26033" s="16"/>
      <c r="C26033" s="17"/>
    </row>
    <row r="26034" spans="2:3" x14ac:dyDescent="0.25">
      <c r="B26034" s="16"/>
      <c r="C26034" s="17"/>
    </row>
    <row r="26035" spans="2:3" x14ac:dyDescent="0.25">
      <c r="B26035" s="16"/>
      <c r="C26035" s="17"/>
    </row>
    <row r="26036" spans="2:3" x14ac:dyDescent="0.25">
      <c r="B26036" s="16"/>
      <c r="C26036" s="17"/>
    </row>
    <row r="26037" spans="2:3" x14ac:dyDescent="0.25">
      <c r="B26037" s="16"/>
      <c r="C26037" s="17"/>
    </row>
    <row r="26038" spans="2:3" x14ac:dyDescent="0.25">
      <c r="B26038" s="16"/>
      <c r="C26038" s="17"/>
    </row>
    <row r="26039" spans="2:3" x14ac:dyDescent="0.25">
      <c r="B26039" s="16"/>
      <c r="C26039" s="17"/>
    </row>
    <row r="26040" spans="2:3" x14ac:dyDescent="0.25">
      <c r="B26040" s="16"/>
      <c r="C26040" s="17"/>
    </row>
    <row r="26041" spans="2:3" x14ac:dyDescent="0.25">
      <c r="B26041" s="16"/>
      <c r="C26041" s="17"/>
    </row>
    <row r="26042" spans="2:3" x14ac:dyDescent="0.25">
      <c r="B26042" s="16"/>
      <c r="C26042" s="17"/>
    </row>
    <row r="26043" spans="2:3" x14ac:dyDescent="0.25">
      <c r="B26043" s="16"/>
      <c r="C26043" s="17"/>
    </row>
    <row r="26044" spans="2:3" x14ac:dyDescent="0.25">
      <c r="B26044" s="16"/>
      <c r="C26044" s="17"/>
    </row>
    <row r="26045" spans="2:3" x14ac:dyDescent="0.25">
      <c r="B26045" s="16"/>
      <c r="C26045" s="17"/>
    </row>
    <row r="26046" spans="2:3" x14ac:dyDescent="0.25">
      <c r="B26046" s="16"/>
      <c r="C26046" s="17"/>
    </row>
    <row r="26047" spans="2:3" x14ac:dyDescent="0.25">
      <c r="B26047" s="16"/>
      <c r="C26047" s="17"/>
    </row>
    <row r="26048" spans="2:3" x14ac:dyDescent="0.25">
      <c r="B26048" s="16"/>
      <c r="C26048" s="17"/>
    </row>
    <row r="26049" spans="2:3" x14ac:dyDescent="0.25">
      <c r="B26049" s="16"/>
      <c r="C26049" s="17"/>
    </row>
    <row r="26050" spans="2:3" x14ac:dyDescent="0.25">
      <c r="B26050" s="16"/>
      <c r="C26050" s="17"/>
    </row>
    <row r="26051" spans="2:3" x14ac:dyDescent="0.25">
      <c r="B26051" s="16"/>
      <c r="C26051" s="17"/>
    </row>
    <row r="26052" spans="2:3" x14ac:dyDescent="0.25">
      <c r="B26052" s="16"/>
      <c r="C26052" s="17"/>
    </row>
    <row r="26053" spans="2:3" x14ac:dyDescent="0.25">
      <c r="B26053" s="16"/>
      <c r="C26053" s="17"/>
    </row>
    <row r="26054" spans="2:3" x14ac:dyDescent="0.25">
      <c r="B26054" s="16"/>
      <c r="C26054" s="17"/>
    </row>
    <row r="26055" spans="2:3" x14ac:dyDescent="0.25">
      <c r="B26055" s="16"/>
      <c r="C26055" s="17"/>
    </row>
    <row r="26056" spans="2:3" x14ac:dyDescent="0.25">
      <c r="B26056" s="16"/>
      <c r="C26056" s="17"/>
    </row>
    <row r="26057" spans="2:3" x14ac:dyDescent="0.25">
      <c r="B26057" s="16"/>
      <c r="C26057" s="17"/>
    </row>
    <row r="26058" spans="2:3" x14ac:dyDescent="0.25">
      <c r="B26058" s="16"/>
      <c r="C26058" s="17"/>
    </row>
    <row r="26059" spans="2:3" x14ac:dyDescent="0.25">
      <c r="B26059" s="16"/>
      <c r="C26059" s="17"/>
    </row>
    <row r="26060" spans="2:3" x14ac:dyDescent="0.25">
      <c r="B26060" s="16"/>
      <c r="C26060" s="17"/>
    </row>
    <row r="26061" spans="2:3" x14ac:dyDescent="0.25">
      <c r="B26061" s="16"/>
      <c r="C26061" s="17"/>
    </row>
    <row r="26062" spans="2:3" x14ac:dyDescent="0.25">
      <c r="B26062" s="16"/>
      <c r="C26062" s="17"/>
    </row>
    <row r="26063" spans="2:3" x14ac:dyDescent="0.25">
      <c r="B26063" s="16"/>
      <c r="C26063" s="17"/>
    </row>
    <row r="26064" spans="2:3" x14ac:dyDescent="0.25">
      <c r="B26064" s="16"/>
      <c r="C26064" s="17"/>
    </row>
    <row r="26065" spans="2:3" x14ac:dyDescent="0.25">
      <c r="B26065" s="16"/>
      <c r="C26065" s="17"/>
    </row>
    <row r="26066" spans="2:3" x14ac:dyDescent="0.25">
      <c r="B26066" s="16"/>
      <c r="C26066" s="17"/>
    </row>
    <row r="26067" spans="2:3" x14ac:dyDescent="0.25">
      <c r="B26067" s="16"/>
      <c r="C26067" s="17"/>
    </row>
    <row r="26068" spans="2:3" x14ac:dyDescent="0.25">
      <c r="B26068" s="16"/>
      <c r="C26068" s="17"/>
    </row>
    <row r="26069" spans="2:3" x14ac:dyDescent="0.25">
      <c r="B26069" s="16"/>
      <c r="C26069" s="17"/>
    </row>
    <row r="26070" spans="2:3" x14ac:dyDescent="0.25">
      <c r="B26070" s="16"/>
      <c r="C26070" s="17"/>
    </row>
    <row r="26071" spans="2:3" x14ac:dyDescent="0.25">
      <c r="B26071" s="16"/>
      <c r="C26071" s="17"/>
    </row>
    <row r="26072" spans="2:3" x14ac:dyDescent="0.25">
      <c r="B26072" s="16"/>
      <c r="C26072" s="17"/>
    </row>
    <row r="26073" spans="2:3" x14ac:dyDescent="0.25">
      <c r="B26073" s="16"/>
      <c r="C26073" s="17"/>
    </row>
    <row r="26074" spans="2:3" x14ac:dyDescent="0.25">
      <c r="B26074" s="16"/>
      <c r="C26074" s="17"/>
    </row>
    <row r="26075" spans="2:3" x14ac:dyDescent="0.25">
      <c r="B26075" s="16"/>
      <c r="C26075" s="17"/>
    </row>
    <row r="26076" spans="2:3" x14ac:dyDescent="0.25">
      <c r="B26076" s="16"/>
      <c r="C26076" s="17"/>
    </row>
    <row r="26077" spans="2:3" x14ac:dyDescent="0.25">
      <c r="B26077" s="16"/>
      <c r="C26077" s="17"/>
    </row>
    <row r="26078" spans="2:3" x14ac:dyDescent="0.25">
      <c r="B26078" s="16"/>
      <c r="C26078" s="17"/>
    </row>
    <row r="26079" spans="2:3" x14ac:dyDescent="0.25">
      <c r="B26079" s="16"/>
      <c r="C26079" s="17"/>
    </row>
    <row r="26080" spans="2:3" x14ac:dyDescent="0.25">
      <c r="B26080" s="16"/>
      <c r="C26080" s="17"/>
    </row>
    <row r="26081" spans="2:3" x14ac:dyDescent="0.25">
      <c r="B26081" s="16"/>
      <c r="C26081" s="17"/>
    </row>
    <row r="26082" spans="2:3" x14ac:dyDescent="0.25">
      <c r="B26082" s="16"/>
      <c r="C26082" s="17"/>
    </row>
    <row r="26083" spans="2:3" x14ac:dyDescent="0.25">
      <c r="B26083" s="16"/>
      <c r="C26083" s="17"/>
    </row>
    <row r="26084" spans="2:3" x14ac:dyDescent="0.25">
      <c r="B26084" s="16"/>
      <c r="C26084" s="17"/>
    </row>
    <row r="26085" spans="2:3" x14ac:dyDescent="0.25">
      <c r="B26085" s="16"/>
      <c r="C26085" s="17"/>
    </row>
    <row r="26086" spans="2:3" x14ac:dyDescent="0.25">
      <c r="B26086" s="16"/>
      <c r="C26086" s="17"/>
    </row>
    <row r="26087" spans="2:3" x14ac:dyDescent="0.25">
      <c r="B26087" s="16"/>
      <c r="C26087" s="17"/>
    </row>
    <row r="26088" spans="2:3" x14ac:dyDescent="0.25">
      <c r="B26088" s="16"/>
      <c r="C26088" s="17"/>
    </row>
    <row r="26089" spans="2:3" x14ac:dyDescent="0.25">
      <c r="B26089" s="16"/>
      <c r="C26089" s="17"/>
    </row>
    <row r="26090" spans="2:3" x14ac:dyDescent="0.25">
      <c r="B26090" s="16"/>
      <c r="C26090" s="17"/>
    </row>
    <row r="26091" spans="2:3" x14ac:dyDescent="0.25">
      <c r="B26091" s="16"/>
      <c r="C26091" s="17"/>
    </row>
    <row r="26092" spans="2:3" x14ac:dyDescent="0.25">
      <c r="B26092" s="16"/>
      <c r="C26092" s="17"/>
    </row>
    <row r="26093" spans="2:3" x14ac:dyDescent="0.25">
      <c r="B26093" s="16"/>
      <c r="C26093" s="17"/>
    </row>
    <row r="26094" spans="2:3" x14ac:dyDescent="0.25">
      <c r="B26094" s="16"/>
      <c r="C26094" s="17"/>
    </row>
    <row r="26095" spans="2:3" x14ac:dyDescent="0.25">
      <c r="B26095" s="16"/>
      <c r="C26095" s="17"/>
    </row>
    <row r="26096" spans="2:3" x14ac:dyDescent="0.25">
      <c r="B26096" s="16"/>
      <c r="C26096" s="17"/>
    </row>
    <row r="26097" spans="2:3" x14ac:dyDescent="0.25">
      <c r="B26097" s="16"/>
      <c r="C26097" s="17"/>
    </row>
    <row r="26098" spans="2:3" x14ac:dyDescent="0.25">
      <c r="B26098" s="16"/>
      <c r="C26098" s="17"/>
    </row>
    <row r="26099" spans="2:3" x14ac:dyDescent="0.25">
      <c r="B26099" s="16"/>
      <c r="C26099" s="17"/>
    </row>
    <row r="26100" spans="2:3" x14ac:dyDescent="0.25">
      <c r="B26100" s="16"/>
      <c r="C26100" s="17"/>
    </row>
    <row r="26101" spans="2:3" x14ac:dyDescent="0.25">
      <c r="B26101" s="16"/>
      <c r="C26101" s="17"/>
    </row>
    <row r="26102" spans="2:3" x14ac:dyDescent="0.25">
      <c r="B26102" s="16"/>
      <c r="C26102" s="17"/>
    </row>
    <row r="26103" spans="2:3" x14ac:dyDescent="0.25">
      <c r="B26103" s="16"/>
      <c r="C26103" s="17"/>
    </row>
    <row r="26104" spans="2:3" x14ac:dyDescent="0.25">
      <c r="B26104" s="16"/>
      <c r="C26104" s="17"/>
    </row>
    <row r="26105" spans="2:3" x14ac:dyDescent="0.25">
      <c r="B26105" s="16"/>
      <c r="C26105" s="17"/>
    </row>
    <row r="26106" spans="2:3" x14ac:dyDescent="0.25">
      <c r="B26106" s="16"/>
      <c r="C26106" s="17"/>
    </row>
    <row r="26107" spans="2:3" x14ac:dyDescent="0.25">
      <c r="B26107" s="16"/>
      <c r="C26107" s="17"/>
    </row>
    <row r="26108" spans="2:3" x14ac:dyDescent="0.25">
      <c r="B26108" s="16"/>
      <c r="C26108" s="17"/>
    </row>
    <row r="26109" spans="2:3" x14ac:dyDescent="0.25">
      <c r="B26109" s="16"/>
      <c r="C26109" s="17"/>
    </row>
    <row r="26110" spans="2:3" x14ac:dyDescent="0.25">
      <c r="B26110" s="16"/>
      <c r="C26110" s="17"/>
    </row>
    <row r="26111" spans="2:3" x14ac:dyDescent="0.25">
      <c r="B26111" s="16"/>
      <c r="C26111" s="17"/>
    </row>
    <row r="26112" spans="2:3" x14ac:dyDescent="0.25">
      <c r="B26112" s="16"/>
      <c r="C26112" s="17"/>
    </row>
    <row r="26113" spans="2:3" x14ac:dyDescent="0.25">
      <c r="B26113" s="16"/>
      <c r="C26113" s="17"/>
    </row>
    <row r="26114" spans="2:3" x14ac:dyDescent="0.25">
      <c r="B26114" s="16"/>
      <c r="C26114" s="17"/>
    </row>
    <row r="26115" spans="2:3" x14ac:dyDescent="0.25">
      <c r="B26115" s="16"/>
      <c r="C26115" s="17"/>
    </row>
    <row r="26116" spans="2:3" x14ac:dyDescent="0.25">
      <c r="B26116" s="16"/>
      <c r="C26116" s="17"/>
    </row>
    <row r="26117" spans="2:3" x14ac:dyDescent="0.25">
      <c r="B26117" s="16"/>
      <c r="C26117" s="17"/>
    </row>
    <row r="26118" spans="2:3" x14ac:dyDescent="0.25">
      <c r="B26118" s="16"/>
      <c r="C26118" s="17"/>
    </row>
    <row r="26119" spans="2:3" x14ac:dyDescent="0.25">
      <c r="B26119" s="16"/>
      <c r="C26119" s="17"/>
    </row>
    <row r="26120" spans="2:3" x14ac:dyDescent="0.25">
      <c r="B26120" s="16"/>
      <c r="C26120" s="17"/>
    </row>
    <row r="26121" spans="2:3" x14ac:dyDescent="0.25">
      <c r="B26121" s="16"/>
      <c r="C26121" s="17"/>
    </row>
    <row r="26122" spans="2:3" x14ac:dyDescent="0.25">
      <c r="B26122" s="16"/>
      <c r="C26122" s="17"/>
    </row>
    <row r="26123" spans="2:3" x14ac:dyDescent="0.25">
      <c r="B26123" s="16"/>
      <c r="C26123" s="17"/>
    </row>
    <row r="26124" spans="2:3" x14ac:dyDescent="0.25">
      <c r="B26124" s="16"/>
      <c r="C26124" s="17"/>
    </row>
    <row r="26125" spans="2:3" x14ac:dyDescent="0.25">
      <c r="B26125" s="16"/>
      <c r="C26125" s="17"/>
    </row>
    <row r="26126" spans="2:3" x14ac:dyDescent="0.25">
      <c r="B26126" s="16"/>
      <c r="C26126" s="17"/>
    </row>
    <row r="26127" spans="2:3" x14ac:dyDescent="0.25">
      <c r="B26127" s="16"/>
      <c r="C26127" s="17"/>
    </row>
    <row r="26128" spans="2:3" x14ac:dyDescent="0.25">
      <c r="B26128" s="16"/>
      <c r="C26128" s="17"/>
    </row>
    <row r="26129" spans="2:3" x14ac:dyDescent="0.25">
      <c r="B26129" s="16"/>
      <c r="C26129" s="17"/>
    </row>
    <row r="26130" spans="2:3" x14ac:dyDescent="0.25">
      <c r="B26130" s="16"/>
      <c r="C26130" s="17"/>
    </row>
    <row r="26131" spans="2:3" x14ac:dyDescent="0.25">
      <c r="B26131" s="16"/>
      <c r="C26131" s="17"/>
    </row>
    <row r="26132" spans="2:3" x14ac:dyDescent="0.25">
      <c r="B26132" s="16"/>
      <c r="C26132" s="17"/>
    </row>
    <row r="26133" spans="2:3" x14ac:dyDescent="0.25">
      <c r="B26133" s="16"/>
      <c r="C26133" s="17"/>
    </row>
    <row r="26134" spans="2:3" x14ac:dyDescent="0.25">
      <c r="B26134" s="16"/>
      <c r="C26134" s="17"/>
    </row>
    <row r="26135" spans="2:3" x14ac:dyDescent="0.25">
      <c r="B26135" s="16"/>
      <c r="C26135" s="17"/>
    </row>
    <row r="26136" spans="2:3" x14ac:dyDescent="0.25">
      <c r="B26136" s="16"/>
      <c r="C26136" s="17"/>
    </row>
    <row r="26137" spans="2:3" x14ac:dyDescent="0.25">
      <c r="B26137" s="16"/>
      <c r="C26137" s="17"/>
    </row>
    <row r="26138" spans="2:3" x14ac:dyDescent="0.25">
      <c r="B26138" s="16"/>
      <c r="C26138" s="17"/>
    </row>
    <row r="26139" spans="2:3" x14ac:dyDescent="0.25">
      <c r="B26139" s="16"/>
      <c r="C26139" s="17"/>
    </row>
    <row r="26140" spans="2:3" x14ac:dyDescent="0.25">
      <c r="B26140" s="16"/>
      <c r="C26140" s="17"/>
    </row>
    <row r="26141" spans="2:3" x14ac:dyDescent="0.25">
      <c r="B26141" s="16"/>
      <c r="C26141" s="17"/>
    </row>
    <row r="26142" spans="2:3" x14ac:dyDescent="0.25">
      <c r="B26142" s="16"/>
      <c r="C26142" s="17"/>
    </row>
    <row r="26143" spans="2:3" x14ac:dyDescent="0.25">
      <c r="B26143" s="16"/>
      <c r="C26143" s="17"/>
    </row>
    <row r="26144" spans="2:3" x14ac:dyDescent="0.25">
      <c r="B26144" s="16"/>
      <c r="C26144" s="17"/>
    </row>
    <row r="26145" spans="2:3" x14ac:dyDescent="0.25">
      <c r="B26145" s="16"/>
      <c r="C26145" s="17"/>
    </row>
    <row r="26146" spans="2:3" x14ac:dyDescent="0.25">
      <c r="B26146" s="16"/>
      <c r="C26146" s="17"/>
    </row>
    <row r="26147" spans="2:3" x14ac:dyDescent="0.25">
      <c r="B26147" s="16"/>
      <c r="C26147" s="17"/>
    </row>
    <row r="26148" spans="2:3" x14ac:dyDescent="0.25">
      <c r="B26148" s="16"/>
      <c r="C26148" s="17"/>
    </row>
    <row r="26149" spans="2:3" x14ac:dyDescent="0.25">
      <c r="B26149" s="16"/>
      <c r="C26149" s="17"/>
    </row>
    <row r="26150" spans="2:3" x14ac:dyDescent="0.25">
      <c r="B26150" s="16"/>
      <c r="C26150" s="17"/>
    </row>
    <row r="26151" spans="2:3" x14ac:dyDescent="0.25">
      <c r="B26151" s="16"/>
      <c r="C26151" s="17"/>
    </row>
    <row r="26152" spans="2:3" x14ac:dyDescent="0.25">
      <c r="B26152" s="16"/>
      <c r="C26152" s="17"/>
    </row>
    <row r="26153" spans="2:3" x14ac:dyDescent="0.25">
      <c r="B26153" s="16"/>
      <c r="C26153" s="17"/>
    </row>
    <row r="26154" spans="2:3" x14ac:dyDescent="0.25">
      <c r="B26154" s="16"/>
      <c r="C26154" s="17"/>
    </row>
    <row r="26155" spans="2:3" x14ac:dyDescent="0.25">
      <c r="B26155" s="16"/>
      <c r="C26155" s="17"/>
    </row>
    <row r="26156" spans="2:3" x14ac:dyDescent="0.25">
      <c r="B26156" s="16"/>
      <c r="C26156" s="17"/>
    </row>
    <row r="26157" spans="2:3" x14ac:dyDescent="0.25">
      <c r="B26157" s="16"/>
      <c r="C26157" s="17"/>
    </row>
    <row r="26158" spans="2:3" x14ac:dyDescent="0.25">
      <c r="B26158" s="16"/>
      <c r="C26158" s="17"/>
    </row>
    <row r="26159" spans="2:3" x14ac:dyDescent="0.25">
      <c r="B26159" s="16"/>
      <c r="C26159" s="17"/>
    </row>
    <row r="26160" spans="2:3" x14ac:dyDescent="0.25">
      <c r="B26160" s="16"/>
      <c r="C26160" s="17"/>
    </row>
    <row r="26161" spans="2:3" x14ac:dyDescent="0.25">
      <c r="B26161" s="16"/>
      <c r="C26161" s="17"/>
    </row>
    <row r="26162" spans="2:3" x14ac:dyDescent="0.25">
      <c r="B26162" s="16"/>
      <c r="C26162" s="17"/>
    </row>
    <row r="26163" spans="2:3" x14ac:dyDescent="0.25">
      <c r="B26163" s="16"/>
      <c r="C26163" s="17"/>
    </row>
    <row r="26164" spans="2:3" x14ac:dyDescent="0.25">
      <c r="B26164" s="16"/>
      <c r="C26164" s="17"/>
    </row>
    <row r="26165" spans="2:3" x14ac:dyDescent="0.25">
      <c r="B26165" s="16"/>
      <c r="C26165" s="17"/>
    </row>
    <row r="26166" spans="2:3" x14ac:dyDescent="0.25">
      <c r="B26166" s="16"/>
      <c r="C26166" s="17"/>
    </row>
    <row r="26167" spans="2:3" x14ac:dyDescent="0.25">
      <c r="B26167" s="16"/>
      <c r="C26167" s="17"/>
    </row>
    <row r="26168" spans="2:3" x14ac:dyDescent="0.25">
      <c r="B26168" s="16"/>
      <c r="C26168" s="17"/>
    </row>
    <row r="26169" spans="2:3" x14ac:dyDescent="0.25">
      <c r="B26169" s="16"/>
      <c r="C26169" s="17"/>
    </row>
    <row r="26170" spans="2:3" x14ac:dyDescent="0.25">
      <c r="B26170" s="16"/>
      <c r="C26170" s="17"/>
    </row>
    <row r="26171" spans="2:3" x14ac:dyDescent="0.25">
      <c r="B26171" s="16"/>
      <c r="C26171" s="17"/>
    </row>
    <row r="26172" spans="2:3" x14ac:dyDescent="0.25">
      <c r="B26172" s="16"/>
      <c r="C26172" s="17"/>
    </row>
    <row r="26173" spans="2:3" x14ac:dyDescent="0.25">
      <c r="B26173" s="16"/>
      <c r="C26173" s="17"/>
    </row>
    <row r="26174" spans="2:3" x14ac:dyDescent="0.25">
      <c r="B26174" s="16"/>
      <c r="C26174" s="17"/>
    </row>
    <row r="26175" spans="2:3" x14ac:dyDescent="0.25">
      <c r="B26175" s="16"/>
      <c r="C26175" s="17"/>
    </row>
    <row r="26176" spans="2:3" x14ac:dyDescent="0.25">
      <c r="B26176" s="16"/>
      <c r="C26176" s="17"/>
    </row>
    <row r="26177" spans="2:3" x14ac:dyDescent="0.25">
      <c r="B26177" s="16"/>
      <c r="C26177" s="17"/>
    </row>
    <row r="26178" spans="2:3" x14ac:dyDescent="0.25">
      <c r="B26178" s="16"/>
      <c r="C26178" s="17"/>
    </row>
    <row r="26179" spans="2:3" x14ac:dyDescent="0.25">
      <c r="B26179" s="16"/>
      <c r="C26179" s="17"/>
    </row>
    <row r="26180" spans="2:3" x14ac:dyDescent="0.25">
      <c r="B26180" s="16"/>
      <c r="C26180" s="17"/>
    </row>
    <row r="26181" spans="2:3" x14ac:dyDescent="0.25">
      <c r="B26181" s="16"/>
      <c r="C26181" s="17"/>
    </row>
    <row r="26182" spans="2:3" x14ac:dyDescent="0.25">
      <c r="B26182" s="16"/>
      <c r="C26182" s="17"/>
    </row>
    <row r="26183" spans="2:3" x14ac:dyDescent="0.25">
      <c r="B26183" s="16"/>
      <c r="C26183" s="17"/>
    </row>
    <row r="26184" spans="2:3" x14ac:dyDescent="0.25">
      <c r="B26184" s="16"/>
      <c r="C26184" s="17"/>
    </row>
    <row r="26185" spans="2:3" x14ac:dyDescent="0.25">
      <c r="B26185" s="16"/>
      <c r="C26185" s="17"/>
    </row>
    <row r="26186" spans="2:3" x14ac:dyDescent="0.25">
      <c r="B26186" s="16"/>
      <c r="C26186" s="17"/>
    </row>
    <row r="26187" spans="2:3" x14ac:dyDescent="0.25">
      <c r="B26187" s="16"/>
      <c r="C26187" s="17"/>
    </row>
    <row r="26188" spans="2:3" x14ac:dyDescent="0.25">
      <c r="B26188" s="16"/>
      <c r="C26188" s="17"/>
    </row>
    <row r="26189" spans="2:3" x14ac:dyDescent="0.25">
      <c r="B26189" s="16"/>
      <c r="C26189" s="17"/>
    </row>
    <row r="26190" spans="2:3" x14ac:dyDescent="0.25">
      <c r="B26190" s="16"/>
      <c r="C26190" s="17"/>
    </row>
    <row r="26191" spans="2:3" x14ac:dyDescent="0.25">
      <c r="B26191" s="16"/>
      <c r="C26191" s="17"/>
    </row>
    <row r="26192" spans="2:3" x14ac:dyDescent="0.25">
      <c r="B26192" s="16"/>
      <c r="C26192" s="17"/>
    </row>
    <row r="26193" spans="2:3" x14ac:dyDescent="0.25">
      <c r="B26193" s="16"/>
      <c r="C26193" s="17"/>
    </row>
    <row r="26194" spans="2:3" x14ac:dyDescent="0.25">
      <c r="B26194" s="16"/>
      <c r="C26194" s="17"/>
    </row>
    <row r="26195" spans="2:3" x14ac:dyDescent="0.25">
      <c r="B26195" s="16"/>
      <c r="C26195" s="17"/>
    </row>
    <row r="26196" spans="2:3" x14ac:dyDescent="0.25">
      <c r="B26196" s="16"/>
      <c r="C26196" s="17"/>
    </row>
    <row r="26197" spans="2:3" x14ac:dyDescent="0.25">
      <c r="B26197" s="16"/>
      <c r="C26197" s="17"/>
    </row>
    <row r="26198" spans="2:3" x14ac:dyDescent="0.25">
      <c r="B26198" s="16"/>
      <c r="C26198" s="17"/>
    </row>
    <row r="26199" spans="2:3" x14ac:dyDescent="0.25">
      <c r="B26199" s="16"/>
      <c r="C26199" s="17"/>
    </row>
    <row r="26200" spans="2:3" x14ac:dyDescent="0.25">
      <c r="B26200" s="16"/>
      <c r="C26200" s="17"/>
    </row>
    <row r="26201" spans="2:3" x14ac:dyDescent="0.25">
      <c r="B26201" s="16"/>
      <c r="C26201" s="17"/>
    </row>
    <row r="26202" spans="2:3" x14ac:dyDescent="0.25">
      <c r="B26202" s="16"/>
      <c r="C26202" s="17"/>
    </row>
    <row r="26203" spans="2:3" x14ac:dyDescent="0.25">
      <c r="B26203" s="16"/>
      <c r="C26203" s="17"/>
    </row>
    <row r="26204" spans="2:3" x14ac:dyDescent="0.25">
      <c r="B26204" s="16"/>
      <c r="C26204" s="17"/>
    </row>
    <row r="26205" spans="2:3" x14ac:dyDescent="0.25">
      <c r="B26205" s="16"/>
      <c r="C26205" s="17"/>
    </row>
    <row r="26206" spans="2:3" x14ac:dyDescent="0.25">
      <c r="B26206" s="16"/>
      <c r="C26206" s="17"/>
    </row>
    <row r="26207" spans="2:3" x14ac:dyDescent="0.25">
      <c r="B26207" s="16"/>
      <c r="C26207" s="17"/>
    </row>
    <row r="26208" spans="2:3" x14ac:dyDescent="0.25">
      <c r="B26208" s="16"/>
      <c r="C26208" s="17"/>
    </row>
    <row r="26209" spans="2:3" x14ac:dyDescent="0.25">
      <c r="B26209" s="16"/>
      <c r="C26209" s="17"/>
    </row>
    <row r="26210" spans="2:3" x14ac:dyDescent="0.25">
      <c r="B26210" s="16"/>
      <c r="C26210" s="17"/>
    </row>
    <row r="26211" spans="2:3" x14ac:dyDescent="0.25">
      <c r="B26211" s="16"/>
      <c r="C26211" s="17"/>
    </row>
    <row r="26212" spans="2:3" x14ac:dyDescent="0.25">
      <c r="B26212" s="16"/>
      <c r="C26212" s="17"/>
    </row>
    <row r="26213" spans="2:3" x14ac:dyDescent="0.25">
      <c r="B26213" s="16"/>
      <c r="C26213" s="17"/>
    </row>
    <row r="26214" spans="2:3" x14ac:dyDescent="0.25">
      <c r="B26214" s="16"/>
      <c r="C26214" s="17"/>
    </row>
    <row r="26215" spans="2:3" x14ac:dyDescent="0.25">
      <c r="B26215" s="16"/>
      <c r="C26215" s="17"/>
    </row>
    <row r="26216" spans="2:3" x14ac:dyDescent="0.25">
      <c r="B26216" s="16"/>
      <c r="C26216" s="17"/>
    </row>
    <row r="26217" spans="2:3" x14ac:dyDescent="0.25">
      <c r="B26217" s="16"/>
      <c r="C26217" s="17"/>
    </row>
    <row r="26218" spans="2:3" x14ac:dyDescent="0.25">
      <c r="B26218" s="16"/>
      <c r="C26218" s="17"/>
    </row>
    <row r="26219" spans="2:3" x14ac:dyDescent="0.25">
      <c r="B26219" s="16"/>
      <c r="C26219" s="17"/>
    </row>
    <row r="26220" spans="2:3" x14ac:dyDescent="0.25">
      <c r="B26220" s="16"/>
      <c r="C26220" s="17"/>
    </row>
    <row r="26221" spans="2:3" x14ac:dyDescent="0.25">
      <c r="B26221" s="16"/>
      <c r="C26221" s="17"/>
    </row>
    <row r="26222" spans="2:3" x14ac:dyDescent="0.25">
      <c r="B26222" s="16"/>
      <c r="C26222" s="17"/>
    </row>
    <row r="26223" spans="2:3" x14ac:dyDescent="0.25">
      <c r="B26223" s="16"/>
      <c r="C26223" s="17"/>
    </row>
    <row r="26224" spans="2:3" x14ac:dyDescent="0.25">
      <c r="B26224" s="16"/>
      <c r="C26224" s="17"/>
    </row>
    <row r="26225" spans="2:3" x14ac:dyDescent="0.25">
      <c r="B26225" s="16"/>
      <c r="C26225" s="17"/>
    </row>
    <row r="26226" spans="2:3" x14ac:dyDescent="0.25">
      <c r="B26226" s="16"/>
      <c r="C26226" s="17"/>
    </row>
    <row r="26227" spans="2:3" x14ac:dyDescent="0.25">
      <c r="B26227" s="16"/>
      <c r="C26227" s="17"/>
    </row>
    <row r="26228" spans="2:3" x14ac:dyDescent="0.25">
      <c r="B26228" s="16"/>
      <c r="C26228" s="17"/>
    </row>
    <row r="26229" spans="2:3" x14ac:dyDescent="0.25">
      <c r="B26229" s="16"/>
      <c r="C26229" s="17"/>
    </row>
    <row r="26230" spans="2:3" x14ac:dyDescent="0.25">
      <c r="B26230" s="16"/>
      <c r="C26230" s="17"/>
    </row>
    <row r="26231" spans="2:3" x14ac:dyDescent="0.25">
      <c r="B26231" s="16"/>
      <c r="C26231" s="17"/>
    </row>
    <row r="26232" spans="2:3" x14ac:dyDescent="0.25">
      <c r="B26232" s="16"/>
      <c r="C26232" s="17"/>
    </row>
    <row r="26233" spans="2:3" x14ac:dyDescent="0.25">
      <c r="B26233" s="16"/>
      <c r="C26233" s="17"/>
    </row>
    <row r="26234" spans="2:3" x14ac:dyDescent="0.25">
      <c r="B26234" s="16"/>
      <c r="C26234" s="17"/>
    </row>
    <row r="26235" spans="2:3" x14ac:dyDescent="0.25">
      <c r="B26235" s="16"/>
      <c r="C26235" s="17"/>
    </row>
    <row r="26236" spans="2:3" x14ac:dyDescent="0.25">
      <c r="B26236" s="16"/>
      <c r="C26236" s="17"/>
    </row>
    <row r="26237" spans="2:3" x14ac:dyDescent="0.25">
      <c r="B26237" s="16"/>
      <c r="C26237" s="17"/>
    </row>
    <row r="26238" spans="2:3" x14ac:dyDescent="0.25">
      <c r="B26238" s="16"/>
      <c r="C26238" s="17"/>
    </row>
    <row r="26239" spans="2:3" x14ac:dyDescent="0.25">
      <c r="B26239" s="16"/>
      <c r="C26239" s="17"/>
    </row>
    <row r="26240" spans="2:3" x14ac:dyDescent="0.25">
      <c r="B26240" s="16"/>
      <c r="C26240" s="17"/>
    </row>
    <row r="26241" spans="2:3" x14ac:dyDescent="0.25">
      <c r="B26241" s="16"/>
      <c r="C26241" s="17"/>
    </row>
    <row r="26242" spans="2:3" x14ac:dyDescent="0.25">
      <c r="B26242" s="16"/>
      <c r="C26242" s="17"/>
    </row>
    <row r="26243" spans="2:3" x14ac:dyDescent="0.25">
      <c r="B26243" s="16"/>
      <c r="C26243" s="17"/>
    </row>
    <row r="26244" spans="2:3" x14ac:dyDescent="0.25">
      <c r="B26244" s="16"/>
      <c r="C26244" s="17"/>
    </row>
    <row r="26245" spans="2:3" x14ac:dyDescent="0.25">
      <c r="B26245" s="16"/>
      <c r="C26245" s="17"/>
    </row>
    <row r="26246" spans="2:3" x14ac:dyDescent="0.25">
      <c r="B26246" s="16"/>
      <c r="C26246" s="17"/>
    </row>
    <row r="26247" spans="2:3" x14ac:dyDescent="0.25">
      <c r="B26247" s="16"/>
      <c r="C26247" s="17"/>
    </row>
    <row r="26248" spans="2:3" x14ac:dyDescent="0.25">
      <c r="B26248" s="16"/>
      <c r="C26248" s="17"/>
    </row>
    <row r="26249" spans="2:3" x14ac:dyDescent="0.25">
      <c r="B26249" s="16"/>
      <c r="C26249" s="17"/>
    </row>
    <row r="26250" spans="2:3" x14ac:dyDescent="0.25">
      <c r="B26250" s="16"/>
      <c r="C26250" s="17"/>
    </row>
    <row r="26251" spans="2:3" x14ac:dyDescent="0.25">
      <c r="B26251" s="16"/>
      <c r="C26251" s="17"/>
    </row>
    <row r="26252" spans="2:3" x14ac:dyDescent="0.25">
      <c r="B26252" s="16"/>
      <c r="C26252" s="17"/>
    </row>
    <row r="26253" spans="2:3" x14ac:dyDescent="0.25">
      <c r="B26253" s="16"/>
      <c r="C26253" s="17"/>
    </row>
    <row r="26254" spans="2:3" x14ac:dyDescent="0.25">
      <c r="B26254" s="16"/>
      <c r="C26254" s="17"/>
    </row>
    <row r="26255" spans="2:3" x14ac:dyDescent="0.25">
      <c r="B26255" s="16"/>
      <c r="C26255" s="17"/>
    </row>
    <row r="26256" spans="2:3" x14ac:dyDescent="0.25">
      <c r="B26256" s="16"/>
      <c r="C26256" s="17"/>
    </row>
    <row r="26257" spans="2:3" x14ac:dyDescent="0.25">
      <c r="B26257" s="16"/>
      <c r="C26257" s="17"/>
    </row>
    <row r="26258" spans="2:3" x14ac:dyDescent="0.25">
      <c r="B26258" s="16"/>
      <c r="C26258" s="17"/>
    </row>
    <row r="26259" spans="2:3" x14ac:dyDescent="0.25">
      <c r="B26259" s="16"/>
      <c r="C26259" s="17"/>
    </row>
    <row r="26260" spans="2:3" x14ac:dyDescent="0.25">
      <c r="B26260" s="16"/>
      <c r="C26260" s="17"/>
    </row>
    <row r="26261" spans="2:3" x14ac:dyDescent="0.25">
      <c r="B26261" s="16"/>
      <c r="C26261" s="17"/>
    </row>
    <row r="26262" spans="2:3" x14ac:dyDescent="0.25">
      <c r="B26262" s="16"/>
      <c r="C26262" s="17"/>
    </row>
    <row r="26263" spans="2:3" x14ac:dyDescent="0.25">
      <c r="B26263" s="16"/>
      <c r="C26263" s="17"/>
    </row>
    <row r="26264" spans="2:3" x14ac:dyDescent="0.25">
      <c r="B26264" s="16"/>
      <c r="C26264" s="17"/>
    </row>
    <row r="26265" spans="2:3" x14ac:dyDescent="0.25">
      <c r="B26265" s="16"/>
      <c r="C26265" s="17"/>
    </row>
    <row r="26266" spans="2:3" x14ac:dyDescent="0.25">
      <c r="B26266" s="16"/>
      <c r="C26266" s="17"/>
    </row>
    <row r="26267" spans="2:3" x14ac:dyDescent="0.25">
      <c r="B26267" s="16"/>
      <c r="C26267" s="17"/>
    </row>
    <row r="26268" spans="2:3" x14ac:dyDescent="0.25">
      <c r="B26268" s="16"/>
      <c r="C26268" s="17"/>
    </row>
    <row r="26269" spans="2:3" x14ac:dyDescent="0.25">
      <c r="B26269" s="16"/>
      <c r="C26269" s="17"/>
    </row>
    <row r="26270" spans="2:3" x14ac:dyDescent="0.25">
      <c r="B26270" s="16"/>
      <c r="C26270" s="17"/>
    </row>
    <row r="26271" spans="2:3" x14ac:dyDescent="0.25">
      <c r="B26271" s="16"/>
      <c r="C26271" s="17"/>
    </row>
    <row r="26272" spans="2:3" x14ac:dyDescent="0.25">
      <c r="B26272" s="16"/>
      <c r="C26272" s="17"/>
    </row>
    <row r="26273" spans="2:3" x14ac:dyDescent="0.25">
      <c r="B26273" s="16"/>
      <c r="C26273" s="17"/>
    </row>
    <row r="26274" spans="2:3" x14ac:dyDescent="0.25">
      <c r="B26274" s="16"/>
      <c r="C26274" s="17"/>
    </row>
    <row r="26275" spans="2:3" x14ac:dyDescent="0.25">
      <c r="B26275" s="16"/>
      <c r="C26275" s="17"/>
    </row>
    <row r="26276" spans="2:3" x14ac:dyDescent="0.25">
      <c r="B26276" s="16"/>
      <c r="C26276" s="17"/>
    </row>
    <row r="26277" spans="2:3" x14ac:dyDescent="0.25">
      <c r="B26277" s="16"/>
      <c r="C26277" s="17"/>
    </row>
    <row r="26278" spans="2:3" x14ac:dyDescent="0.25">
      <c r="B26278" s="16"/>
      <c r="C26278" s="17"/>
    </row>
    <row r="26279" spans="2:3" x14ac:dyDescent="0.25">
      <c r="B26279" s="16"/>
      <c r="C26279" s="17"/>
    </row>
    <row r="26280" spans="2:3" x14ac:dyDescent="0.25">
      <c r="B26280" s="16"/>
      <c r="C26280" s="17"/>
    </row>
    <row r="26281" spans="2:3" x14ac:dyDescent="0.25">
      <c r="B26281" s="16"/>
      <c r="C26281" s="17"/>
    </row>
    <row r="26282" spans="2:3" x14ac:dyDescent="0.25">
      <c r="B26282" s="16"/>
      <c r="C26282" s="17"/>
    </row>
    <row r="26283" spans="2:3" x14ac:dyDescent="0.25">
      <c r="B26283" s="16"/>
      <c r="C26283" s="17"/>
    </row>
    <row r="26284" spans="2:3" x14ac:dyDescent="0.25">
      <c r="B26284" s="16"/>
      <c r="C26284" s="17"/>
    </row>
    <row r="26285" spans="2:3" x14ac:dyDescent="0.25">
      <c r="B26285" s="16"/>
      <c r="C26285" s="17"/>
    </row>
    <row r="26286" spans="2:3" x14ac:dyDescent="0.25">
      <c r="B26286" s="16"/>
      <c r="C26286" s="17"/>
    </row>
    <row r="26287" spans="2:3" x14ac:dyDescent="0.25">
      <c r="B26287" s="16"/>
      <c r="C26287" s="17"/>
    </row>
    <row r="26288" spans="2:3" x14ac:dyDescent="0.25">
      <c r="B26288" s="16"/>
      <c r="C26288" s="17"/>
    </row>
    <row r="26289" spans="2:3" x14ac:dyDescent="0.25">
      <c r="B26289" s="16"/>
      <c r="C26289" s="17"/>
    </row>
    <row r="26290" spans="2:3" x14ac:dyDescent="0.25">
      <c r="B26290" s="16"/>
      <c r="C26290" s="17"/>
    </row>
    <row r="26291" spans="2:3" x14ac:dyDescent="0.25">
      <c r="B26291" s="16"/>
      <c r="C26291" s="17"/>
    </row>
    <row r="26292" spans="2:3" x14ac:dyDescent="0.25">
      <c r="B26292" s="16"/>
      <c r="C26292" s="17"/>
    </row>
    <row r="26293" spans="2:3" x14ac:dyDescent="0.25">
      <c r="B26293" s="16"/>
      <c r="C26293" s="17"/>
    </row>
    <row r="26294" spans="2:3" x14ac:dyDescent="0.25">
      <c r="B26294" s="16"/>
      <c r="C26294" s="17"/>
    </row>
    <row r="26295" spans="2:3" x14ac:dyDescent="0.25">
      <c r="B26295" s="16"/>
      <c r="C26295" s="17"/>
    </row>
    <row r="26296" spans="2:3" x14ac:dyDescent="0.25">
      <c r="B26296" s="16"/>
      <c r="C26296" s="17"/>
    </row>
    <row r="26297" spans="2:3" x14ac:dyDescent="0.25">
      <c r="B26297" s="16"/>
      <c r="C26297" s="17"/>
    </row>
    <row r="26298" spans="2:3" x14ac:dyDescent="0.25">
      <c r="B26298" s="16"/>
      <c r="C26298" s="17"/>
    </row>
    <row r="26299" spans="2:3" x14ac:dyDescent="0.25">
      <c r="B26299" s="16"/>
      <c r="C26299" s="17"/>
    </row>
    <row r="26300" spans="2:3" x14ac:dyDescent="0.25">
      <c r="B26300" s="16"/>
      <c r="C26300" s="17"/>
    </row>
    <row r="26301" spans="2:3" x14ac:dyDescent="0.25">
      <c r="B26301" s="16"/>
      <c r="C26301" s="17"/>
    </row>
    <row r="26302" spans="2:3" x14ac:dyDescent="0.25">
      <c r="B26302" s="16"/>
      <c r="C26302" s="17"/>
    </row>
    <row r="26303" spans="2:3" x14ac:dyDescent="0.25">
      <c r="B26303" s="16"/>
      <c r="C26303" s="17"/>
    </row>
    <row r="26304" spans="2:3" x14ac:dyDescent="0.25">
      <c r="B26304" s="16"/>
      <c r="C26304" s="17"/>
    </row>
    <row r="26305" spans="2:3" x14ac:dyDescent="0.25">
      <c r="B26305" s="16"/>
      <c r="C26305" s="17"/>
    </row>
    <row r="26306" spans="2:3" x14ac:dyDescent="0.25">
      <c r="B26306" s="16"/>
      <c r="C26306" s="17"/>
    </row>
    <row r="26307" spans="2:3" x14ac:dyDescent="0.25">
      <c r="B26307" s="16"/>
      <c r="C26307" s="17"/>
    </row>
    <row r="26308" spans="2:3" x14ac:dyDescent="0.25">
      <c r="B26308" s="16"/>
      <c r="C26308" s="17"/>
    </row>
    <row r="26309" spans="2:3" x14ac:dyDescent="0.25">
      <c r="B26309" s="16"/>
      <c r="C26309" s="17"/>
    </row>
    <row r="26310" spans="2:3" x14ac:dyDescent="0.25">
      <c r="B26310" s="16"/>
      <c r="C26310" s="17"/>
    </row>
    <row r="26311" spans="2:3" x14ac:dyDescent="0.25">
      <c r="B26311" s="16"/>
      <c r="C26311" s="17"/>
    </row>
    <row r="26312" spans="2:3" x14ac:dyDescent="0.25">
      <c r="B26312" s="16"/>
      <c r="C26312" s="17"/>
    </row>
    <row r="26313" spans="2:3" x14ac:dyDescent="0.25">
      <c r="B26313" s="16"/>
      <c r="C26313" s="17"/>
    </row>
    <row r="26314" spans="2:3" x14ac:dyDescent="0.25">
      <c r="B26314" s="16"/>
      <c r="C26314" s="17"/>
    </row>
    <row r="26315" spans="2:3" x14ac:dyDescent="0.25">
      <c r="B26315" s="16"/>
      <c r="C26315" s="17"/>
    </row>
    <row r="26316" spans="2:3" x14ac:dyDescent="0.25">
      <c r="B26316" s="16"/>
      <c r="C26316" s="17"/>
    </row>
    <row r="26317" spans="2:3" x14ac:dyDescent="0.25">
      <c r="B26317" s="16"/>
      <c r="C26317" s="17"/>
    </row>
    <row r="26318" spans="2:3" x14ac:dyDescent="0.25">
      <c r="B26318" s="16"/>
      <c r="C26318" s="17"/>
    </row>
    <row r="26319" spans="2:3" x14ac:dyDescent="0.25">
      <c r="B26319" s="16"/>
      <c r="C26319" s="17"/>
    </row>
    <row r="26320" spans="2:3" x14ac:dyDescent="0.25">
      <c r="B26320" s="16"/>
      <c r="C26320" s="17"/>
    </row>
    <row r="26321" spans="2:3" x14ac:dyDescent="0.25">
      <c r="B26321" s="16"/>
      <c r="C26321" s="17"/>
    </row>
    <row r="26322" spans="2:3" x14ac:dyDescent="0.25">
      <c r="B26322" s="16"/>
      <c r="C26322" s="17"/>
    </row>
    <row r="26323" spans="2:3" x14ac:dyDescent="0.25">
      <c r="B26323" s="16"/>
      <c r="C26323" s="17"/>
    </row>
    <row r="26324" spans="2:3" x14ac:dyDescent="0.25">
      <c r="B26324" s="16"/>
      <c r="C26324" s="17"/>
    </row>
    <row r="26325" spans="2:3" x14ac:dyDescent="0.25">
      <c r="B26325" s="16"/>
      <c r="C26325" s="17"/>
    </row>
    <row r="26326" spans="2:3" x14ac:dyDescent="0.25">
      <c r="B26326" s="16"/>
      <c r="C26326" s="17"/>
    </row>
    <row r="26327" spans="2:3" x14ac:dyDescent="0.25">
      <c r="B26327" s="16"/>
      <c r="C26327" s="17"/>
    </row>
    <row r="26328" spans="2:3" x14ac:dyDescent="0.25">
      <c r="B26328" s="16"/>
      <c r="C26328" s="17"/>
    </row>
    <row r="26329" spans="2:3" x14ac:dyDescent="0.25">
      <c r="B26329" s="16"/>
      <c r="C26329" s="17"/>
    </row>
    <row r="26330" spans="2:3" x14ac:dyDescent="0.25">
      <c r="B26330" s="16"/>
      <c r="C26330" s="17"/>
    </row>
    <row r="26331" spans="2:3" x14ac:dyDescent="0.25">
      <c r="B26331" s="16"/>
      <c r="C26331" s="17"/>
    </row>
    <row r="26332" spans="2:3" x14ac:dyDescent="0.25">
      <c r="B26332" s="16"/>
      <c r="C26332" s="17"/>
    </row>
    <row r="26333" spans="2:3" x14ac:dyDescent="0.25">
      <c r="B26333" s="16"/>
      <c r="C26333" s="17"/>
    </row>
    <row r="26334" spans="2:3" x14ac:dyDescent="0.25">
      <c r="B26334" s="16"/>
      <c r="C26334" s="17"/>
    </row>
    <row r="26335" spans="2:3" x14ac:dyDescent="0.25">
      <c r="B26335" s="16"/>
      <c r="C26335" s="17"/>
    </row>
    <row r="26336" spans="2:3" x14ac:dyDescent="0.25">
      <c r="B26336" s="16"/>
      <c r="C26336" s="17"/>
    </row>
    <row r="26337" spans="2:3" x14ac:dyDescent="0.25">
      <c r="B26337" s="16"/>
      <c r="C26337" s="17"/>
    </row>
    <row r="26338" spans="2:3" x14ac:dyDescent="0.25">
      <c r="B26338" s="16"/>
      <c r="C26338" s="17"/>
    </row>
    <row r="26339" spans="2:3" x14ac:dyDescent="0.25">
      <c r="B26339" s="16"/>
      <c r="C26339" s="17"/>
    </row>
    <row r="26340" spans="2:3" x14ac:dyDescent="0.25">
      <c r="B26340" s="16"/>
      <c r="C26340" s="17"/>
    </row>
    <row r="26341" spans="2:3" x14ac:dyDescent="0.25">
      <c r="B26341" s="16"/>
      <c r="C26341" s="17"/>
    </row>
    <row r="26342" spans="2:3" x14ac:dyDescent="0.25">
      <c r="B26342" s="16"/>
      <c r="C26342" s="17"/>
    </row>
    <row r="26343" spans="2:3" x14ac:dyDescent="0.25">
      <c r="B26343" s="16"/>
      <c r="C26343" s="17"/>
    </row>
    <row r="26344" spans="2:3" x14ac:dyDescent="0.25">
      <c r="B26344" s="16"/>
      <c r="C26344" s="17"/>
    </row>
    <row r="26345" spans="2:3" x14ac:dyDescent="0.25">
      <c r="B26345" s="16"/>
      <c r="C26345" s="17"/>
    </row>
    <row r="26346" spans="2:3" x14ac:dyDescent="0.25">
      <c r="B26346" s="16"/>
      <c r="C26346" s="17"/>
    </row>
    <row r="26347" spans="2:3" x14ac:dyDescent="0.25">
      <c r="B26347" s="16"/>
      <c r="C26347" s="17"/>
    </row>
    <row r="26348" spans="2:3" x14ac:dyDescent="0.25">
      <c r="B26348" s="16"/>
      <c r="C26348" s="17"/>
    </row>
    <row r="26349" spans="2:3" x14ac:dyDescent="0.25">
      <c r="B26349" s="16"/>
      <c r="C26349" s="17"/>
    </row>
    <row r="26350" spans="2:3" x14ac:dyDescent="0.25">
      <c r="B26350" s="16"/>
      <c r="C26350" s="17"/>
    </row>
    <row r="26351" spans="2:3" x14ac:dyDescent="0.25">
      <c r="B26351" s="16"/>
      <c r="C26351" s="17"/>
    </row>
    <row r="26352" spans="2:3" x14ac:dyDescent="0.25">
      <c r="B26352" s="16"/>
      <c r="C26352" s="17"/>
    </row>
    <row r="26353" spans="2:3" x14ac:dyDescent="0.25">
      <c r="B26353" s="16"/>
      <c r="C26353" s="17"/>
    </row>
    <row r="26354" spans="2:3" x14ac:dyDescent="0.25">
      <c r="B26354" s="16"/>
      <c r="C26354" s="17"/>
    </row>
    <row r="26355" spans="2:3" x14ac:dyDescent="0.25">
      <c r="B26355" s="16"/>
      <c r="C26355" s="17"/>
    </row>
    <row r="26356" spans="2:3" x14ac:dyDescent="0.25">
      <c r="B26356" s="16"/>
      <c r="C26356" s="17"/>
    </row>
    <row r="26357" spans="2:3" x14ac:dyDescent="0.25">
      <c r="B26357" s="16"/>
      <c r="C26357" s="17"/>
    </row>
    <row r="26358" spans="2:3" x14ac:dyDescent="0.25">
      <c r="B26358" s="16"/>
      <c r="C26358" s="17"/>
    </row>
    <row r="26359" spans="2:3" x14ac:dyDescent="0.25">
      <c r="B26359" s="16"/>
      <c r="C26359" s="17"/>
    </row>
    <row r="26360" spans="2:3" x14ac:dyDescent="0.25">
      <c r="B26360" s="16"/>
      <c r="C26360" s="17"/>
    </row>
    <row r="26361" spans="2:3" x14ac:dyDescent="0.25">
      <c r="B26361" s="16"/>
      <c r="C26361" s="17"/>
    </row>
    <row r="26362" spans="2:3" x14ac:dyDescent="0.25">
      <c r="B26362" s="16"/>
      <c r="C26362" s="17"/>
    </row>
    <row r="26363" spans="2:3" x14ac:dyDescent="0.25">
      <c r="B26363" s="16"/>
      <c r="C26363" s="17"/>
    </row>
    <row r="26364" spans="2:3" x14ac:dyDescent="0.25">
      <c r="B26364" s="16"/>
      <c r="C26364" s="17"/>
    </row>
    <row r="26365" spans="2:3" x14ac:dyDescent="0.25">
      <c r="B26365" s="16"/>
      <c r="C26365" s="17"/>
    </row>
    <row r="26366" spans="2:3" x14ac:dyDescent="0.25">
      <c r="B26366" s="16"/>
      <c r="C26366" s="17"/>
    </row>
    <row r="26367" spans="2:3" x14ac:dyDescent="0.25">
      <c r="B26367" s="16"/>
      <c r="C26367" s="17"/>
    </row>
    <row r="26368" spans="2:3" x14ac:dyDescent="0.25">
      <c r="B26368" s="16"/>
      <c r="C26368" s="17"/>
    </row>
    <row r="26369" spans="2:3" x14ac:dyDescent="0.25">
      <c r="B26369" s="16"/>
      <c r="C26369" s="17"/>
    </row>
    <row r="26370" spans="2:3" x14ac:dyDescent="0.25">
      <c r="B26370" s="16"/>
      <c r="C26370" s="17"/>
    </row>
    <row r="26371" spans="2:3" x14ac:dyDescent="0.25">
      <c r="B26371" s="16"/>
      <c r="C26371" s="17"/>
    </row>
    <row r="26372" spans="2:3" x14ac:dyDescent="0.25">
      <c r="B26372" s="16"/>
      <c r="C26372" s="17"/>
    </row>
    <row r="26373" spans="2:3" x14ac:dyDescent="0.25">
      <c r="B26373" s="16"/>
      <c r="C26373" s="17"/>
    </row>
    <row r="26374" spans="2:3" x14ac:dyDescent="0.25">
      <c r="B26374" s="16"/>
      <c r="C26374" s="17"/>
    </row>
    <row r="26375" spans="2:3" x14ac:dyDescent="0.25">
      <c r="B26375" s="16"/>
      <c r="C26375" s="17"/>
    </row>
    <row r="26376" spans="2:3" x14ac:dyDescent="0.25">
      <c r="B26376" s="16"/>
      <c r="C26376" s="17"/>
    </row>
    <row r="26377" spans="2:3" x14ac:dyDescent="0.25">
      <c r="B26377" s="16"/>
      <c r="C26377" s="17"/>
    </row>
    <row r="26378" spans="2:3" x14ac:dyDescent="0.25">
      <c r="B26378" s="16"/>
      <c r="C26378" s="17"/>
    </row>
    <row r="26379" spans="2:3" x14ac:dyDescent="0.25">
      <c r="B26379" s="16"/>
      <c r="C26379" s="17"/>
    </row>
    <row r="26380" spans="2:3" x14ac:dyDescent="0.25">
      <c r="B26380" s="16"/>
      <c r="C26380" s="17"/>
    </row>
    <row r="26381" spans="2:3" x14ac:dyDescent="0.25">
      <c r="B26381" s="16"/>
      <c r="C26381" s="17"/>
    </row>
    <row r="26382" spans="2:3" x14ac:dyDescent="0.25">
      <c r="B26382" s="16"/>
      <c r="C26382" s="17"/>
    </row>
    <row r="26383" spans="2:3" x14ac:dyDescent="0.25">
      <c r="B26383" s="16"/>
      <c r="C26383" s="17"/>
    </row>
    <row r="26384" spans="2:3" x14ac:dyDescent="0.25">
      <c r="B26384" s="16"/>
      <c r="C26384" s="17"/>
    </row>
    <row r="26385" spans="2:3" x14ac:dyDescent="0.25">
      <c r="B26385" s="16"/>
      <c r="C26385" s="17"/>
    </row>
    <row r="26386" spans="2:3" x14ac:dyDescent="0.25">
      <c r="B26386" s="16"/>
      <c r="C26386" s="17"/>
    </row>
    <row r="26387" spans="2:3" x14ac:dyDescent="0.25">
      <c r="B26387" s="16"/>
      <c r="C26387" s="17"/>
    </row>
    <row r="26388" spans="2:3" x14ac:dyDescent="0.25">
      <c r="B26388" s="16"/>
      <c r="C26388" s="17"/>
    </row>
    <row r="26389" spans="2:3" x14ac:dyDescent="0.25">
      <c r="B26389" s="16"/>
      <c r="C26389" s="17"/>
    </row>
    <row r="26390" spans="2:3" x14ac:dyDescent="0.25">
      <c r="B26390" s="16"/>
      <c r="C26390" s="17"/>
    </row>
    <row r="26391" spans="2:3" x14ac:dyDescent="0.25">
      <c r="B26391" s="16"/>
      <c r="C26391" s="17"/>
    </row>
    <row r="26392" spans="2:3" x14ac:dyDescent="0.25">
      <c r="B26392" s="16"/>
      <c r="C26392" s="17"/>
    </row>
    <row r="26393" spans="2:3" x14ac:dyDescent="0.25">
      <c r="B26393" s="16"/>
      <c r="C26393" s="17"/>
    </row>
    <row r="26394" spans="2:3" x14ac:dyDescent="0.25">
      <c r="B26394" s="16"/>
      <c r="C26394" s="17"/>
    </row>
    <row r="26395" spans="2:3" x14ac:dyDescent="0.25">
      <c r="B26395" s="16"/>
      <c r="C26395" s="17"/>
    </row>
    <row r="26396" spans="2:3" x14ac:dyDescent="0.25">
      <c r="B26396" s="16"/>
      <c r="C26396" s="17"/>
    </row>
    <row r="26397" spans="2:3" x14ac:dyDescent="0.25">
      <c r="B26397" s="16"/>
      <c r="C26397" s="17"/>
    </row>
    <row r="26398" spans="2:3" x14ac:dyDescent="0.25">
      <c r="B26398" s="16"/>
      <c r="C26398" s="17"/>
    </row>
    <row r="26399" spans="2:3" x14ac:dyDescent="0.25">
      <c r="B26399" s="16"/>
      <c r="C26399" s="17"/>
    </row>
    <row r="26400" spans="2:3" x14ac:dyDescent="0.25">
      <c r="B26400" s="16"/>
      <c r="C26400" s="17"/>
    </row>
    <row r="26401" spans="2:3" x14ac:dyDescent="0.25">
      <c r="B26401" s="16"/>
      <c r="C26401" s="17"/>
    </row>
    <row r="26402" spans="2:3" x14ac:dyDescent="0.25">
      <c r="B26402" s="16"/>
      <c r="C26402" s="17"/>
    </row>
    <row r="26403" spans="2:3" x14ac:dyDescent="0.25">
      <c r="B26403" s="16"/>
      <c r="C26403" s="17"/>
    </row>
    <row r="26404" spans="2:3" x14ac:dyDescent="0.25">
      <c r="B26404" s="16"/>
      <c r="C26404" s="17"/>
    </row>
    <row r="26405" spans="2:3" x14ac:dyDescent="0.25">
      <c r="B26405" s="16"/>
      <c r="C26405" s="17"/>
    </row>
    <row r="26406" spans="2:3" x14ac:dyDescent="0.25">
      <c r="B26406" s="16"/>
      <c r="C26406" s="17"/>
    </row>
    <row r="26407" spans="2:3" x14ac:dyDescent="0.25">
      <c r="B26407" s="16"/>
      <c r="C26407" s="17"/>
    </row>
    <row r="26408" spans="2:3" x14ac:dyDescent="0.25">
      <c r="B26408" s="16"/>
      <c r="C26408" s="17"/>
    </row>
    <row r="26409" spans="2:3" x14ac:dyDescent="0.25">
      <c r="B26409" s="16"/>
      <c r="C26409" s="17"/>
    </row>
    <row r="26410" spans="2:3" x14ac:dyDescent="0.25">
      <c r="B26410" s="16"/>
      <c r="C26410" s="17"/>
    </row>
    <row r="26411" spans="2:3" x14ac:dyDescent="0.25">
      <c r="B26411" s="16"/>
      <c r="C26411" s="17"/>
    </row>
    <row r="26412" spans="2:3" x14ac:dyDescent="0.25">
      <c r="B26412" s="16"/>
      <c r="C26412" s="17"/>
    </row>
    <row r="26413" spans="2:3" x14ac:dyDescent="0.25">
      <c r="B26413" s="16"/>
      <c r="C26413" s="17"/>
    </row>
    <row r="26414" spans="2:3" x14ac:dyDescent="0.25">
      <c r="B26414" s="16"/>
      <c r="C26414" s="17"/>
    </row>
    <row r="26415" spans="2:3" x14ac:dyDescent="0.25">
      <c r="B26415" s="16"/>
      <c r="C26415" s="17"/>
    </row>
    <row r="26416" spans="2:3" x14ac:dyDescent="0.25">
      <c r="B26416" s="16"/>
      <c r="C26416" s="17"/>
    </row>
    <row r="26417" spans="2:3" x14ac:dyDescent="0.25">
      <c r="B26417" s="16"/>
      <c r="C26417" s="17"/>
    </row>
    <row r="26418" spans="2:3" x14ac:dyDescent="0.25">
      <c r="B26418" s="16"/>
      <c r="C26418" s="17"/>
    </row>
    <row r="26419" spans="2:3" x14ac:dyDescent="0.25">
      <c r="B26419" s="16"/>
      <c r="C26419" s="17"/>
    </row>
    <row r="26420" spans="2:3" x14ac:dyDescent="0.25">
      <c r="B26420" s="16"/>
      <c r="C26420" s="17"/>
    </row>
    <row r="26421" spans="2:3" x14ac:dyDescent="0.25">
      <c r="B26421" s="16"/>
      <c r="C26421" s="17"/>
    </row>
    <row r="26422" spans="2:3" x14ac:dyDescent="0.25">
      <c r="B26422" s="16"/>
      <c r="C26422" s="17"/>
    </row>
    <row r="26423" spans="2:3" x14ac:dyDescent="0.25">
      <c r="B26423" s="16"/>
      <c r="C26423" s="17"/>
    </row>
    <row r="26424" spans="2:3" x14ac:dyDescent="0.25">
      <c r="B26424" s="16"/>
      <c r="C26424" s="17"/>
    </row>
    <row r="26425" spans="2:3" x14ac:dyDescent="0.25">
      <c r="B26425" s="16"/>
      <c r="C26425" s="17"/>
    </row>
    <row r="26426" spans="2:3" x14ac:dyDescent="0.25">
      <c r="B26426" s="16"/>
      <c r="C26426" s="17"/>
    </row>
    <row r="26427" spans="2:3" x14ac:dyDescent="0.25">
      <c r="B26427" s="16"/>
      <c r="C26427" s="17"/>
    </row>
    <row r="26428" spans="2:3" x14ac:dyDescent="0.25">
      <c r="B26428" s="16"/>
      <c r="C26428" s="17"/>
    </row>
    <row r="26429" spans="2:3" x14ac:dyDescent="0.25">
      <c r="B26429" s="16"/>
      <c r="C26429" s="17"/>
    </row>
    <row r="26430" spans="2:3" x14ac:dyDescent="0.25">
      <c r="B26430" s="16"/>
      <c r="C26430" s="17"/>
    </row>
    <row r="26431" spans="2:3" x14ac:dyDescent="0.25">
      <c r="B26431" s="16"/>
      <c r="C26431" s="17"/>
    </row>
    <row r="26432" spans="2:3" x14ac:dyDescent="0.25">
      <c r="B26432" s="16"/>
      <c r="C26432" s="17"/>
    </row>
    <row r="26433" spans="2:3" x14ac:dyDescent="0.25">
      <c r="B26433" s="16"/>
      <c r="C26433" s="17"/>
    </row>
    <row r="26434" spans="2:3" x14ac:dyDescent="0.25">
      <c r="B26434" s="16"/>
      <c r="C26434" s="17"/>
    </row>
    <row r="26435" spans="2:3" x14ac:dyDescent="0.25">
      <c r="B26435" s="16"/>
      <c r="C26435" s="17"/>
    </row>
    <row r="26436" spans="2:3" x14ac:dyDescent="0.25">
      <c r="B26436" s="16"/>
      <c r="C26436" s="17"/>
    </row>
    <row r="26437" spans="2:3" x14ac:dyDescent="0.25">
      <c r="B26437" s="16"/>
      <c r="C26437" s="17"/>
    </row>
    <row r="26438" spans="2:3" x14ac:dyDescent="0.25">
      <c r="B26438" s="16"/>
      <c r="C26438" s="17"/>
    </row>
    <row r="26439" spans="2:3" x14ac:dyDescent="0.25">
      <c r="B26439" s="16"/>
      <c r="C26439" s="17"/>
    </row>
    <row r="26440" spans="2:3" x14ac:dyDescent="0.25">
      <c r="B26440" s="16"/>
      <c r="C26440" s="17"/>
    </row>
    <row r="26441" spans="2:3" x14ac:dyDescent="0.25">
      <c r="B26441" s="16"/>
      <c r="C26441" s="17"/>
    </row>
    <row r="26442" spans="2:3" x14ac:dyDescent="0.25">
      <c r="B26442" s="16"/>
      <c r="C26442" s="17"/>
    </row>
    <row r="26443" spans="2:3" x14ac:dyDescent="0.25">
      <c r="B26443" s="16"/>
      <c r="C26443" s="17"/>
    </row>
    <row r="26444" spans="2:3" x14ac:dyDescent="0.25">
      <c r="B26444" s="16"/>
      <c r="C26444" s="17"/>
    </row>
    <row r="26445" spans="2:3" x14ac:dyDescent="0.25">
      <c r="B26445" s="16"/>
      <c r="C26445" s="17"/>
    </row>
    <row r="26446" spans="2:3" x14ac:dyDescent="0.25">
      <c r="B26446" s="16"/>
      <c r="C26446" s="17"/>
    </row>
    <row r="26447" spans="2:3" x14ac:dyDescent="0.25">
      <c r="B26447" s="16"/>
      <c r="C26447" s="17"/>
    </row>
    <row r="26448" spans="2:3" x14ac:dyDescent="0.25">
      <c r="B26448" s="16"/>
      <c r="C26448" s="17"/>
    </row>
    <row r="26449" spans="2:3" x14ac:dyDescent="0.25">
      <c r="B26449" s="16"/>
      <c r="C26449" s="17"/>
    </row>
    <row r="26450" spans="2:3" x14ac:dyDescent="0.25">
      <c r="B26450" s="16"/>
      <c r="C26450" s="17"/>
    </row>
    <row r="26451" spans="2:3" x14ac:dyDescent="0.25">
      <c r="B26451" s="16"/>
      <c r="C26451" s="17"/>
    </row>
    <row r="26452" spans="2:3" x14ac:dyDescent="0.25">
      <c r="B26452" s="16"/>
      <c r="C26452" s="17"/>
    </row>
    <row r="26453" spans="2:3" x14ac:dyDescent="0.25">
      <c r="B26453" s="16"/>
      <c r="C26453" s="17"/>
    </row>
    <row r="26454" spans="2:3" x14ac:dyDescent="0.25">
      <c r="B26454" s="16"/>
      <c r="C26454" s="17"/>
    </row>
    <row r="26455" spans="2:3" x14ac:dyDescent="0.25">
      <c r="B26455" s="16"/>
      <c r="C26455" s="17"/>
    </row>
    <row r="26456" spans="2:3" x14ac:dyDescent="0.25">
      <c r="B26456" s="16"/>
      <c r="C26456" s="17"/>
    </row>
    <row r="26457" spans="2:3" x14ac:dyDescent="0.25">
      <c r="B26457" s="16"/>
      <c r="C26457" s="17"/>
    </row>
    <row r="26458" spans="2:3" x14ac:dyDescent="0.25">
      <c r="B26458" s="16"/>
      <c r="C26458" s="17"/>
    </row>
    <row r="26459" spans="2:3" x14ac:dyDescent="0.25">
      <c r="B26459" s="16"/>
      <c r="C26459" s="17"/>
    </row>
    <row r="26460" spans="2:3" x14ac:dyDescent="0.25">
      <c r="B26460" s="16"/>
      <c r="C26460" s="17"/>
    </row>
    <row r="26461" spans="2:3" x14ac:dyDescent="0.25">
      <c r="B26461" s="16"/>
      <c r="C26461" s="17"/>
    </row>
    <row r="26462" spans="2:3" x14ac:dyDescent="0.25">
      <c r="B26462" s="16"/>
      <c r="C26462" s="17"/>
    </row>
    <row r="26463" spans="2:3" x14ac:dyDescent="0.25">
      <c r="B26463" s="16"/>
      <c r="C26463" s="17"/>
    </row>
    <row r="26464" spans="2:3" x14ac:dyDescent="0.25">
      <c r="B26464" s="16"/>
      <c r="C26464" s="17"/>
    </row>
    <row r="26465" spans="2:3" x14ac:dyDescent="0.25">
      <c r="B26465" s="16"/>
      <c r="C26465" s="17"/>
    </row>
    <row r="26466" spans="2:3" x14ac:dyDescent="0.25">
      <c r="B26466" s="16"/>
      <c r="C26466" s="17"/>
    </row>
    <row r="26467" spans="2:3" x14ac:dyDescent="0.25">
      <c r="B26467" s="16"/>
      <c r="C26467" s="17"/>
    </row>
    <row r="26468" spans="2:3" x14ac:dyDescent="0.25">
      <c r="B26468" s="16"/>
      <c r="C26468" s="17"/>
    </row>
    <row r="26469" spans="2:3" x14ac:dyDescent="0.25">
      <c r="B26469" s="16"/>
      <c r="C26469" s="17"/>
    </row>
    <row r="26470" spans="2:3" x14ac:dyDescent="0.25">
      <c r="B26470" s="16"/>
      <c r="C26470" s="17"/>
    </row>
    <row r="26471" spans="2:3" x14ac:dyDescent="0.25">
      <c r="B26471" s="16"/>
      <c r="C26471" s="17"/>
    </row>
    <row r="26472" spans="2:3" x14ac:dyDescent="0.25">
      <c r="B26472" s="16"/>
      <c r="C26472" s="17"/>
    </row>
    <row r="26473" spans="2:3" x14ac:dyDescent="0.25">
      <c r="B26473" s="16"/>
      <c r="C26473" s="17"/>
    </row>
    <row r="26474" spans="2:3" x14ac:dyDescent="0.25">
      <c r="B26474" s="16"/>
      <c r="C26474" s="17"/>
    </row>
    <row r="26475" spans="2:3" x14ac:dyDescent="0.25">
      <c r="B26475" s="16"/>
      <c r="C26475" s="17"/>
    </row>
    <row r="26476" spans="2:3" x14ac:dyDescent="0.25">
      <c r="B26476" s="16"/>
      <c r="C26476" s="17"/>
    </row>
    <row r="26477" spans="2:3" x14ac:dyDescent="0.25">
      <c r="B26477" s="16"/>
      <c r="C26477" s="17"/>
    </row>
    <row r="26478" spans="2:3" x14ac:dyDescent="0.25">
      <c r="B26478" s="16"/>
      <c r="C26478" s="17"/>
    </row>
    <row r="26479" spans="2:3" x14ac:dyDescent="0.25">
      <c r="B26479" s="16"/>
      <c r="C26479" s="17"/>
    </row>
    <row r="26480" spans="2:3" x14ac:dyDescent="0.25">
      <c r="B26480" s="16"/>
      <c r="C26480" s="17"/>
    </row>
    <row r="26481" spans="2:3" x14ac:dyDescent="0.25">
      <c r="B26481" s="16"/>
      <c r="C26481" s="17"/>
    </row>
    <row r="26482" spans="2:3" x14ac:dyDescent="0.25">
      <c r="B26482" s="16"/>
      <c r="C26482" s="17"/>
    </row>
    <row r="26483" spans="2:3" x14ac:dyDescent="0.25">
      <c r="B26483" s="16"/>
      <c r="C26483" s="17"/>
    </row>
    <row r="26484" spans="2:3" x14ac:dyDescent="0.25">
      <c r="B26484" s="16"/>
      <c r="C26484" s="17"/>
    </row>
    <row r="26485" spans="2:3" x14ac:dyDescent="0.25">
      <c r="B26485" s="16"/>
      <c r="C26485" s="17"/>
    </row>
    <row r="26486" spans="2:3" x14ac:dyDescent="0.25">
      <c r="B26486" s="16"/>
      <c r="C26486" s="17"/>
    </row>
    <row r="26487" spans="2:3" x14ac:dyDescent="0.25">
      <c r="B26487" s="16"/>
      <c r="C26487" s="17"/>
    </row>
    <row r="26488" spans="2:3" x14ac:dyDescent="0.25">
      <c r="B26488" s="16"/>
      <c r="C26488" s="17"/>
    </row>
    <row r="26489" spans="2:3" x14ac:dyDescent="0.25">
      <c r="B26489" s="16"/>
      <c r="C26489" s="17"/>
    </row>
    <row r="26490" spans="2:3" x14ac:dyDescent="0.25">
      <c r="B26490" s="16"/>
      <c r="C26490" s="17"/>
    </row>
    <row r="26491" spans="2:3" x14ac:dyDescent="0.25">
      <c r="B26491" s="16"/>
      <c r="C26491" s="17"/>
    </row>
    <row r="26492" spans="2:3" x14ac:dyDescent="0.25">
      <c r="B26492" s="16"/>
      <c r="C26492" s="17"/>
    </row>
    <row r="26493" spans="2:3" x14ac:dyDescent="0.25">
      <c r="B26493" s="16"/>
      <c r="C26493" s="17"/>
    </row>
    <row r="26494" spans="2:3" x14ac:dyDescent="0.25">
      <c r="B26494" s="16"/>
      <c r="C26494" s="17"/>
    </row>
    <row r="26495" spans="2:3" x14ac:dyDescent="0.25">
      <c r="B26495" s="16"/>
      <c r="C26495" s="17"/>
    </row>
    <row r="26496" spans="2:3" x14ac:dyDescent="0.25">
      <c r="B26496" s="16"/>
      <c r="C26496" s="17"/>
    </row>
    <row r="26497" spans="2:3" x14ac:dyDescent="0.25">
      <c r="B26497" s="16"/>
      <c r="C26497" s="17"/>
    </row>
    <row r="26498" spans="2:3" x14ac:dyDescent="0.25">
      <c r="B26498" s="16"/>
      <c r="C26498" s="17"/>
    </row>
    <row r="26499" spans="2:3" x14ac:dyDescent="0.25">
      <c r="B26499" s="16"/>
      <c r="C26499" s="17"/>
    </row>
    <row r="26500" spans="2:3" x14ac:dyDescent="0.25">
      <c r="B26500" s="16"/>
      <c r="C26500" s="17"/>
    </row>
    <row r="26501" spans="2:3" x14ac:dyDescent="0.25">
      <c r="B26501" s="16"/>
      <c r="C26501" s="17"/>
    </row>
    <row r="26502" spans="2:3" x14ac:dyDescent="0.25">
      <c r="B26502" s="16"/>
      <c r="C26502" s="17"/>
    </row>
    <row r="26503" spans="2:3" x14ac:dyDescent="0.25">
      <c r="B26503" s="16"/>
      <c r="C26503" s="17"/>
    </row>
    <row r="26504" spans="2:3" x14ac:dyDescent="0.25">
      <c r="B26504" s="16"/>
      <c r="C26504" s="17"/>
    </row>
    <row r="26505" spans="2:3" x14ac:dyDescent="0.25">
      <c r="B26505" s="16"/>
      <c r="C26505" s="17"/>
    </row>
    <row r="26506" spans="2:3" x14ac:dyDescent="0.25">
      <c r="B26506" s="16"/>
      <c r="C26506" s="17"/>
    </row>
    <row r="26507" spans="2:3" x14ac:dyDescent="0.25">
      <c r="B26507" s="16"/>
      <c r="C26507" s="17"/>
    </row>
    <row r="26508" spans="2:3" x14ac:dyDescent="0.25">
      <c r="B26508" s="16"/>
      <c r="C26508" s="17"/>
    </row>
    <row r="26509" spans="2:3" x14ac:dyDescent="0.25">
      <c r="B26509" s="16"/>
      <c r="C26509" s="17"/>
    </row>
    <row r="26510" spans="2:3" x14ac:dyDescent="0.25">
      <c r="B26510" s="16"/>
      <c r="C26510" s="17"/>
    </row>
    <row r="26511" spans="2:3" x14ac:dyDescent="0.25">
      <c r="B26511" s="16"/>
      <c r="C26511" s="17"/>
    </row>
    <row r="26512" spans="2:3" x14ac:dyDescent="0.25">
      <c r="B26512" s="16"/>
      <c r="C26512" s="17"/>
    </row>
    <row r="26513" spans="2:3" x14ac:dyDescent="0.25">
      <c r="B26513" s="16"/>
      <c r="C26513" s="17"/>
    </row>
    <row r="26514" spans="2:3" x14ac:dyDescent="0.25">
      <c r="B26514" s="16"/>
      <c r="C26514" s="17"/>
    </row>
    <row r="26515" spans="2:3" x14ac:dyDescent="0.25">
      <c r="B26515" s="16"/>
      <c r="C26515" s="17"/>
    </row>
    <row r="26516" spans="2:3" x14ac:dyDescent="0.25">
      <c r="B26516" s="16"/>
      <c r="C26516" s="17"/>
    </row>
    <row r="26517" spans="2:3" x14ac:dyDescent="0.25">
      <c r="B26517" s="16"/>
      <c r="C26517" s="17"/>
    </row>
    <row r="26518" spans="2:3" x14ac:dyDescent="0.25">
      <c r="B26518" s="16"/>
      <c r="C26518" s="17"/>
    </row>
    <row r="26519" spans="2:3" x14ac:dyDescent="0.25">
      <c r="B26519" s="16"/>
      <c r="C26519" s="17"/>
    </row>
    <row r="26520" spans="2:3" x14ac:dyDescent="0.25">
      <c r="B26520" s="16"/>
      <c r="C26520" s="17"/>
    </row>
    <row r="26521" spans="2:3" x14ac:dyDescent="0.25">
      <c r="B26521" s="16"/>
      <c r="C26521" s="17"/>
    </row>
    <row r="26522" spans="2:3" x14ac:dyDescent="0.25">
      <c r="B26522" s="16"/>
      <c r="C26522" s="17"/>
    </row>
    <row r="26523" spans="2:3" x14ac:dyDescent="0.25">
      <c r="B26523" s="16"/>
      <c r="C26523" s="17"/>
    </row>
    <row r="26524" spans="2:3" x14ac:dyDescent="0.25">
      <c r="B26524" s="16"/>
      <c r="C26524" s="17"/>
    </row>
    <row r="26525" spans="2:3" x14ac:dyDescent="0.25">
      <c r="B26525" s="16"/>
      <c r="C26525" s="17"/>
    </row>
    <row r="26526" spans="2:3" x14ac:dyDescent="0.25">
      <c r="B26526" s="16"/>
      <c r="C26526" s="17"/>
    </row>
    <row r="26527" spans="2:3" x14ac:dyDescent="0.25">
      <c r="B26527" s="16"/>
      <c r="C26527" s="17"/>
    </row>
    <row r="26528" spans="2:3" x14ac:dyDescent="0.25">
      <c r="B26528" s="16"/>
      <c r="C26528" s="17"/>
    </row>
    <row r="26529" spans="2:3" x14ac:dyDescent="0.25">
      <c r="B26529" s="16"/>
      <c r="C26529" s="17"/>
    </row>
    <row r="26530" spans="2:3" x14ac:dyDescent="0.25">
      <c r="B26530" s="16"/>
      <c r="C26530" s="17"/>
    </row>
    <row r="26531" spans="2:3" x14ac:dyDescent="0.25">
      <c r="B26531" s="16"/>
      <c r="C26531" s="17"/>
    </row>
    <row r="26532" spans="2:3" x14ac:dyDescent="0.25">
      <c r="B26532" s="16"/>
      <c r="C26532" s="17"/>
    </row>
    <row r="26533" spans="2:3" x14ac:dyDescent="0.25">
      <c r="B26533" s="16"/>
      <c r="C26533" s="17"/>
    </row>
    <row r="26534" spans="2:3" x14ac:dyDescent="0.25">
      <c r="B26534" s="16"/>
      <c r="C26534" s="17"/>
    </row>
    <row r="26535" spans="2:3" x14ac:dyDescent="0.25">
      <c r="B26535" s="16"/>
      <c r="C26535" s="17"/>
    </row>
    <row r="26536" spans="2:3" x14ac:dyDescent="0.25">
      <c r="B26536" s="16"/>
      <c r="C26536" s="17"/>
    </row>
    <row r="26537" spans="2:3" x14ac:dyDescent="0.25">
      <c r="B26537" s="16"/>
      <c r="C26537" s="17"/>
    </row>
    <row r="26538" spans="2:3" x14ac:dyDescent="0.25">
      <c r="B26538" s="16"/>
      <c r="C26538" s="17"/>
    </row>
    <row r="26539" spans="2:3" x14ac:dyDescent="0.25">
      <c r="B26539" s="16"/>
      <c r="C26539" s="17"/>
    </row>
    <row r="26540" spans="2:3" x14ac:dyDescent="0.25">
      <c r="B26540" s="16"/>
      <c r="C26540" s="17"/>
    </row>
    <row r="26541" spans="2:3" x14ac:dyDescent="0.25">
      <c r="B26541" s="16"/>
      <c r="C26541" s="17"/>
    </row>
    <row r="26542" spans="2:3" x14ac:dyDescent="0.25">
      <c r="B26542" s="16"/>
      <c r="C26542" s="17"/>
    </row>
    <row r="26543" spans="2:3" x14ac:dyDescent="0.25">
      <c r="B26543" s="16"/>
      <c r="C26543" s="17"/>
    </row>
    <row r="26544" spans="2:3" x14ac:dyDescent="0.25">
      <c r="B26544" s="16"/>
      <c r="C26544" s="17"/>
    </row>
    <row r="26545" spans="2:3" x14ac:dyDescent="0.25">
      <c r="B26545" s="16"/>
      <c r="C26545" s="17"/>
    </row>
    <row r="26546" spans="2:3" x14ac:dyDescent="0.25">
      <c r="B26546" s="16"/>
      <c r="C26546" s="17"/>
    </row>
    <row r="26547" spans="2:3" x14ac:dyDescent="0.25">
      <c r="B26547" s="16"/>
      <c r="C26547" s="17"/>
    </row>
    <row r="26548" spans="2:3" x14ac:dyDescent="0.25">
      <c r="B26548" s="16"/>
      <c r="C26548" s="17"/>
    </row>
    <row r="26549" spans="2:3" x14ac:dyDescent="0.25">
      <c r="B26549" s="16"/>
      <c r="C26549" s="17"/>
    </row>
    <row r="26550" spans="2:3" x14ac:dyDescent="0.25">
      <c r="B26550" s="16"/>
      <c r="C26550" s="17"/>
    </row>
    <row r="26551" spans="2:3" x14ac:dyDescent="0.25">
      <c r="B26551" s="16"/>
      <c r="C26551" s="17"/>
    </row>
    <row r="26552" spans="2:3" x14ac:dyDescent="0.25">
      <c r="B26552" s="16"/>
      <c r="C26552" s="17"/>
    </row>
    <row r="26553" spans="2:3" x14ac:dyDescent="0.25">
      <c r="B26553" s="16"/>
      <c r="C26553" s="17"/>
    </row>
    <row r="26554" spans="2:3" x14ac:dyDescent="0.25">
      <c r="B26554" s="16"/>
      <c r="C26554" s="17"/>
    </row>
    <row r="26555" spans="2:3" x14ac:dyDescent="0.25">
      <c r="B26555" s="16"/>
      <c r="C26555" s="17"/>
    </row>
    <row r="26556" spans="2:3" x14ac:dyDescent="0.25">
      <c r="B26556" s="16"/>
      <c r="C26556" s="17"/>
    </row>
    <row r="26557" spans="2:3" x14ac:dyDescent="0.25">
      <c r="B26557" s="16"/>
      <c r="C26557" s="17"/>
    </row>
    <row r="26558" spans="2:3" x14ac:dyDescent="0.25">
      <c r="B26558" s="16"/>
      <c r="C26558" s="17"/>
    </row>
    <row r="26559" spans="2:3" x14ac:dyDescent="0.25">
      <c r="B26559" s="16"/>
      <c r="C26559" s="17"/>
    </row>
    <row r="26560" spans="2:3" x14ac:dyDescent="0.25">
      <c r="B26560" s="16"/>
      <c r="C26560" s="17"/>
    </row>
    <row r="26561" spans="2:3" x14ac:dyDescent="0.25">
      <c r="B26561" s="16"/>
      <c r="C26561" s="17"/>
    </row>
    <row r="26562" spans="2:3" x14ac:dyDescent="0.25">
      <c r="B26562" s="16"/>
      <c r="C26562" s="17"/>
    </row>
    <row r="26563" spans="2:3" x14ac:dyDescent="0.25">
      <c r="B26563" s="16"/>
      <c r="C26563" s="17"/>
    </row>
    <row r="26564" spans="2:3" x14ac:dyDescent="0.25">
      <c r="B26564" s="16"/>
      <c r="C26564" s="17"/>
    </row>
    <row r="26565" spans="2:3" x14ac:dyDescent="0.25">
      <c r="B26565" s="16"/>
      <c r="C26565" s="17"/>
    </row>
    <row r="26566" spans="2:3" x14ac:dyDescent="0.25">
      <c r="B26566" s="16"/>
      <c r="C26566" s="17"/>
    </row>
    <row r="26567" spans="2:3" x14ac:dyDescent="0.25">
      <c r="B26567" s="16"/>
      <c r="C26567" s="17"/>
    </row>
    <row r="26568" spans="2:3" x14ac:dyDescent="0.25">
      <c r="B26568" s="16"/>
      <c r="C26568" s="17"/>
    </row>
    <row r="26569" spans="2:3" x14ac:dyDescent="0.25">
      <c r="B26569" s="16"/>
      <c r="C26569" s="17"/>
    </row>
    <row r="26570" spans="2:3" x14ac:dyDescent="0.25">
      <c r="B26570" s="16"/>
      <c r="C26570" s="17"/>
    </row>
    <row r="26571" spans="2:3" x14ac:dyDescent="0.25">
      <c r="B26571" s="16"/>
      <c r="C26571" s="17"/>
    </row>
    <row r="26572" spans="2:3" x14ac:dyDescent="0.25">
      <c r="B26572" s="16"/>
      <c r="C26572" s="17"/>
    </row>
    <row r="26573" spans="2:3" x14ac:dyDescent="0.25">
      <c r="B26573" s="16"/>
      <c r="C26573" s="17"/>
    </row>
    <row r="26574" spans="2:3" x14ac:dyDescent="0.25">
      <c r="B26574" s="16"/>
      <c r="C26574" s="17"/>
    </row>
    <row r="26575" spans="2:3" x14ac:dyDescent="0.25">
      <c r="B26575" s="16"/>
      <c r="C26575" s="17"/>
    </row>
    <row r="26576" spans="2:3" x14ac:dyDescent="0.25">
      <c r="B26576" s="16"/>
      <c r="C26576" s="17"/>
    </row>
    <row r="26577" spans="2:3" x14ac:dyDescent="0.25">
      <c r="B26577" s="16"/>
      <c r="C26577" s="17"/>
    </row>
    <row r="26578" spans="2:3" x14ac:dyDescent="0.25">
      <c r="B26578" s="16"/>
      <c r="C26578" s="17"/>
    </row>
    <row r="26579" spans="2:3" x14ac:dyDescent="0.25">
      <c r="B26579" s="16"/>
      <c r="C26579" s="17"/>
    </row>
    <row r="26580" spans="2:3" x14ac:dyDescent="0.25">
      <c r="B26580" s="16"/>
      <c r="C26580" s="17"/>
    </row>
    <row r="26581" spans="2:3" x14ac:dyDescent="0.25">
      <c r="B26581" s="16"/>
      <c r="C26581" s="17"/>
    </row>
    <row r="26582" spans="2:3" x14ac:dyDescent="0.25">
      <c r="B26582" s="16"/>
      <c r="C26582" s="17"/>
    </row>
    <row r="26583" spans="2:3" x14ac:dyDescent="0.25">
      <c r="B26583" s="16"/>
      <c r="C26583" s="17"/>
    </row>
    <row r="26584" spans="2:3" x14ac:dyDescent="0.25">
      <c r="B26584" s="16"/>
      <c r="C26584" s="17"/>
    </row>
    <row r="26585" spans="2:3" x14ac:dyDescent="0.25">
      <c r="B26585" s="16"/>
      <c r="C26585" s="17"/>
    </row>
    <row r="26586" spans="2:3" x14ac:dyDescent="0.25">
      <c r="B26586" s="16"/>
      <c r="C26586" s="17"/>
    </row>
    <row r="26587" spans="2:3" x14ac:dyDescent="0.25">
      <c r="B26587" s="16"/>
      <c r="C26587" s="17"/>
    </row>
    <row r="26588" spans="2:3" x14ac:dyDescent="0.25">
      <c r="B26588" s="16"/>
      <c r="C26588" s="17"/>
    </row>
    <row r="26589" spans="2:3" x14ac:dyDescent="0.25">
      <c r="B26589" s="16"/>
      <c r="C26589" s="17"/>
    </row>
    <row r="26590" spans="2:3" x14ac:dyDescent="0.25">
      <c r="B26590" s="16"/>
      <c r="C26590" s="17"/>
    </row>
    <row r="26591" spans="2:3" x14ac:dyDescent="0.25">
      <c r="B26591" s="16"/>
      <c r="C26591" s="17"/>
    </row>
    <row r="26592" spans="2:3" x14ac:dyDescent="0.25">
      <c r="B26592" s="16"/>
      <c r="C26592" s="17"/>
    </row>
    <row r="26593" spans="2:3" x14ac:dyDescent="0.25">
      <c r="B26593" s="16"/>
      <c r="C26593" s="17"/>
    </row>
    <row r="26594" spans="2:3" x14ac:dyDescent="0.25">
      <c r="B26594" s="16"/>
      <c r="C26594" s="17"/>
    </row>
    <row r="26595" spans="2:3" x14ac:dyDescent="0.25">
      <c r="B26595" s="16"/>
      <c r="C26595" s="17"/>
    </row>
    <row r="26596" spans="2:3" x14ac:dyDescent="0.25">
      <c r="B26596" s="16"/>
      <c r="C26596" s="17"/>
    </row>
    <row r="26597" spans="2:3" x14ac:dyDescent="0.25">
      <c r="B26597" s="16"/>
      <c r="C26597" s="17"/>
    </row>
    <row r="26598" spans="2:3" x14ac:dyDescent="0.25">
      <c r="B26598" s="16"/>
      <c r="C26598" s="17"/>
    </row>
    <row r="26599" spans="2:3" x14ac:dyDescent="0.25">
      <c r="B26599" s="16"/>
      <c r="C26599" s="17"/>
    </row>
    <row r="26600" spans="2:3" x14ac:dyDescent="0.25">
      <c r="B26600" s="16"/>
      <c r="C26600" s="17"/>
    </row>
    <row r="26601" spans="2:3" x14ac:dyDescent="0.25">
      <c r="B26601" s="16"/>
      <c r="C26601" s="17"/>
    </row>
    <row r="26602" spans="2:3" x14ac:dyDescent="0.25">
      <c r="B26602" s="16"/>
      <c r="C26602" s="17"/>
    </row>
    <row r="26603" spans="2:3" x14ac:dyDescent="0.25">
      <c r="B26603" s="16"/>
      <c r="C26603" s="17"/>
    </row>
    <row r="26604" spans="2:3" x14ac:dyDescent="0.25">
      <c r="B26604" s="16"/>
      <c r="C26604" s="17"/>
    </row>
    <row r="26605" spans="2:3" x14ac:dyDescent="0.25">
      <c r="B26605" s="16"/>
      <c r="C26605" s="17"/>
    </row>
    <row r="26606" spans="2:3" x14ac:dyDescent="0.25">
      <c r="B26606" s="16"/>
      <c r="C26606" s="17"/>
    </row>
    <row r="26607" spans="2:3" x14ac:dyDescent="0.25">
      <c r="B26607" s="16"/>
      <c r="C26607" s="17"/>
    </row>
    <row r="26608" spans="2:3" x14ac:dyDescent="0.25">
      <c r="B26608" s="16"/>
      <c r="C26608" s="17"/>
    </row>
    <row r="26609" spans="2:3" x14ac:dyDescent="0.25">
      <c r="B26609" s="16"/>
      <c r="C26609" s="17"/>
    </row>
    <row r="26610" spans="2:3" x14ac:dyDescent="0.25">
      <c r="B26610" s="16"/>
      <c r="C26610" s="17"/>
    </row>
    <row r="26611" spans="2:3" x14ac:dyDescent="0.25">
      <c r="B26611" s="16"/>
      <c r="C26611" s="17"/>
    </row>
    <row r="26612" spans="2:3" x14ac:dyDescent="0.25">
      <c r="B26612" s="16"/>
      <c r="C26612" s="17"/>
    </row>
    <row r="26613" spans="2:3" x14ac:dyDescent="0.25">
      <c r="B26613" s="16"/>
      <c r="C26613" s="17"/>
    </row>
    <row r="26614" spans="2:3" x14ac:dyDescent="0.25">
      <c r="B26614" s="16"/>
      <c r="C26614" s="17"/>
    </row>
    <row r="26615" spans="2:3" x14ac:dyDescent="0.25">
      <c r="B26615" s="16"/>
      <c r="C26615" s="17"/>
    </row>
    <row r="26616" spans="2:3" x14ac:dyDescent="0.25">
      <c r="B26616" s="16"/>
      <c r="C26616" s="17"/>
    </row>
    <row r="26617" spans="2:3" x14ac:dyDescent="0.25">
      <c r="B26617" s="16"/>
      <c r="C26617" s="17"/>
    </row>
    <row r="26618" spans="2:3" x14ac:dyDescent="0.25">
      <c r="B26618" s="16"/>
      <c r="C26618" s="17"/>
    </row>
    <row r="26619" spans="2:3" x14ac:dyDescent="0.25">
      <c r="B26619" s="16"/>
      <c r="C26619" s="17"/>
    </row>
    <row r="26620" spans="2:3" x14ac:dyDescent="0.25">
      <c r="B26620" s="16"/>
      <c r="C26620" s="17"/>
    </row>
    <row r="26621" spans="2:3" x14ac:dyDescent="0.25">
      <c r="B26621" s="16"/>
      <c r="C26621" s="17"/>
    </row>
    <row r="26622" spans="2:3" x14ac:dyDescent="0.25">
      <c r="B26622" s="16"/>
      <c r="C26622" s="17"/>
    </row>
    <row r="26623" spans="2:3" x14ac:dyDescent="0.25">
      <c r="B26623" s="16"/>
      <c r="C26623" s="17"/>
    </row>
    <row r="26624" spans="2:3" x14ac:dyDescent="0.25">
      <c r="B26624" s="16"/>
      <c r="C26624" s="17"/>
    </row>
    <row r="26625" spans="2:3" x14ac:dyDescent="0.25">
      <c r="B26625" s="16"/>
      <c r="C26625" s="17"/>
    </row>
    <row r="26626" spans="2:3" x14ac:dyDescent="0.25">
      <c r="B26626" s="16"/>
      <c r="C26626" s="17"/>
    </row>
    <row r="26627" spans="2:3" x14ac:dyDescent="0.25">
      <c r="B26627" s="16"/>
      <c r="C26627" s="17"/>
    </row>
    <row r="26628" spans="2:3" x14ac:dyDescent="0.25">
      <c r="B26628" s="16"/>
      <c r="C26628" s="17"/>
    </row>
    <row r="26629" spans="2:3" x14ac:dyDescent="0.25">
      <c r="B26629" s="16"/>
      <c r="C26629" s="17"/>
    </row>
    <row r="26630" spans="2:3" x14ac:dyDescent="0.25">
      <c r="B26630" s="16"/>
      <c r="C26630" s="17"/>
    </row>
    <row r="26631" spans="2:3" x14ac:dyDescent="0.25">
      <c r="B26631" s="16"/>
      <c r="C26631" s="17"/>
    </row>
    <row r="26632" spans="2:3" x14ac:dyDescent="0.25">
      <c r="B26632" s="16"/>
      <c r="C26632" s="17"/>
    </row>
    <row r="26633" spans="2:3" x14ac:dyDescent="0.25">
      <c r="B26633" s="16"/>
      <c r="C26633" s="17"/>
    </row>
    <row r="26634" spans="2:3" x14ac:dyDescent="0.25">
      <c r="B26634" s="16"/>
      <c r="C26634" s="17"/>
    </row>
    <row r="26635" spans="2:3" x14ac:dyDescent="0.25">
      <c r="B26635" s="16"/>
      <c r="C26635" s="17"/>
    </row>
    <row r="26636" spans="2:3" x14ac:dyDescent="0.25">
      <c r="B26636" s="16"/>
      <c r="C26636" s="17"/>
    </row>
    <row r="26637" spans="2:3" x14ac:dyDescent="0.25">
      <c r="B26637" s="16"/>
      <c r="C26637" s="17"/>
    </row>
    <row r="26638" spans="2:3" x14ac:dyDescent="0.25">
      <c r="B26638" s="16"/>
      <c r="C26638" s="17"/>
    </row>
    <row r="26639" spans="2:3" x14ac:dyDescent="0.25">
      <c r="B26639" s="16"/>
      <c r="C26639" s="17"/>
    </row>
    <row r="26640" spans="2:3" x14ac:dyDescent="0.25">
      <c r="B26640" s="16"/>
      <c r="C26640" s="17"/>
    </row>
    <row r="26641" spans="2:3" x14ac:dyDescent="0.25">
      <c r="B26641" s="16"/>
      <c r="C26641" s="17"/>
    </row>
    <row r="26642" spans="2:3" x14ac:dyDescent="0.25">
      <c r="B26642" s="16"/>
      <c r="C26642" s="17"/>
    </row>
    <row r="26643" spans="2:3" x14ac:dyDescent="0.25">
      <c r="B26643" s="16"/>
      <c r="C26643" s="17"/>
    </row>
    <row r="26644" spans="2:3" x14ac:dyDescent="0.25">
      <c r="B26644" s="16"/>
      <c r="C26644" s="17"/>
    </row>
    <row r="26645" spans="2:3" x14ac:dyDescent="0.25">
      <c r="B26645" s="16"/>
      <c r="C26645" s="17"/>
    </row>
    <row r="26646" spans="2:3" x14ac:dyDescent="0.25">
      <c r="B26646" s="16"/>
      <c r="C26646" s="17"/>
    </row>
    <row r="26647" spans="2:3" x14ac:dyDescent="0.25">
      <c r="B26647" s="16"/>
      <c r="C26647" s="17"/>
    </row>
    <row r="26648" spans="2:3" x14ac:dyDescent="0.25">
      <c r="B26648" s="16"/>
      <c r="C26648" s="17"/>
    </row>
    <row r="26649" spans="2:3" x14ac:dyDescent="0.25">
      <c r="B26649" s="16"/>
      <c r="C26649" s="17"/>
    </row>
    <row r="26650" spans="2:3" x14ac:dyDescent="0.25">
      <c r="B26650" s="16"/>
      <c r="C26650" s="17"/>
    </row>
    <row r="26651" spans="2:3" x14ac:dyDescent="0.25">
      <c r="B26651" s="16"/>
      <c r="C26651" s="17"/>
    </row>
    <row r="26652" spans="2:3" x14ac:dyDescent="0.25">
      <c r="B26652" s="16"/>
      <c r="C26652" s="17"/>
    </row>
    <row r="26653" spans="2:3" x14ac:dyDescent="0.25">
      <c r="B26653" s="16"/>
      <c r="C26653" s="17"/>
    </row>
    <row r="26654" spans="2:3" x14ac:dyDescent="0.25">
      <c r="B26654" s="16"/>
      <c r="C26654" s="17"/>
    </row>
    <row r="26655" spans="2:3" x14ac:dyDescent="0.25">
      <c r="B26655" s="16"/>
      <c r="C26655" s="17"/>
    </row>
    <row r="26656" spans="2:3" x14ac:dyDescent="0.25">
      <c r="B26656" s="16"/>
      <c r="C26656" s="17"/>
    </row>
    <row r="26657" spans="2:3" x14ac:dyDescent="0.25">
      <c r="B26657" s="16"/>
      <c r="C26657" s="17"/>
    </row>
    <row r="26658" spans="2:3" x14ac:dyDescent="0.25">
      <c r="B26658" s="16"/>
      <c r="C26658" s="17"/>
    </row>
    <row r="26659" spans="2:3" x14ac:dyDescent="0.25">
      <c r="B26659" s="16"/>
      <c r="C26659" s="17"/>
    </row>
    <row r="26660" spans="2:3" x14ac:dyDescent="0.25">
      <c r="B26660" s="16"/>
      <c r="C26660" s="17"/>
    </row>
    <row r="26661" spans="2:3" x14ac:dyDescent="0.25">
      <c r="B26661" s="16"/>
      <c r="C26661" s="17"/>
    </row>
    <row r="26662" spans="2:3" x14ac:dyDescent="0.25">
      <c r="B26662" s="16"/>
      <c r="C26662" s="17"/>
    </row>
    <row r="26663" spans="2:3" x14ac:dyDescent="0.25">
      <c r="B26663" s="16"/>
      <c r="C26663" s="17"/>
    </row>
    <row r="26664" spans="2:3" x14ac:dyDescent="0.25">
      <c r="B26664" s="16"/>
      <c r="C26664" s="17"/>
    </row>
    <row r="26665" spans="2:3" x14ac:dyDescent="0.25">
      <c r="B26665" s="16"/>
      <c r="C26665" s="17"/>
    </row>
    <row r="26666" spans="2:3" x14ac:dyDescent="0.25">
      <c r="B26666" s="16"/>
      <c r="C26666" s="17"/>
    </row>
    <row r="26667" spans="2:3" x14ac:dyDescent="0.25">
      <c r="B26667" s="16"/>
      <c r="C26667" s="17"/>
    </row>
    <row r="26668" spans="2:3" x14ac:dyDescent="0.25">
      <c r="B26668" s="16"/>
      <c r="C26668" s="17"/>
    </row>
    <row r="26669" spans="2:3" x14ac:dyDescent="0.25">
      <c r="B26669" s="16"/>
      <c r="C26669" s="17"/>
    </row>
    <row r="26670" spans="2:3" x14ac:dyDescent="0.25">
      <c r="B26670" s="16"/>
      <c r="C26670" s="17"/>
    </row>
    <row r="26671" spans="2:3" x14ac:dyDescent="0.25">
      <c r="B26671" s="16"/>
      <c r="C26671" s="17"/>
    </row>
    <row r="26672" spans="2:3" x14ac:dyDescent="0.25">
      <c r="B26672" s="16"/>
      <c r="C26672" s="17"/>
    </row>
    <row r="26673" spans="2:3" x14ac:dyDescent="0.25">
      <c r="B26673" s="16"/>
      <c r="C26673" s="17"/>
    </row>
    <row r="26674" spans="2:3" x14ac:dyDescent="0.25">
      <c r="B26674" s="16"/>
      <c r="C26674" s="17"/>
    </row>
    <row r="26675" spans="2:3" x14ac:dyDescent="0.25">
      <c r="B26675" s="16"/>
      <c r="C26675" s="17"/>
    </row>
    <row r="26676" spans="2:3" x14ac:dyDescent="0.25">
      <c r="B26676" s="16"/>
      <c r="C26676" s="17"/>
    </row>
    <row r="26677" spans="2:3" x14ac:dyDescent="0.25">
      <c r="B26677" s="16"/>
      <c r="C26677" s="17"/>
    </row>
    <row r="26678" spans="2:3" x14ac:dyDescent="0.25">
      <c r="B26678" s="16"/>
      <c r="C26678" s="17"/>
    </row>
    <row r="26679" spans="2:3" x14ac:dyDescent="0.25">
      <c r="B26679" s="16"/>
      <c r="C26679" s="17"/>
    </row>
    <row r="26680" spans="2:3" x14ac:dyDescent="0.25">
      <c r="B26680" s="16"/>
      <c r="C26680" s="17"/>
    </row>
    <row r="26681" spans="2:3" x14ac:dyDescent="0.25">
      <c r="B26681" s="16"/>
      <c r="C26681" s="17"/>
    </row>
    <row r="26682" spans="2:3" x14ac:dyDescent="0.25">
      <c r="B26682" s="16"/>
      <c r="C26682" s="17"/>
    </row>
    <row r="26683" spans="2:3" x14ac:dyDescent="0.25">
      <c r="B26683" s="16"/>
      <c r="C26683" s="17"/>
    </row>
    <row r="26684" spans="2:3" x14ac:dyDescent="0.25">
      <c r="B26684" s="16"/>
      <c r="C26684" s="17"/>
    </row>
    <row r="26685" spans="2:3" x14ac:dyDescent="0.25">
      <c r="B26685" s="16"/>
      <c r="C26685" s="17"/>
    </row>
    <row r="26686" spans="2:3" x14ac:dyDescent="0.25">
      <c r="B26686" s="16"/>
      <c r="C26686" s="17"/>
    </row>
    <row r="26687" spans="2:3" x14ac:dyDescent="0.25">
      <c r="B26687" s="16"/>
      <c r="C26687" s="17"/>
    </row>
    <row r="26688" spans="2:3" x14ac:dyDescent="0.25">
      <c r="B26688" s="16"/>
      <c r="C26688" s="17"/>
    </row>
    <row r="26689" spans="2:3" x14ac:dyDescent="0.25">
      <c r="B26689" s="16"/>
      <c r="C26689" s="17"/>
    </row>
    <row r="26690" spans="2:3" x14ac:dyDescent="0.25">
      <c r="B26690" s="16"/>
      <c r="C26690" s="17"/>
    </row>
    <row r="26691" spans="2:3" x14ac:dyDescent="0.25">
      <c r="B26691" s="16"/>
      <c r="C26691" s="17"/>
    </row>
    <row r="26692" spans="2:3" x14ac:dyDescent="0.25">
      <c r="B26692" s="16"/>
      <c r="C26692" s="17"/>
    </row>
    <row r="26693" spans="2:3" x14ac:dyDescent="0.25">
      <c r="B26693" s="16"/>
      <c r="C26693" s="17"/>
    </row>
    <row r="26694" spans="2:3" x14ac:dyDescent="0.25">
      <c r="B26694" s="16"/>
      <c r="C26694" s="17"/>
    </row>
    <row r="26695" spans="2:3" x14ac:dyDescent="0.25">
      <c r="B26695" s="16"/>
      <c r="C26695" s="17"/>
    </row>
    <row r="26696" spans="2:3" x14ac:dyDescent="0.25">
      <c r="B26696" s="16"/>
      <c r="C26696" s="17"/>
    </row>
    <row r="26697" spans="2:3" x14ac:dyDescent="0.25">
      <c r="B26697" s="16"/>
      <c r="C26697" s="17"/>
    </row>
    <row r="26698" spans="2:3" x14ac:dyDescent="0.25">
      <c r="B26698" s="16"/>
      <c r="C26698" s="17"/>
    </row>
    <row r="26699" spans="2:3" x14ac:dyDescent="0.25">
      <c r="B26699" s="16"/>
      <c r="C26699" s="17"/>
    </row>
    <row r="26700" spans="2:3" x14ac:dyDescent="0.25">
      <c r="B26700" s="16"/>
      <c r="C26700" s="17"/>
    </row>
    <row r="26701" spans="2:3" x14ac:dyDescent="0.25">
      <c r="B26701" s="16"/>
      <c r="C26701" s="17"/>
    </row>
    <row r="26702" spans="2:3" x14ac:dyDescent="0.25">
      <c r="B26702" s="16"/>
      <c r="C26702" s="17"/>
    </row>
    <row r="26703" spans="2:3" x14ac:dyDescent="0.25">
      <c r="B26703" s="16"/>
      <c r="C26703" s="17"/>
    </row>
    <row r="26704" spans="2:3" x14ac:dyDescent="0.25">
      <c r="B26704" s="16"/>
      <c r="C26704" s="17"/>
    </row>
    <row r="26705" spans="2:3" x14ac:dyDescent="0.25">
      <c r="B26705" s="16"/>
      <c r="C26705" s="17"/>
    </row>
    <row r="26706" spans="2:3" x14ac:dyDescent="0.25">
      <c r="B26706" s="16"/>
      <c r="C26706" s="17"/>
    </row>
    <row r="26707" spans="2:3" x14ac:dyDescent="0.25">
      <c r="B26707" s="16"/>
      <c r="C26707" s="17"/>
    </row>
    <row r="26708" spans="2:3" x14ac:dyDescent="0.25">
      <c r="B26708" s="16"/>
      <c r="C26708" s="17"/>
    </row>
    <row r="26709" spans="2:3" x14ac:dyDescent="0.25">
      <c r="B26709" s="16"/>
      <c r="C26709" s="17"/>
    </row>
    <row r="26710" spans="2:3" x14ac:dyDescent="0.25">
      <c r="B26710" s="16"/>
      <c r="C26710" s="17"/>
    </row>
    <row r="26711" spans="2:3" x14ac:dyDescent="0.25">
      <c r="B26711" s="16"/>
      <c r="C26711" s="17"/>
    </row>
    <row r="26712" spans="2:3" x14ac:dyDescent="0.25">
      <c r="B26712" s="16"/>
      <c r="C26712" s="17"/>
    </row>
    <row r="26713" spans="2:3" x14ac:dyDescent="0.25">
      <c r="B26713" s="16"/>
      <c r="C26713" s="17"/>
    </row>
    <row r="26714" spans="2:3" x14ac:dyDescent="0.25">
      <c r="B26714" s="16"/>
      <c r="C26714" s="17"/>
    </row>
    <row r="26715" spans="2:3" x14ac:dyDescent="0.25">
      <c r="B26715" s="16"/>
      <c r="C26715" s="17"/>
    </row>
    <row r="26716" spans="2:3" x14ac:dyDescent="0.25">
      <c r="B26716" s="16"/>
      <c r="C26716" s="17"/>
    </row>
    <row r="26717" spans="2:3" x14ac:dyDescent="0.25">
      <c r="B26717" s="16"/>
      <c r="C26717" s="17"/>
    </row>
    <row r="26718" spans="2:3" x14ac:dyDescent="0.25">
      <c r="B26718" s="16"/>
      <c r="C26718" s="17"/>
    </row>
    <row r="26719" spans="2:3" x14ac:dyDescent="0.25">
      <c r="B26719" s="16"/>
      <c r="C26719" s="17"/>
    </row>
    <row r="26720" spans="2:3" x14ac:dyDescent="0.25">
      <c r="B26720" s="16"/>
      <c r="C26720" s="17"/>
    </row>
    <row r="26721" spans="2:3" x14ac:dyDescent="0.25">
      <c r="B26721" s="16"/>
      <c r="C26721" s="17"/>
    </row>
    <row r="26722" spans="2:3" x14ac:dyDescent="0.25">
      <c r="B26722" s="16"/>
      <c r="C26722" s="17"/>
    </row>
    <row r="26723" spans="2:3" x14ac:dyDescent="0.25">
      <c r="B26723" s="16"/>
      <c r="C26723" s="17"/>
    </row>
    <row r="26724" spans="2:3" x14ac:dyDescent="0.25">
      <c r="B26724" s="16"/>
      <c r="C26724" s="17"/>
    </row>
    <row r="26725" spans="2:3" x14ac:dyDescent="0.25">
      <c r="B26725" s="16"/>
      <c r="C26725" s="17"/>
    </row>
    <row r="26726" spans="2:3" x14ac:dyDescent="0.25">
      <c r="B26726" s="16"/>
      <c r="C26726" s="17"/>
    </row>
    <row r="26727" spans="2:3" x14ac:dyDescent="0.25">
      <c r="B26727" s="16"/>
      <c r="C26727" s="17"/>
    </row>
    <row r="26728" spans="2:3" x14ac:dyDescent="0.25">
      <c r="B26728" s="16"/>
      <c r="C26728" s="17"/>
    </row>
    <row r="26729" spans="2:3" x14ac:dyDescent="0.25">
      <c r="B26729" s="16"/>
      <c r="C26729" s="17"/>
    </row>
    <row r="26730" spans="2:3" x14ac:dyDescent="0.25">
      <c r="B26730" s="16"/>
      <c r="C26730" s="17"/>
    </row>
    <row r="26731" spans="2:3" x14ac:dyDescent="0.25">
      <c r="B26731" s="16"/>
      <c r="C26731" s="17"/>
    </row>
    <row r="26732" spans="2:3" x14ac:dyDescent="0.25">
      <c r="B26732" s="16"/>
      <c r="C26732" s="17"/>
    </row>
    <row r="26733" spans="2:3" x14ac:dyDescent="0.25">
      <c r="B26733" s="16"/>
      <c r="C26733" s="17"/>
    </row>
    <row r="26734" spans="2:3" x14ac:dyDescent="0.25">
      <c r="B26734" s="16"/>
      <c r="C26734" s="17"/>
    </row>
    <row r="26735" spans="2:3" x14ac:dyDescent="0.25">
      <c r="B26735" s="16"/>
      <c r="C26735" s="17"/>
    </row>
    <row r="26736" spans="2:3" x14ac:dyDescent="0.25">
      <c r="B26736" s="16"/>
      <c r="C26736" s="17"/>
    </row>
    <row r="26737" spans="2:3" x14ac:dyDescent="0.25">
      <c r="B26737" s="16"/>
      <c r="C26737" s="17"/>
    </row>
    <row r="26738" spans="2:3" x14ac:dyDescent="0.25">
      <c r="B26738" s="16"/>
      <c r="C26738" s="17"/>
    </row>
    <row r="26739" spans="2:3" x14ac:dyDescent="0.25">
      <c r="B26739" s="16"/>
      <c r="C26739" s="17"/>
    </row>
    <row r="26740" spans="2:3" x14ac:dyDescent="0.25">
      <c r="B26740" s="16"/>
      <c r="C26740" s="17"/>
    </row>
    <row r="26741" spans="2:3" x14ac:dyDescent="0.25">
      <c r="B26741" s="16"/>
      <c r="C26741" s="17"/>
    </row>
    <row r="26742" spans="2:3" x14ac:dyDescent="0.25">
      <c r="B26742" s="16"/>
      <c r="C26742" s="17"/>
    </row>
    <row r="26743" spans="2:3" x14ac:dyDescent="0.25">
      <c r="B26743" s="16"/>
      <c r="C26743" s="17"/>
    </row>
    <row r="26744" spans="2:3" x14ac:dyDescent="0.25">
      <c r="B26744" s="16"/>
      <c r="C26744" s="17"/>
    </row>
    <row r="26745" spans="2:3" x14ac:dyDescent="0.25">
      <c r="B26745" s="16"/>
      <c r="C26745" s="17"/>
    </row>
    <row r="26746" spans="2:3" x14ac:dyDescent="0.25">
      <c r="B26746" s="16"/>
      <c r="C26746" s="17"/>
    </row>
    <row r="26747" spans="2:3" x14ac:dyDescent="0.25">
      <c r="B26747" s="16"/>
      <c r="C26747" s="17"/>
    </row>
    <row r="26748" spans="2:3" x14ac:dyDescent="0.25">
      <c r="B26748" s="16"/>
      <c r="C26748" s="17"/>
    </row>
    <row r="26749" spans="2:3" x14ac:dyDescent="0.25">
      <c r="B26749" s="16"/>
      <c r="C26749" s="17"/>
    </row>
    <row r="26750" spans="2:3" x14ac:dyDescent="0.25">
      <c r="B26750" s="16"/>
      <c r="C26750" s="17"/>
    </row>
    <row r="26751" spans="2:3" x14ac:dyDescent="0.25">
      <c r="B26751" s="16"/>
      <c r="C26751" s="17"/>
    </row>
    <row r="26752" spans="2:3" x14ac:dyDescent="0.25">
      <c r="B26752" s="16"/>
      <c r="C26752" s="17"/>
    </row>
    <row r="26753" spans="2:3" x14ac:dyDescent="0.25">
      <c r="B26753" s="16"/>
      <c r="C26753" s="17"/>
    </row>
    <row r="26754" spans="2:3" x14ac:dyDescent="0.25">
      <c r="B26754" s="16"/>
      <c r="C26754" s="17"/>
    </row>
    <row r="26755" spans="2:3" x14ac:dyDescent="0.25">
      <c r="B26755" s="16"/>
      <c r="C26755" s="17"/>
    </row>
    <row r="26756" spans="2:3" x14ac:dyDescent="0.25">
      <c r="B26756" s="16"/>
      <c r="C26756" s="17"/>
    </row>
    <row r="26757" spans="2:3" x14ac:dyDescent="0.25">
      <c r="B26757" s="16"/>
      <c r="C26757" s="17"/>
    </row>
    <row r="26758" spans="2:3" x14ac:dyDescent="0.25">
      <c r="B26758" s="16"/>
      <c r="C26758" s="17"/>
    </row>
    <row r="26759" spans="2:3" x14ac:dyDescent="0.25">
      <c r="B26759" s="16"/>
      <c r="C26759" s="17"/>
    </row>
    <row r="26760" spans="2:3" x14ac:dyDescent="0.25">
      <c r="B26760" s="16"/>
      <c r="C26760" s="17"/>
    </row>
    <row r="26761" spans="2:3" x14ac:dyDescent="0.25">
      <c r="B26761" s="16"/>
      <c r="C26761" s="17"/>
    </row>
    <row r="26762" spans="2:3" x14ac:dyDescent="0.25">
      <c r="B26762" s="16"/>
      <c r="C26762" s="17"/>
    </row>
    <row r="26763" spans="2:3" x14ac:dyDescent="0.25">
      <c r="B26763" s="16"/>
      <c r="C26763" s="17"/>
    </row>
    <row r="26764" spans="2:3" x14ac:dyDescent="0.25">
      <c r="B26764" s="16"/>
      <c r="C26764" s="17"/>
    </row>
    <row r="26765" spans="2:3" x14ac:dyDescent="0.25">
      <c r="B26765" s="16"/>
      <c r="C26765" s="17"/>
    </row>
    <row r="26766" spans="2:3" x14ac:dyDescent="0.25">
      <c r="B26766" s="16"/>
      <c r="C26766" s="17"/>
    </row>
    <row r="26767" spans="2:3" x14ac:dyDescent="0.25">
      <c r="B26767" s="16"/>
      <c r="C26767" s="17"/>
    </row>
    <row r="26768" spans="2:3" x14ac:dyDescent="0.25">
      <c r="B26768" s="16"/>
      <c r="C26768" s="17"/>
    </row>
    <row r="26769" spans="2:3" x14ac:dyDescent="0.25">
      <c r="B26769" s="16"/>
      <c r="C26769" s="17"/>
    </row>
    <row r="26770" spans="2:3" x14ac:dyDescent="0.25">
      <c r="B26770" s="16"/>
      <c r="C26770" s="17"/>
    </row>
    <row r="26771" spans="2:3" x14ac:dyDescent="0.25">
      <c r="B26771" s="16"/>
      <c r="C26771" s="17"/>
    </row>
    <row r="26772" spans="2:3" x14ac:dyDescent="0.25">
      <c r="B26772" s="16"/>
      <c r="C26772" s="17"/>
    </row>
    <row r="26773" spans="2:3" x14ac:dyDescent="0.25">
      <c r="B26773" s="16"/>
      <c r="C26773" s="17"/>
    </row>
    <row r="26774" spans="2:3" x14ac:dyDescent="0.25">
      <c r="B26774" s="16"/>
      <c r="C26774" s="17"/>
    </row>
    <row r="26775" spans="2:3" x14ac:dyDescent="0.25">
      <c r="B26775" s="16"/>
      <c r="C26775" s="17"/>
    </row>
    <row r="26776" spans="2:3" x14ac:dyDescent="0.25">
      <c r="B26776" s="16"/>
      <c r="C26776" s="17"/>
    </row>
    <row r="26777" spans="2:3" x14ac:dyDescent="0.25">
      <c r="B26777" s="16"/>
      <c r="C26777" s="17"/>
    </row>
    <row r="26778" spans="2:3" x14ac:dyDescent="0.25">
      <c r="B26778" s="16"/>
      <c r="C26778" s="17"/>
    </row>
    <row r="26779" spans="2:3" x14ac:dyDescent="0.25">
      <c r="B26779" s="16"/>
      <c r="C26779" s="17"/>
    </row>
    <row r="26780" spans="2:3" x14ac:dyDescent="0.25">
      <c r="B26780" s="16"/>
      <c r="C26780" s="17"/>
    </row>
    <row r="26781" spans="2:3" x14ac:dyDescent="0.25">
      <c r="B26781" s="16"/>
      <c r="C26781" s="17"/>
    </row>
    <row r="26782" spans="2:3" x14ac:dyDescent="0.25">
      <c r="B26782" s="16"/>
      <c r="C26782" s="17"/>
    </row>
    <row r="26783" spans="2:3" x14ac:dyDescent="0.25">
      <c r="B26783" s="16"/>
      <c r="C26783" s="17"/>
    </row>
    <row r="26784" spans="2:3" x14ac:dyDescent="0.25">
      <c r="B26784" s="16"/>
      <c r="C26784" s="17"/>
    </row>
    <row r="26785" spans="2:3" x14ac:dyDescent="0.25">
      <c r="B26785" s="16"/>
      <c r="C26785" s="17"/>
    </row>
    <row r="26786" spans="2:3" x14ac:dyDescent="0.25">
      <c r="B26786" s="16"/>
      <c r="C26786" s="17"/>
    </row>
    <row r="26787" spans="2:3" x14ac:dyDescent="0.25">
      <c r="B26787" s="16"/>
      <c r="C26787" s="17"/>
    </row>
    <row r="26788" spans="2:3" x14ac:dyDescent="0.25">
      <c r="B26788" s="16"/>
      <c r="C26788" s="17"/>
    </row>
    <row r="26789" spans="2:3" x14ac:dyDescent="0.25">
      <c r="B26789" s="16"/>
      <c r="C26789" s="17"/>
    </row>
    <row r="26790" spans="2:3" x14ac:dyDescent="0.25">
      <c r="B26790" s="16"/>
      <c r="C26790" s="17"/>
    </row>
    <row r="26791" spans="2:3" x14ac:dyDescent="0.25">
      <c r="B26791" s="16"/>
      <c r="C26791" s="17"/>
    </row>
    <row r="26792" spans="2:3" x14ac:dyDescent="0.25">
      <c r="B26792" s="16"/>
      <c r="C26792" s="17"/>
    </row>
    <row r="26793" spans="2:3" x14ac:dyDescent="0.25">
      <c r="B26793" s="16"/>
      <c r="C26793" s="17"/>
    </row>
    <row r="26794" spans="2:3" x14ac:dyDescent="0.25">
      <c r="B26794" s="16"/>
      <c r="C26794" s="17"/>
    </row>
    <row r="26795" spans="2:3" x14ac:dyDescent="0.25">
      <c r="B26795" s="16"/>
      <c r="C26795" s="17"/>
    </row>
    <row r="26796" spans="2:3" x14ac:dyDescent="0.25">
      <c r="B26796" s="16"/>
      <c r="C26796" s="17"/>
    </row>
    <row r="26797" spans="2:3" x14ac:dyDescent="0.25">
      <c r="B26797" s="16"/>
      <c r="C26797" s="17"/>
    </row>
    <row r="26798" spans="2:3" x14ac:dyDescent="0.25">
      <c r="B26798" s="16"/>
      <c r="C26798" s="17"/>
    </row>
    <row r="26799" spans="2:3" x14ac:dyDescent="0.25">
      <c r="B26799" s="16"/>
      <c r="C26799" s="17"/>
    </row>
    <row r="26800" spans="2:3" x14ac:dyDescent="0.25">
      <c r="B26800" s="16"/>
      <c r="C26800" s="17"/>
    </row>
    <row r="26801" spans="2:3" x14ac:dyDescent="0.25">
      <c r="B26801" s="16"/>
      <c r="C26801" s="17"/>
    </row>
    <row r="26802" spans="2:3" x14ac:dyDescent="0.25">
      <c r="B26802" s="16"/>
      <c r="C26802" s="17"/>
    </row>
    <row r="26803" spans="2:3" x14ac:dyDescent="0.25">
      <c r="B26803" s="16"/>
      <c r="C26803" s="17"/>
    </row>
    <row r="26804" spans="2:3" x14ac:dyDescent="0.25">
      <c r="B26804" s="16"/>
      <c r="C26804" s="17"/>
    </row>
    <row r="26805" spans="2:3" x14ac:dyDescent="0.25">
      <c r="B26805" s="16"/>
      <c r="C26805" s="17"/>
    </row>
    <row r="26806" spans="2:3" x14ac:dyDescent="0.25">
      <c r="B26806" s="16"/>
      <c r="C26806" s="17"/>
    </row>
    <row r="26807" spans="2:3" x14ac:dyDescent="0.25">
      <c r="B26807" s="16"/>
      <c r="C26807" s="17"/>
    </row>
    <row r="26808" spans="2:3" x14ac:dyDescent="0.25">
      <c r="B26808" s="16"/>
      <c r="C26808" s="17"/>
    </row>
    <row r="26809" spans="2:3" x14ac:dyDescent="0.25">
      <c r="B26809" s="16"/>
      <c r="C26809" s="17"/>
    </row>
    <row r="26810" spans="2:3" x14ac:dyDescent="0.25">
      <c r="B26810" s="16"/>
      <c r="C26810" s="17"/>
    </row>
    <row r="26811" spans="2:3" x14ac:dyDescent="0.25">
      <c r="B26811" s="16"/>
      <c r="C26811" s="17"/>
    </row>
    <row r="26812" spans="2:3" x14ac:dyDescent="0.25">
      <c r="B26812" s="16"/>
      <c r="C26812" s="17"/>
    </row>
    <row r="26813" spans="2:3" x14ac:dyDescent="0.25">
      <c r="B26813" s="16"/>
      <c r="C26813" s="17"/>
    </row>
    <row r="26814" spans="2:3" x14ac:dyDescent="0.25">
      <c r="B26814" s="16"/>
      <c r="C26814" s="17"/>
    </row>
    <row r="26815" spans="2:3" x14ac:dyDescent="0.25">
      <c r="B26815" s="16"/>
      <c r="C26815" s="17"/>
    </row>
    <row r="26816" spans="2:3" x14ac:dyDescent="0.25">
      <c r="B26816" s="16"/>
      <c r="C26816" s="17"/>
    </row>
    <row r="26817" spans="2:3" x14ac:dyDescent="0.25">
      <c r="B26817" s="16"/>
      <c r="C26817" s="17"/>
    </row>
    <row r="26818" spans="2:3" x14ac:dyDescent="0.25">
      <c r="B26818" s="16"/>
      <c r="C26818" s="17"/>
    </row>
    <row r="26819" spans="2:3" x14ac:dyDescent="0.25">
      <c r="B26819" s="16"/>
      <c r="C26819" s="17"/>
    </row>
    <row r="26820" spans="2:3" x14ac:dyDescent="0.25">
      <c r="B26820" s="16"/>
      <c r="C26820" s="17"/>
    </row>
    <row r="26821" spans="2:3" x14ac:dyDescent="0.25">
      <c r="B26821" s="16"/>
      <c r="C26821" s="17"/>
    </row>
    <row r="26822" spans="2:3" x14ac:dyDescent="0.25">
      <c r="B26822" s="16"/>
      <c r="C26822" s="17"/>
    </row>
    <row r="26823" spans="2:3" x14ac:dyDescent="0.25">
      <c r="B26823" s="16"/>
      <c r="C26823" s="17"/>
    </row>
    <row r="26824" spans="2:3" x14ac:dyDescent="0.25">
      <c r="B26824" s="16"/>
      <c r="C26824" s="17"/>
    </row>
    <row r="26825" spans="2:3" x14ac:dyDescent="0.25">
      <c r="B26825" s="16"/>
      <c r="C26825" s="17"/>
    </row>
    <row r="26826" spans="2:3" x14ac:dyDescent="0.25">
      <c r="B26826" s="16"/>
      <c r="C26826" s="17"/>
    </row>
    <row r="26827" spans="2:3" x14ac:dyDescent="0.25">
      <c r="B26827" s="16"/>
      <c r="C26827" s="17"/>
    </row>
    <row r="26828" spans="2:3" x14ac:dyDescent="0.25">
      <c r="B26828" s="16"/>
      <c r="C26828" s="17"/>
    </row>
    <row r="26829" spans="2:3" x14ac:dyDescent="0.25">
      <c r="B26829" s="16"/>
      <c r="C26829" s="17"/>
    </row>
    <row r="26830" spans="2:3" x14ac:dyDescent="0.25">
      <c r="B26830" s="16"/>
      <c r="C26830" s="17"/>
    </row>
    <row r="26831" spans="2:3" x14ac:dyDescent="0.25">
      <c r="B26831" s="16"/>
      <c r="C26831" s="17"/>
    </row>
    <row r="26832" spans="2:3" x14ac:dyDescent="0.25">
      <c r="B26832" s="16"/>
      <c r="C26832" s="17"/>
    </row>
    <row r="26833" spans="2:3" x14ac:dyDescent="0.25">
      <c r="B26833" s="16"/>
      <c r="C26833" s="17"/>
    </row>
    <row r="26834" spans="2:3" x14ac:dyDescent="0.25">
      <c r="B26834" s="16"/>
      <c r="C26834" s="17"/>
    </row>
    <row r="26835" spans="2:3" x14ac:dyDescent="0.25">
      <c r="B26835" s="16"/>
      <c r="C26835" s="17"/>
    </row>
    <row r="26836" spans="2:3" x14ac:dyDescent="0.25">
      <c r="B26836" s="16"/>
      <c r="C26836" s="17"/>
    </row>
    <row r="26837" spans="2:3" x14ac:dyDescent="0.25">
      <c r="B26837" s="16"/>
      <c r="C26837" s="17"/>
    </row>
    <row r="26838" spans="2:3" x14ac:dyDescent="0.25">
      <c r="B26838" s="16"/>
      <c r="C26838" s="17"/>
    </row>
    <row r="26839" spans="2:3" x14ac:dyDescent="0.25">
      <c r="B26839" s="16"/>
      <c r="C26839" s="17"/>
    </row>
    <row r="26840" spans="2:3" x14ac:dyDescent="0.25">
      <c r="B26840" s="16"/>
      <c r="C26840" s="17"/>
    </row>
    <row r="26841" spans="2:3" x14ac:dyDescent="0.25">
      <c r="B26841" s="16"/>
      <c r="C26841" s="17"/>
    </row>
    <row r="26842" spans="2:3" x14ac:dyDescent="0.25">
      <c r="B26842" s="16"/>
      <c r="C26842" s="17"/>
    </row>
    <row r="26843" spans="2:3" x14ac:dyDescent="0.25">
      <c r="B26843" s="16"/>
      <c r="C26843" s="17"/>
    </row>
    <row r="26844" spans="2:3" x14ac:dyDescent="0.25">
      <c r="B26844" s="16"/>
      <c r="C26844" s="17"/>
    </row>
    <row r="26845" spans="2:3" x14ac:dyDescent="0.25">
      <c r="B26845" s="16"/>
      <c r="C26845" s="17"/>
    </row>
    <row r="26846" spans="2:3" x14ac:dyDescent="0.25">
      <c r="B26846" s="16"/>
      <c r="C26846" s="17"/>
    </row>
    <row r="26847" spans="2:3" x14ac:dyDescent="0.25">
      <c r="B26847" s="16"/>
      <c r="C26847" s="17"/>
    </row>
    <row r="26848" spans="2:3" x14ac:dyDescent="0.25">
      <c r="B26848" s="16"/>
      <c r="C26848" s="17"/>
    </row>
    <row r="26849" spans="2:3" x14ac:dyDescent="0.25">
      <c r="B26849" s="16"/>
      <c r="C26849" s="17"/>
    </row>
    <row r="26850" spans="2:3" x14ac:dyDescent="0.25">
      <c r="B26850" s="16"/>
      <c r="C26850" s="17"/>
    </row>
    <row r="26851" spans="2:3" x14ac:dyDescent="0.25">
      <c r="B26851" s="16"/>
      <c r="C26851" s="17"/>
    </row>
    <row r="26852" spans="2:3" x14ac:dyDescent="0.25">
      <c r="B26852" s="16"/>
      <c r="C26852" s="17"/>
    </row>
    <row r="26853" spans="2:3" x14ac:dyDescent="0.25">
      <c r="B26853" s="16"/>
      <c r="C26853" s="17"/>
    </row>
    <row r="26854" spans="2:3" x14ac:dyDescent="0.25">
      <c r="B26854" s="16"/>
      <c r="C26854" s="17"/>
    </row>
    <row r="26855" spans="2:3" x14ac:dyDescent="0.25">
      <c r="B26855" s="16"/>
      <c r="C26855" s="17"/>
    </row>
    <row r="26856" spans="2:3" x14ac:dyDescent="0.25">
      <c r="B26856" s="16"/>
      <c r="C26856" s="17"/>
    </row>
    <row r="26857" spans="2:3" x14ac:dyDescent="0.25">
      <c r="B26857" s="16"/>
      <c r="C26857" s="17"/>
    </row>
    <row r="26858" spans="2:3" x14ac:dyDescent="0.25">
      <c r="B26858" s="16"/>
      <c r="C26858" s="17"/>
    </row>
    <row r="26859" spans="2:3" x14ac:dyDescent="0.25">
      <c r="B26859" s="16"/>
      <c r="C26859" s="17"/>
    </row>
    <row r="26860" spans="2:3" x14ac:dyDescent="0.25">
      <c r="B26860" s="16"/>
      <c r="C26860" s="17"/>
    </row>
    <row r="26861" spans="2:3" x14ac:dyDescent="0.25">
      <c r="B26861" s="16"/>
      <c r="C26861" s="17"/>
    </row>
    <row r="26862" spans="2:3" x14ac:dyDescent="0.25">
      <c r="B26862" s="16"/>
      <c r="C26862" s="17"/>
    </row>
    <row r="26863" spans="2:3" x14ac:dyDescent="0.25">
      <c r="B26863" s="16"/>
      <c r="C26863" s="17"/>
    </row>
    <row r="26864" spans="2:3" x14ac:dyDescent="0.25">
      <c r="B26864" s="16"/>
      <c r="C26864" s="17"/>
    </row>
    <row r="26865" spans="2:3" x14ac:dyDescent="0.25">
      <c r="B26865" s="16"/>
      <c r="C26865" s="17"/>
    </row>
    <row r="26866" spans="2:3" x14ac:dyDescent="0.25">
      <c r="B26866" s="16"/>
      <c r="C26866" s="17"/>
    </row>
    <row r="26867" spans="2:3" x14ac:dyDescent="0.25">
      <c r="B26867" s="16"/>
      <c r="C26867" s="17"/>
    </row>
    <row r="26868" spans="2:3" x14ac:dyDescent="0.25">
      <c r="B26868" s="16"/>
      <c r="C26868" s="17"/>
    </row>
    <row r="26869" spans="2:3" x14ac:dyDescent="0.25">
      <c r="B26869" s="16"/>
      <c r="C26869" s="17"/>
    </row>
    <row r="26870" spans="2:3" x14ac:dyDescent="0.25">
      <c r="B26870" s="16"/>
      <c r="C26870" s="17"/>
    </row>
    <row r="26871" spans="2:3" x14ac:dyDescent="0.25">
      <c r="B26871" s="16"/>
      <c r="C26871" s="17"/>
    </row>
    <row r="26872" spans="2:3" x14ac:dyDescent="0.25">
      <c r="B26872" s="16"/>
      <c r="C26872" s="17"/>
    </row>
    <row r="26873" spans="2:3" x14ac:dyDescent="0.25">
      <c r="B26873" s="16"/>
      <c r="C26873" s="17"/>
    </row>
    <row r="26874" spans="2:3" x14ac:dyDescent="0.25">
      <c r="B26874" s="16"/>
      <c r="C26874" s="17"/>
    </row>
    <row r="26875" spans="2:3" x14ac:dyDescent="0.25">
      <c r="B26875" s="16"/>
      <c r="C26875" s="17"/>
    </row>
    <row r="26876" spans="2:3" x14ac:dyDescent="0.25">
      <c r="B26876" s="16"/>
      <c r="C26876" s="17"/>
    </row>
    <row r="26877" spans="2:3" x14ac:dyDescent="0.25">
      <c r="B26877" s="16"/>
      <c r="C26877" s="17"/>
    </row>
    <row r="26878" spans="2:3" x14ac:dyDescent="0.25">
      <c r="B26878" s="16"/>
      <c r="C26878" s="17"/>
    </row>
    <row r="26879" spans="2:3" x14ac:dyDescent="0.25">
      <c r="B26879" s="16"/>
      <c r="C26879" s="17"/>
    </row>
    <row r="26880" spans="2:3" x14ac:dyDescent="0.25">
      <c r="B26880" s="16"/>
      <c r="C26880" s="17"/>
    </row>
    <row r="26881" spans="2:3" x14ac:dyDescent="0.25">
      <c r="B26881" s="16"/>
      <c r="C26881" s="17"/>
    </row>
    <row r="26882" spans="2:3" x14ac:dyDescent="0.25">
      <c r="B26882" s="16"/>
      <c r="C26882" s="17"/>
    </row>
    <row r="26883" spans="2:3" x14ac:dyDescent="0.25">
      <c r="B26883" s="16"/>
      <c r="C26883" s="17"/>
    </row>
    <row r="26884" spans="2:3" x14ac:dyDescent="0.25">
      <c r="B26884" s="16"/>
      <c r="C26884" s="17"/>
    </row>
    <row r="26885" spans="2:3" x14ac:dyDescent="0.25">
      <c r="B26885" s="16"/>
      <c r="C26885" s="17"/>
    </row>
    <row r="26886" spans="2:3" x14ac:dyDescent="0.25">
      <c r="B26886" s="16"/>
      <c r="C26886" s="17"/>
    </row>
    <row r="26887" spans="2:3" x14ac:dyDescent="0.25">
      <c r="B26887" s="16"/>
      <c r="C26887" s="17"/>
    </row>
    <row r="26888" spans="2:3" x14ac:dyDescent="0.25">
      <c r="B26888" s="16"/>
      <c r="C26888" s="17"/>
    </row>
    <row r="26889" spans="2:3" x14ac:dyDescent="0.25">
      <c r="B26889" s="16"/>
      <c r="C26889" s="17"/>
    </row>
    <row r="26890" spans="2:3" x14ac:dyDescent="0.25">
      <c r="B26890" s="16"/>
      <c r="C26890" s="17"/>
    </row>
    <row r="26891" spans="2:3" x14ac:dyDescent="0.25">
      <c r="B26891" s="16"/>
      <c r="C26891" s="17"/>
    </row>
    <row r="26892" spans="2:3" x14ac:dyDescent="0.25">
      <c r="B26892" s="16"/>
      <c r="C26892" s="17"/>
    </row>
    <row r="26893" spans="2:3" x14ac:dyDescent="0.25">
      <c r="B26893" s="16"/>
      <c r="C26893" s="17"/>
    </row>
    <row r="26894" spans="2:3" x14ac:dyDescent="0.25">
      <c r="B26894" s="16"/>
      <c r="C26894" s="17"/>
    </row>
    <row r="26895" spans="2:3" x14ac:dyDescent="0.25">
      <c r="B26895" s="16"/>
      <c r="C26895" s="17"/>
    </row>
    <row r="26896" spans="2:3" x14ac:dyDescent="0.25">
      <c r="B26896" s="16"/>
      <c r="C26896" s="17"/>
    </row>
    <row r="26897" spans="2:3" x14ac:dyDescent="0.25">
      <c r="B26897" s="16"/>
      <c r="C26897" s="17"/>
    </row>
    <row r="26898" spans="2:3" x14ac:dyDescent="0.25">
      <c r="B26898" s="16"/>
      <c r="C26898" s="17"/>
    </row>
    <row r="26899" spans="2:3" x14ac:dyDescent="0.25">
      <c r="B26899" s="16"/>
      <c r="C26899" s="17"/>
    </row>
    <row r="26900" spans="2:3" x14ac:dyDescent="0.25">
      <c r="B26900" s="16"/>
      <c r="C26900" s="17"/>
    </row>
    <row r="26901" spans="2:3" x14ac:dyDescent="0.25">
      <c r="B26901" s="16"/>
      <c r="C26901" s="17"/>
    </row>
    <row r="26902" spans="2:3" x14ac:dyDescent="0.25">
      <c r="B26902" s="16"/>
      <c r="C26902" s="17"/>
    </row>
    <row r="26903" spans="2:3" x14ac:dyDescent="0.25">
      <c r="B26903" s="16"/>
      <c r="C26903" s="17"/>
    </row>
    <row r="26904" spans="2:3" x14ac:dyDescent="0.25">
      <c r="B26904" s="16"/>
      <c r="C26904" s="17"/>
    </row>
    <row r="26905" spans="2:3" x14ac:dyDescent="0.25">
      <c r="B26905" s="16"/>
      <c r="C26905" s="17"/>
    </row>
    <row r="26906" spans="2:3" x14ac:dyDescent="0.25">
      <c r="B26906" s="16"/>
      <c r="C26906" s="17"/>
    </row>
    <row r="26907" spans="2:3" x14ac:dyDescent="0.25">
      <c r="B26907" s="16"/>
      <c r="C26907" s="17"/>
    </row>
    <row r="26908" spans="2:3" x14ac:dyDescent="0.25">
      <c r="B26908" s="16"/>
      <c r="C26908" s="17"/>
    </row>
    <row r="26909" spans="2:3" x14ac:dyDescent="0.25">
      <c r="B26909" s="16"/>
      <c r="C26909" s="17"/>
    </row>
    <row r="26910" spans="2:3" x14ac:dyDescent="0.25">
      <c r="B26910" s="16"/>
      <c r="C26910" s="17"/>
    </row>
    <row r="26911" spans="2:3" x14ac:dyDescent="0.25">
      <c r="B26911" s="16"/>
      <c r="C26911" s="17"/>
    </row>
    <row r="26912" spans="2:3" x14ac:dyDescent="0.25">
      <c r="B26912" s="16"/>
      <c r="C26912" s="17"/>
    </row>
    <row r="26913" spans="2:3" x14ac:dyDescent="0.25">
      <c r="B26913" s="16"/>
      <c r="C26913" s="17"/>
    </row>
    <row r="26914" spans="2:3" x14ac:dyDescent="0.25">
      <c r="B26914" s="16"/>
      <c r="C26914" s="17"/>
    </row>
    <row r="26915" spans="2:3" x14ac:dyDescent="0.25">
      <c r="B26915" s="16"/>
      <c r="C26915" s="17"/>
    </row>
    <row r="26916" spans="2:3" x14ac:dyDescent="0.25">
      <c r="B26916" s="16"/>
      <c r="C26916" s="17"/>
    </row>
    <row r="26917" spans="2:3" x14ac:dyDescent="0.25">
      <c r="B26917" s="16"/>
      <c r="C26917" s="17"/>
    </row>
    <row r="26918" spans="2:3" x14ac:dyDescent="0.25">
      <c r="B26918" s="16"/>
      <c r="C26918" s="17"/>
    </row>
    <row r="26919" spans="2:3" x14ac:dyDescent="0.25">
      <c r="B26919" s="16"/>
      <c r="C26919" s="17"/>
    </row>
    <row r="26920" spans="2:3" x14ac:dyDescent="0.25">
      <c r="B26920" s="16"/>
      <c r="C26920" s="17"/>
    </row>
    <row r="26921" spans="2:3" x14ac:dyDescent="0.25">
      <c r="B26921" s="16"/>
      <c r="C26921" s="17"/>
    </row>
    <row r="26922" spans="2:3" x14ac:dyDescent="0.25">
      <c r="B26922" s="16"/>
      <c r="C26922" s="17"/>
    </row>
    <row r="26923" spans="2:3" x14ac:dyDescent="0.25">
      <c r="B26923" s="16"/>
      <c r="C26923" s="17"/>
    </row>
    <row r="26924" spans="2:3" x14ac:dyDescent="0.25">
      <c r="B26924" s="16"/>
      <c r="C26924" s="17"/>
    </row>
    <row r="26925" spans="2:3" x14ac:dyDescent="0.25">
      <c r="B26925" s="16"/>
      <c r="C26925" s="17"/>
    </row>
    <row r="26926" spans="2:3" x14ac:dyDescent="0.25">
      <c r="B26926" s="16"/>
      <c r="C26926" s="17"/>
    </row>
    <row r="26927" spans="2:3" x14ac:dyDescent="0.25">
      <c r="B26927" s="16"/>
      <c r="C26927" s="17"/>
    </row>
    <row r="26928" spans="2:3" x14ac:dyDescent="0.25">
      <c r="B26928" s="16"/>
      <c r="C26928" s="17"/>
    </row>
    <row r="26929" spans="2:3" x14ac:dyDescent="0.25">
      <c r="B26929" s="16"/>
      <c r="C26929" s="17"/>
    </row>
    <row r="26930" spans="2:3" x14ac:dyDescent="0.25">
      <c r="B26930" s="16"/>
      <c r="C26930" s="17"/>
    </row>
    <row r="26931" spans="2:3" x14ac:dyDescent="0.25">
      <c r="B26931" s="16"/>
      <c r="C26931" s="17"/>
    </row>
    <row r="26932" spans="2:3" x14ac:dyDescent="0.25">
      <c r="B26932" s="16"/>
      <c r="C26932" s="17"/>
    </row>
    <row r="26933" spans="2:3" x14ac:dyDescent="0.25">
      <c r="B26933" s="16"/>
      <c r="C26933" s="17"/>
    </row>
    <row r="26934" spans="2:3" x14ac:dyDescent="0.25">
      <c r="B26934" s="16"/>
      <c r="C26934" s="17"/>
    </row>
    <row r="26935" spans="2:3" x14ac:dyDescent="0.25">
      <c r="B26935" s="16"/>
      <c r="C26935" s="17"/>
    </row>
    <row r="26936" spans="2:3" x14ac:dyDescent="0.25">
      <c r="B26936" s="16"/>
      <c r="C26936" s="17"/>
    </row>
    <row r="26937" spans="2:3" x14ac:dyDescent="0.25">
      <c r="B26937" s="16"/>
      <c r="C26937" s="17"/>
    </row>
    <row r="26938" spans="2:3" x14ac:dyDescent="0.25">
      <c r="B26938" s="16"/>
      <c r="C26938" s="17"/>
    </row>
    <row r="26939" spans="2:3" x14ac:dyDescent="0.25">
      <c r="B26939" s="16"/>
      <c r="C26939" s="17"/>
    </row>
    <row r="26940" spans="2:3" x14ac:dyDescent="0.25">
      <c r="B26940" s="16"/>
      <c r="C26940" s="17"/>
    </row>
    <row r="26941" spans="2:3" x14ac:dyDescent="0.25">
      <c r="B26941" s="16"/>
      <c r="C26941" s="17"/>
    </row>
    <row r="26942" spans="2:3" x14ac:dyDescent="0.25">
      <c r="B26942" s="16"/>
      <c r="C26942" s="17"/>
    </row>
    <row r="26943" spans="2:3" x14ac:dyDescent="0.25">
      <c r="B26943" s="16"/>
      <c r="C26943" s="17"/>
    </row>
    <row r="26944" spans="2:3" x14ac:dyDescent="0.25">
      <c r="B26944" s="16"/>
      <c r="C26944" s="17"/>
    </row>
    <row r="26945" spans="2:3" x14ac:dyDescent="0.25">
      <c r="B26945" s="16"/>
      <c r="C26945" s="17"/>
    </row>
    <row r="26946" spans="2:3" x14ac:dyDescent="0.25">
      <c r="B26946" s="16"/>
      <c r="C26946" s="17"/>
    </row>
    <row r="26947" spans="2:3" x14ac:dyDescent="0.25">
      <c r="B26947" s="16"/>
      <c r="C26947" s="17"/>
    </row>
    <row r="26948" spans="2:3" x14ac:dyDescent="0.25">
      <c r="B26948" s="16"/>
      <c r="C26948" s="17"/>
    </row>
    <row r="26949" spans="2:3" x14ac:dyDescent="0.25">
      <c r="B26949" s="16"/>
      <c r="C26949" s="17"/>
    </row>
    <row r="26950" spans="2:3" x14ac:dyDescent="0.25">
      <c r="B26950" s="16"/>
      <c r="C26950" s="17"/>
    </row>
    <row r="26951" spans="2:3" x14ac:dyDescent="0.25">
      <c r="B26951" s="16"/>
      <c r="C26951" s="17"/>
    </row>
    <row r="26952" spans="2:3" x14ac:dyDescent="0.25">
      <c r="B26952" s="16"/>
      <c r="C26952" s="17"/>
    </row>
    <row r="26953" spans="2:3" x14ac:dyDescent="0.25">
      <c r="B26953" s="16"/>
      <c r="C26953" s="17"/>
    </row>
    <row r="26954" spans="2:3" x14ac:dyDescent="0.25">
      <c r="B26954" s="16"/>
      <c r="C26954" s="17"/>
    </row>
    <row r="26955" spans="2:3" x14ac:dyDescent="0.25">
      <c r="B26955" s="16"/>
      <c r="C26955" s="17"/>
    </row>
    <row r="26956" spans="2:3" x14ac:dyDescent="0.25">
      <c r="B26956" s="16"/>
      <c r="C26956" s="17"/>
    </row>
    <row r="26957" spans="2:3" x14ac:dyDescent="0.25">
      <c r="B26957" s="16"/>
      <c r="C26957" s="17"/>
    </row>
    <row r="26958" spans="2:3" x14ac:dyDescent="0.25">
      <c r="B26958" s="16"/>
      <c r="C26958" s="17"/>
    </row>
    <row r="26959" spans="2:3" x14ac:dyDescent="0.25">
      <c r="B26959" s="16"/>
      <c r="C26959" s="17"/>
    </row>
    <row r="26960" spans="2:3" x14ac:dyDescent="0.25">
      <c r="B26960" s="16"/>
      <c r="C26960" s="17"/>
    </row>
    <row r="26961" spans="2:3" x14ac:dyDescent="0.25">
      <c r="B26961" s="16"/>
      <c r="C26961" s="17"/>
    </row>
    <row r="26962" spans="2:3" x14ac:dyDescent="0.25">
      <c r="B26962" s="16"/>
      <c r="C26962" s="17"/>
    </row>
    <row r="26963" spans="2:3" x14ac:dyDescent="0.25">
      <c r="B26963" s="16"/>
      <c r="C26963" s="17"/>
    </row>
    <row r="26964" spans="2:3" x14ac:dyDescent="0.25">
      <c r="B26964" s="16"/>
      <c r="C26964" s="17"/>
    </row>
    <row r="26965" spans="2:3" x14ac:dyDescent="0.25">
      <c r="B26965" s="16"/>
      <c r="C26965" s="17"/>
    </row>
    <row r="26966" spans="2:3" x14ac:dyDescent="0.25">
      <c r="B26966" s="16"/>
      <c r="C26966" s="17"/>
    </row>
    <row r="26967" spans="2:3" x14ac:dyDescent="0.25">
      <c r="B26967" s="16"/>
      <c r="C26967" s="17"/>
    </row>
    <row r="26968" spans="2:3" x14ac:dyDescent="0.25">
      <c r="B26968" s="16"/>
      <c r="C26968" s="17"/>
    </row>
    <row r="26969" spans="2:3" x14ac:dyDescent="0.25">
      <c r="B26969" s="16"/>
      <c r="C26969" s="17"/>
    </row>
    <row r="26970" spans="2:3" x14ac:dyDescent="0.25">
      <c r="B26970" s="16"/>
      <c r="C26970" s="17"/>
    </row>
    <row r="26971" spans="2:3" x14ac:dyDescent="0.25">
      <c r="B26971" s="16"/>
      <c r="C26971" s="17"/>
    </row>
    <row r="26972" spans="2:3" x14ac:dyDescent="0.25">
      <c r="B26972" s="16"/>
      <c r="C26972" s="17"/>
    </row>
    <row r="26973" spans="2:3" x14ac:dyDescent="0.25">
      <c r="B26973" s="16"/>
      <c r="C26973" s="17"/>
    </row>
    <row r="26974" spans="2:3" x14ac:dyDescent="0.25">
      <c r="B26974" s="16"/>
      <c r="C26974" s="17"/>
    </row>
    <row r="26975" spans="2:3" x14ac:dyDescent="0.25">
      <c r="B26975" s="16"/>
      <c r="C26975" s="17"/>
    </row>
    <row r="26976" spans="2:3" x14ac:dyDescent="0.25">
      <c r="B26976" s="16"/>
      <c r="C26976" s="17"/>
    </row>
    <row r="26977" spans="2:3" x14ac:dyDescent="0.25">
      <c r="B26977" s="16"/>
      <c r="C26977" s="17"/>
    </row>
    <row r="26978" spans="2:3" x14ac:dyDescent="0.25">
      <c r="B26978" s="16"/>
      <c r="C26978" s="17"/>
    </row>
    <row r="26979" spans="2:3" x14ac:dyDescent="0.25">
      <c r="B26979" s="16"/>
      <c r="C26979" s="17"/>
    </row>
    <row r="26980" spans="2:3" x14ac:dyDescent="0.25">
      <c r="B26980" s="16"/>
      <c r="C26980" s="17"/>
    </row>
    <row r="26981" spans="2:3" x14ac:dyDescent="0.25">
      <c r="B26981" s="16"/>
      <c r="C26981" s="17"/>
    </row>
    <row r="26982" spans="2:3" x14ac:dyDescent="0.25">
      <c r="B26982" s="16"/>
      <c r="C26982" s="17"/>
    </row>
    <row r="26983" spans="2:3" x14ac:dyDescent="0.25">
      <c r="B26983" s="16"/>
      <c r="C26983" s="17"/>
    </row>
    <row r="26984" spans="2:3" x14ac:dyDescent="0.25">
      <c r="B26984" s="16"/>
      <c r="C26984" s="17"/>
    </row>
    <row r="26985" spans="2:3" x14ac:dyDescent="0.25">
      <c r="B26985" s="16"/>
      <c r="C26985" s="17"/>
    </row>
    <row r="26986" spans="2:3" x14ac:dyDescent="0.25">
      <c r="B26986" s="16"/>
      <c r="C26986" s="17"/>
    </row>
    <row r="26987" spans="2:3" x14ac:dyDescent="0.25">
      <c r="B26987" s="16"/>
      <c r="C26987" s="17"/>
    </row>
    <row r="26988" spans="2:3" x14ac:dyDescent="0.25">
      <c r="B26988" s="16"/>
      <c r="C26988" s="17"/>
    </row>
    <row r="26989" spans="2:3" x14ac:dyDescent="0.25">
      <c r="B26989" s="16"/>
      <c r="C26989" s="17"/>
    </row>
    <row r="26990" spans="2:3" x14ac:dyDescent="0.25">
      <c r="B26990" s="16"/>
      <c r="C26990" s="17"/>
    </row>
    <row r="26991" spans="2:3" x14ac:dyDescent="0.25">
      <c r="B26991" s="16"/>
      <c r="C26991" s="17"/>
    </row>
    <row r="26992" spans="2:3" x14ac:dyDescent="0.25">
      <c r="B26992" s="16"/>
      <c r="C26992" s="17"/>
    </row>
    <row r="26993" spans="2:3" x14ac:dyDescent="0.25">
      <c r="B26993" s="16"/>
      <c r="C26993" s="17"/>
    </row>
    <row r="26994" spans="2:3" x14ac:dyDescent="0.25">
      <c r="B26994" s="16"/>
      <c r="C26994" s="17"/>
    </row>
    <row r="26995" spans="2:3" x14ac:dyDescent="0.25">
      <c r="B26995" s="16"/>
      <c r="C26995" s="17"/>
    </row>
    <row r="26996" spans="2:3" x14ac:dyDescent="0.25">
      <c r="B26996" s="16"/>
      <c r="C26996" s="17"/>
    </row>
    <row r="26997" spans="2:3" x14ac:dyDescent="0.25">
      <c r="B26997" s="16"/>
      <c r="C26997" s="17"/>
    </row>
    <row r="26998" spans="2:3" x14ac:dyDescent="0.25">
      <c r="B26998" s="16"/>
      <c r="C26998" s="17"/>
    </row>
    <row r="26999" spans="2:3" x14ac:dyDescent="0.25">
      <c r="B26999" s="16"/>
      <c r="C26999" s="17"/>
    </row>
    <row r="27000" spans="2:3" x14ac:dyDescent="0.25">
      <c r="B27000" s="16"/>
      <c r="C27000" s="17"/>
    </row>
    <row r="27001" spans="2:3" x14ac:dyDescent="0.25">
      <c r="B27001" s="16"/>
      <c r="C27001" s="17"/>
    </row>
    <row r="27002" spans="2:3" x14ac:dyDescent="0.25">
      <c r="B27002" s="16"/>
      <c r="C27002" s="17"/>
    </row>
    <row r="27003" spans="2:3" x14ac:dyDescent="0.25">
      <c r="B27003" s="16"/>
      <c r="C27003" s="17"/>
    </row>
    <row r="27004" spans="2:3" x14ac:dyDescent="0.25">
      <c r="B27004" s="16"/>
      <c r="C27004" s="17"/>
    </row>
    <row r="27005" spans="2:3" x14ac:dyDescent="0.25">
      <c r="B27005" s="16"/>
      <c r="C27005" s="17"/>
    </row>
    <row r="27006" spans="2:3" x14ac:dyDescent="0.25">
      <c r="B27006" s="16"/>
      <c r="C27006" s="17"/>
    </row>
    <row r="27007" spans="2:3" x14ac:dyDescent="0.25">
      <c r="B27007" s="16"/>
      <c r="C27007" s="17"/>
    </row>
    <row r="27008" spans="2:3" x14ac:dyDescent="0.25">
      <c r="B27008" s="16"/>
      <c r="C27008" s="17"/>
    </row>
    <row r="27009" spans="2:3" x14ac:dyDescent="0.25">
      <c r="B27009" s="16"/>
      <c r="C27009" s="17"/>
    </row>
    <row r="27010" spans="2:3" x14ac:dyDescent="0.25">
      <c r="B27010" s="16"/>
      <c r="C27010" s="17"/>
    </row>
    <row r="27011" spans="2:3" x14ac:dyDescent="0.25">
      <c r="B27011" s="16"/>
      <c r="C27011" s="17"/>
    </row>
    <row r="27012" spans="2:3" x14ac:dyDescent="0.25">
      <c r="B27012" s="16"/>
      <c r="C27012" s="17"/>
    </row>
    <row r="27013" spans="2:3" x14ac:dyDescent="0.25">
      <c r="B27013" s="16"/>
      <c r="C27013" s="17"/>
    </row>
    <row r="27014" spans="2:3" x14ac:dyDescent="0.25">
      <c r="B27014" s="16"/>
      <c r="C27014" s="17"/>
    </row>
    <row r="27015" spans="2:3" x14ac:dyDescent="0.25">
      <c r="B27015" s="16"/>
      <c r="C27015" s="17"/>
    </row>
    <row r="27016" spans="2:3" x14ac:dyDescent="0.25">
      <c r="B27016" s="16"/>
      <c r="C27016" s="17"/>
    </row>
    <row r="27017" spans="2:3" x14ac:dyDescent="0.25">
      <c r="B27017" s="16"/>
      <c r="C27017" s="17"/>
    </row>
    <row r="27018" spans="2:3" x14ac:dyDescent="0.25">
      <c r="B27018" s="16"/>
      <c r="C27018" s="17"/>
    </row>
    <row r="27019" spans="2:3" x14ac:dyDescent="0.25">
      <c r="B27019" s="16"/>
      <c r="C27019" s="17"/>
    </row>
    <row r="27020" spans="2:3" x14ac:dyDescent="0.25">
      <c r="B27020" s="16"/>
      <c r="C27020" s="17"/>
    </row>
    <row r="27021" spans="2:3" x14ac:dyDescent="0.25">
      <c r="B27021" s="16"/>
      <c r="C27021" s="17"/>
    </row>
    <row r="27022" spans="2:3" x14ac:dyDescent="0.25">
      <c r="B27022" s="16"/>
      <c r="C27022" s="17"/>
    </row>
    <row r="27023" spans="2:3" x14ac:dyDescent="0.25">
      <c r="B27023" s="16"/>
      <c r="C27023" s="17"/>
    </row>
    <row r="27024" spans="2:3" x14ac:dyDescent="0.25">
      <c r="B27024" s="16"/>
      <c r="C27024" s="17"/>
    </row>
    <row r="27025" spans="2:3" x14ac:dyDescent="0.25">
      <c r="B27025" s="16"/>
      <c r="C27025" s="17"/>
    </row>
    <row r="27026" spans="2:3" x14ac:dyDescent="0.25">
      <c r="B27026" s="16"/>
      <c r="C27026" s="17"/>
    </row>
    <row r="27027" spans="2:3" x14ac:dyDescent="0.25">
      <c r="B27027" s="16"/>
      <c r="C27027" s="17"/>
    </row>
    <row r="27028" spans="2:3" x14ac:dyDescent="0.25">
      <c r="B27028" s="16"/>
      <c r="C27028" s="17"/>
    </row>
    <row r="27029" spans="2:3" x14ac:dyDescent="0.25">
      <c r="B27029" s="16"/>
      <c r="C27029" s="17"/>
    </row>
    <row r="27030" spans="2:3" x14ac:dyDescent="0.25">
      <c r="B27030" s="16"/>
      <c r="C27030" s="17"/>
    </row>
    <row r="27031" spans="2:3" x14ac:dyDescent="0.25">
      <c r="B27031" s="16"/>
      <c r="C27031" s="17"/>
    </row>
    <row r="27032" spans="2:3" x14ac:dyDescent="0.25">
      <c r="B27032" s="16"/>
      <c r="C27032" s="17"/>
    </row>
    <row r="27033" spans="2:3" x14ac:dyDescent="0.25">
      <c r="B27033" s="16"/>
      <c r="C27033" s="17"/>
    </row>
    <row r="27034" spans="2:3" x14ac:dyDescent="0.25">
      <c r="B27034" s="16"/>
      <c r="C27034" s="17"/>
    </row>
    <row r="27035" spans="2:3" x14ac:dyDescent="0.25">
      <c r="B27035" s="16"/>
      <c r="C27035" s="17"/>
    </row>
    <row r="27036" spans="2:3" x14ac:dyDescent="0.25">
      <c r="B27036" s="16"/>
      <c r="C27036" s="17"/>
    </row>
    <row r="27037" spans="2:3" x14ac:dyDescent="0.25">
      <c r="B27037" s="16"/>
      <c r="C27037" s="17"/>
    </row>
    <row r="27038" spans="2:3" x14ac:dyDescent="0.25">
      <c r="B27038" s="16"/>
      <c r="C27038" s="17"/>
    </row>
    <row r="27039" spans="2:3" x14ac:dyDescent="0.25">
      <c r="B27039" s="16"/>
      <c r="C27039" s="17"/>
    </row>
    <row r="27040" spans="2:3" x14ac:dyDescent="0.25">
      <c r="B27040" s="16"/>
      <c r="C27040" s="17"/>
    </row>
    <row r="27041" spans="2:3" x14ac:dyDescent="0.25">
      <c r="B27041" s="16"/>
      <c r="C27041" s="17"/>
    </row>
    <row r="27042" spans="2:3" x14ac:dyDescent="0.25">
      <c r="B27042" s="16"/>
      <c r="C27042" s="17"/>
    </row>
    <row r="27043" spans="2:3" x14ac:dyDescent="0.25">
      <c r="B27043" s="16"/>
      <c r="C27043" s="17"/>
    </row>
    <row r="27044" spans="2:3" x14ac:dyDescent="0.25">
      <c r="B27044" s="16"/>
      <c r="C27044" s="17"/>
    </row>
    <row r="27045" spans="2:3" x14ac:dyDescent="0.25">
      <c r="B27045" s="16"/>
      <c r="C27045" s="17"/>
    </row>
    <row r="27046" spans="2:3" x14ac:dyDescent="0.25">
      <c r="B27046" s="16"/>
      <c r="C27046" s="17"/>
    </row>
    <row r="27047" spans="2:3" x14ac:dyDescent="0.25">
      <c r="B27047" s="16"/>
      <c r="C27047" s="17"/>
    </row>
    <row r="27048" spans="2:3" x14ac:dyDescent="0.25">
      <c r="B27048" s="16"/>
      <c r="C27048" s="17"/>
    </row>
    <row r="27049" spans="2:3" x14ac:dyDescent="0.25">
      <c r="B27049" s="16"/>
      <c r="C27049" s="17"/>
    </row>
    <row r="27050" spans="2:3" x14ac:dyDescent="0.25">
      <c r="B27050" s="16"/>
      <c r="C27050" s="17"/>
    </row>
    <row r="27051" spans="2:3" x14ac:dyDescent="0.25">
      <c r="B27051" s="16"/>
      <c r="C27051" s="17"/>
    </row>
    <row r="27052" spans="2:3" x14ac:dyDescent="0.25">
      <c r="B27052" s="16"/>
      <c r="C27052" s="17"/>
    </row>
    <row r="27053" spans="2:3" x14ac:dyDescent="0.25">
      <c r="B27053" s="16"/>
      <c r="C27053" s="17"/>
    </row>
    <row r="27054" spans="2:3" x14ac:dyDescent="0.25">
      <c r="B27054" s="16"/>
      <c r="C27054" s="17"/>
    </row>
    <row r="27055" spans="2:3" x14ac:dyDescent="0.25">
      <c r="B27055" s="16"/>
      <c r="C27055" s="17"/>
    </row>
    <row r="27056" spans="2:3" x14ac:dyDescent="0.25">
      <c r="B27056" s="16"/>
      <c r="C27056" s="17"/>
    </row>
    <row r="27057" spans="2:3" x14ac:dyDescent="0.25">
      <c r="B27057" s="16"/>
      <c r="C27057" s="17"/>
    </row>
    <row r="27058" spans="2:3" x14ac:dyDescent="0.25">
      <c r="B27058" s="16"/>
      <c r="C27058" s="17"/>
    </row>
    <row r="27059" spans="2:3" x14ac:dyDescent="0.25">
      <c r="B27059" s="16"/>
      <c r="C27059" s="17"/>
    </row>
    <row r="27060" spans="2:3" x14ac:dyDescent="0.25">
      <c r="B27060" s="16"/>
      <c r="C27060" s="17"/>
    </row>
    <row r="27061" spans="2:3" x14ac:dyDescent="0.25">
      <c r="B27061" s="16"/>
      <c r="C27061" s="17"/>
    </row>
    <row r="27062" spans="2:3" x14ac:dyDescent="0.25">
      <c r="B27062" s="16"/>
      <c r="C27062" s="17"/>
    </row>
    <row r="27063" spans="2:3" x14ac:dyDescent="0.25">
      <c r="B27063" s="16"/>
      <c r="C27063" s="17"/>
    </row>
    <row r="27064" spans="2:3" x14ac:dyDescent="0.25">
      <c r="B27064" s="16"/>
      <c r="C27064" s="17"/>
    </row>
    <row r="27065" spans="2:3" x14ac:dyDescent="0.25">
      <c r="B27065" s="16"/>
      <c r="C27065" s="17"/>
    </row>
    <row r="27066" spans="2:3" x14ac:dyDescent="0.25">
      <c r="B27066" s="16"/>
      <c r="C27066" s="17"/>
    </row>
    <row r="27067" spans="2:3" x14ac:dyDescent="0.25">
      <c r="B27067" s="16"/>
      <c r="C27067" s="17"/>
    </row>
    <row r="27068" spans="2:3" x14ac:dyDescent="0.25">
      <c r="B27068" s="16"/>
      <c r="C27068" s="17"/>
    </row>
    <row r="27069" spans="2:3" x14ac:dyDescent="0.25">
      <c r="B27069" s="16"/>
      <c r="C27069" s="17"/>
    </row>
    <row r="27070" spans="2:3" x14ac:dyDescent="0.25">
      <c r="B27070" s="16"/>
      <c r="C27070" s="17"/>
    </row>
    <row r="27071" spans="2:3" x14ac:dyDescent="0.25">
      <c r="B27071" s="16"/>
      <c r="C27071" s="17"/>
    </row>
    <row r="27072" spans="2:3" x14ac:dyDescent="0.25">
      <c r="B27072" s="16"/>
      <c r="C27072" s="17"/>
    </row>
    <row r="27073" spans="2:3" x14ac:dyDescent="0.25">
      <c r="B27073" s="16"/>
      <c r="C27073" s="17"/>
    </row>
    <row r="27074" spans="2:3" x14ac:dyDescent="0.25">
      <c r="B27074" s="16"/>
      <c r="C27074" s="17"/>
    </row>
    <row r="27075" spans="2:3" x14ac:dyDescent="0.25">
      <c r="B27075" s="16"/>
      <c r="C27075" s="17"/>
    </row>
    <row r="27076" spans="2:3" x14ac:dyDescent="0.25">
      <c r="B27076" s="16"/>
      <c r="C27076" s="17"/>
    </row>
    <row r="27077" spans="2:3" x14ac:dyDescent="0.25">
      <c r="B27077" s="16"/>
      <c r="C27077" s="17"/>
    </row>
    <row r="27078" spans="2:3" x14ac:dyDescent="0.25">
      <c r="B27078" s="16"/>
      <c r="C27078" s="17"/>
    </row>
    <row r="27079" spans="2:3" x14ac:dyDescent="0.25">
      <c r="B27079" s="16"/>
      <c r="C27079" s="17"/>
    </row>
    <row r="27080" spans="2:3" x14ac:dyDescent="0.25">
      <c r="B27080" s="16"/>
      <c r="C27080" s="17"/>
    </row>
    <row r="27081" spans="2:3" x14ac:dyDescent="0.25">
      <c r="B27081" s="16"/>
      <c r="C27081" s="17"/>
    </row>
    <row r="27082" spans="2:3" x14ac:dyDescent="0.25">
      <c r="B27082" s="16"/>
      <c r="C27082" s="17"/>
    </row>
    <row r="27083" spans="2:3" x14ac:dyDescent="0.25">
      <c r="B27083" s="16"/>
      <c r="C27083" s="17"/>
    </row>
    <row r="27084" spans="2:3" x14ac:dyDescent="0.25">
      <c r="B27084" s="16"/>
      <c r="C27084" s="17"/>
    </row>
    <row r="27085" spans="2:3" x14ac:dyDescent="0.25">
      <c r="B27085" s="16"/>
      <c r="C27085" s="17"/>
    </row>
    <row r="27086" spans="2:3" x14ac:dyDescent="0.25">
      <c r="B27086" s="16"/>
      <c r="C27086" s="17"/>
    </row>
    <row r="27087" spans="2:3" x14ac:dyDescent="0.25">
      <c r="B27087" s="16"/>
      <c r="C27087" s="17"/>
    </row>
    <row r="27088" spans="2:3" x14ac:dyDescent="0.25">
      <c r="B27088" s="16"/>
      <c r="C27088" s="17"/>
    </row>
    <row r="27089" spans="2:3" x14ac:dyDescent="0.25">
      <c r="B27089" s="16"/>
      <c r="C27089" s="17"/>
    </row>
    <row r="27090" spans="2:3" x14ac:dyDescent="0.25">
      <c r="B27090" s="16"/>
      <c r="C27090" s="17"/>
    </row>
    <row r="27091" spans="2:3" x14ac:dyDescent="0.25">
      <c r="B27091" s="16"/>
      <c r="C27091" s="17"/>
    </row>
    <row r="27092" spans="2:3" x14ac:dyDescent="0.25">
      <c r="B27092" s="16"/>
      <c r="C27092" s="17"/>
    </row>
    <row r="27093" spans="2:3" x14ac:dyDescent="0.25">
      <c r="B27093" s="16"/>
      <c r="C27093" s="17"/>
    </row>
    <row r="27094" spans="2:3" x14ac:dyDescent="0.25">
      <c r="B27094" s="16"/>
      <c r="C27094" s="17"/>
    </row>
    <row r="27095" spans="2:3" x14ac:dyDescent="0.25">
      <c r="B27095" s="16"/>
      <c r="C27095" s="17"/>
    </row>
    <row r="27096" spans="2:3" x14ac:dyDescent="0.25">
      <c r="B27096" s="16"/>
      <c r="C27096" s="17"/>
    </row>
    <row r="27097" spans="2:3" x14ac:dyDescent="0.25">
      <c r="B27097" s="16"/>
      <c r="C27097" s="17"/>
    </row>
    <row r="27098" spans="2:3" x14ac:dyDescent="0.25">
      <c r="B27098" s="16"/>
      <c r="C27098" s="17"/>
    </row>
    <row r="27099" spans="2:3" x14ac:dyDescent="0.25">
      <c r="B27099" s="16"/>
      <c r="C27099" s="17"/>
    </row>
    <row r="27100" spans="2:3" x14ac:dyDescent="0.25">
      <c r="B27100" s="16"/>
      <c r="C27100" s="17"/>
    </row>
    <row r="27101" spans="2:3" x14ac:dyDescent="0.25">
      <c r="B27101" s="16"/>
      <c r="C27101" s="17"/>
    </row>
    <row r="27102" spans="2:3" x14ac:dyDescent="0.25">
      <c r="B27102" s="16"/>
      <c r="C27102" s="17"/>
    </row>
    <row r="27103" spans="2:3" x14ac:dyDescent="0.25">
      <c r="B27103" s="16"/>
      <c r="C27103" s="17"/>
    </row>
    <row r="27104" spans="2:3" x14ac:dyDescent="0.25">
      <c r="B27104" s="16"/>
      <c r="C27104" s="17"/>
    </row>
    <row r="27105" spans="2:3" x14ac:dyDescent="0.25">
      <c r="B27105" s="16"/>
      <c r="C27105" s="17"/>
    </row>
    <row r="27106" spans="2:3" x14ac:dyDescent="0.25">
      <c r="B27106" s="16"/>
      <c r="C27106" s="17"/>
    </row>
    <row r="27107" spans="2:3" x14ac:dyDescent="0.25">
      <c r="B27107" s="16"/>
      <c r="C27107" s="17"/>
    </row>
    <row r="27108" spans="2:3" x14ac:dyDescent="0.25">
      <c r="B27108" s="16"/>
      <c r="C27108" s="17"/>
    </row>
    <row r="27109" spans="2:3" x14ac:dyDescent="0.25">
      <c r="B27109" s="16"/>
      <c r="C27109" s="17"/>
    </row>
    <row r="27110" spans="2:3" x14ac:dyDescent="0.25">
      <c r="B27110" s="16"/>
      <c r="C27110" s="17"/>
    </row>
    <row r="27111" spans="2:3" x14ac:dyDescent="0.25">
      <c r="B27111" s="16"/>
      <c r="C27111" s="17"/>
    </row>
    <row r="27112" spans="2:3" x14ac:dyDescent="0.25">
      <c r="B27112" s="16"/>
      <c r="C27112" s="17"/>
    </row>
    <row r="27113" spans="2:3" x14ac:dyDescent="0.25">
      <c r="B27113" s="16"/>
      <c r="C27113" s="17"/>
    </row>
    <row r="27114" spans="2:3" x14ac:dyDescent="0.25">
      <c r="B27114" s="16"/>
      <c r="C27114" s="17"/>
    </row>
    <row r="27115" spans="2:3" x14ac:dyDescent="0.25">
      <c r="B27115" s="16"/>
      <c r="C27115" s="17"/>
    </row>
    <row r="27116" spans="2:3" x14ac:dyDescent="0.25">
      <c r="B27116" s="16"/>
      <c r="C27116" s="17"/>
    </row>
    <row r="27117" spans="2:3" x14ac:dyDescent="0.25">
      <c r="B27117" s="16"/>
      <c r="C27117" s="17"/>
    </row>
    <row r="27118" spans="2:3" x14ac:dyDescent="0.25">
      <c r="B27118" s="16"/>
      <c r="C27118" s="17"/>
    </row>
    <row r="27119" spans="2:3" x14ac:dyDescent="0.25">
      <c r="B27119" s="16"/>
      <c r="C27119" s="17"/>
    </row>
    <row r="27120" spans="2:3" x14ac:dyDescent="0.25">
      <c r="B27120" s="16"/>
      <c r="C27120" s="17"/>
    </row>
    <row r="27121" spans="2:3" x14ac:dyDescent="0.25">
      <c r="B27121" s="16"/>
      <c r="C27121" s="17"/>
    </row>
    <row r="27122" spans="2:3" x14ac:dyDescent="0.25">
      <c r="B27122" s="16"/>
      <c r="C27122" s="17"/>
    </row>
    <row r="27123" spans="2:3" x14ac:dyDescent="0.25">
      <c r="B27123" s="16"/>
      <c r="C27123" s="17"/>
    </row>
    <row r="27124" spans="2:3" x14ac:dyDescent="0.25">
      <c r="B27124" s="16"/>
      <c r="C27124" s="17"/>
    </row>
    <row r="27125" spans="2:3" x14ac:dyDescent="0.25">
      <c r="B27125" s="16"/>
      <c r="C27125" s="17"/>
    </row>
    <row r="27126" spans="2:3" x14ac:dyDescent="0.25">
      <c r="B27126" s="16"/>
      <c r="C27126" s="17"/>
    </row>
    <row r="27127" spans="2:3" x14ac:dyDescent="0.25">
      <c r="B27127" s="16"/>
      <c r="C27127" s="17"/>
    </row>
    <row r="27128" spans="2:3" x14ac:dyDescent="0.25">
      <c r="B27128" s="16"/>
      <c r="C27128" s="17"/>
    </row>
    <row r="27129" spans="2:3" x14ac:dyDescent="0.25">
      <c r="B27129" s="16"/>
      <c r="C27129" s="17"/>
    </row>
    <row r="27130" spans="2:3" x14ac:dyDescent="0.25">
      <c r="B27130" s="16"/>
      <c r="C27130" s="17"/>
    </row>
    <row r="27131" spans="2:3" x14ac:dyDescent="0.25">
      <c r="B27131" s="16"/>
      <c r="C27131" s="17"/>
    </row>
    <row r="27132" spans="2:3" x14ac:dyDescent="0.25">
      <c r="B27132" s="16"/>
      <c r="C27132" s="17"/>
    </row>
    <row r="27133" spans="2:3" x14ac:dyDescent="0.25">
      <c r="B27133" s="16"/>
      <c r="C27133" s="17"/>
    </row>
    <row r="27134" spans="2:3" x14ac:dyDescent="0.25">
      <c r="B27134" s="16"/>
      <c r="C27134" s="17"/>
    </row>
    <row r="27135" spans="2:3" x14ac:dyDescent="0.25">
      <c r="B27135" s="16"/>
      <c r="C27135" s="17"/>
    </row>
    <row r="27136" spans="2:3" x14ac:dyDescent="0.25">
      <c r="B27136" s="16"/>
      <c r="C27136" s="17"/>
    </row>
    <row r="27137" spans="2:3" x14ac:dyDescent="0.25">
      <c r="B27137" s="16"/>
      <c r="C27137" s="17"/>
    </row>
    <row r="27138" spans="2:3" x14ac:dyDescent="0.25">
      <c r="B27138" s="16"/>
      <c r="C27138" s="17"/>
    </row>
    <row r="27139" spans="2:3" x14ac:dyDescent="0.25">
      <c r="B27139" s="16"/>
      <c r="C27139" s="17"/>
    </row>
    <row r="27140" spans="2:3" x14ac:dyDescent="0.25">
      <c r="B27140" s="16"/>
      <c r="C27140" s="17"/>
    </row>
    <row r="27141" spans="2:3" x14ac:dyDescent="0.25">
      <c r="B27141" s="16"/>
      <c r="C27141" s="17"/>
    </row>
    <row r="27142" spans="2:3" x14ac:dyDescent="0.25">
      <c r="B27142" s="16"/>
      <c r="C27142" s="17"/>
    </row>
    <row r="27143" spans="2:3" x14ac:dyDescent="0.25">
      <c r="B27143" s="16"/>
      <c r="C27143" s="17"/>
    </row>
    <row r="27144" spans="2:3" x14ac:dyDescent="0.25">
      <c r="B27144" s="16"/>
      <c r="C27144" s="17"/>
    </row>
    <row r="27145" spans="2:3" x14ac:dyDescent="0.25">
      <c r="B27145" s="16"/>
      <c r="C27145" s="17"/>
    </row>
    <row r="27146" spans="2:3" x14ac:dyDescent="0.25">
      <c r="B27146" s="16"/>
      <c r="C27146" s="17"/>
    </row>
    <row r="27147" spans="2:3" x14ac:dyDescent="0.25">
      <c r="B27147" s="16"/>
      <c r="C27147" s="17"/>
    </row>
    <row r="27148" spans="2:3" x14ac:dyDescent="0.25">
      <c r="B27148" s="16"/>
      <c r="C27148" s="17"/>
    </row>
    <row r="27149" spans="2:3" x14ac:dyDescent="0.25">
      <c r="B27149" s="16"/>
      <c r="C27149" s="17"/>
    </row>
    <row r="27150" spans="2:3" x14ac:dyDescent="0.25">
      <c r="B27150" s="16"/>
      <c r="C27150" s="17"/>
    </row>
    <row r="27151" spans="2:3" x14ac:dyDescent="0.25">
      <c r="B27151" s="16"/>
      <c r="C27151" s="17"/>
    </row>
    <row r="27152" spans="2:3" x14ac:dyDescent="0.25">
      <c r="B27152" s="16"/>
      <c r="C27152" s="17"/>
    </row>
    <row r="27153" spans="2:3" x14ac:dyDescent="0.25">
      <c r="B27153" s="16"/>
      <c r="C27153" s="17"/>
    </row>
    <row r="27154" spans="2:3" x14ac:dyDescent="0.25">
      <c r="B27154" s="16"/>
      <c r="C27154" s="17"/>
    </row>
    <row r="27155" spans="2:3" x14ac:dyDescent="0.25">
      <c r="B27155" s="16"/>
      <c r="C27155" s="17"/>
    </row>
    <row r="27156" spans="2:3" x14ac:dyDescent="0.25">
      <c r="B27156" s="16"/>
      <c r="C27156" s="17"/>
    </row>
    <row r="27157" spans="2:3" x14ac:dyDescent="0.25">
      <c r="B27157" s="16"/>
      <c r="C27157" s="17"/>
    </row>
    <row r="27158" spans="2:3" x14ac:dyDescent="0.25">
      <c r="B27158" s="16"/>
      <c r="C27158" s="17"/>
    </row>
    <row r="27159" spans="2:3" x14ac:dyDescent="0.25">
      <c r="B27159" s="16"/>
      <c r="C27159" s="17"/>
    </row>
    <row r="27160" spans="2:3" x14ac:dyDescent="0.25">
      <c r="B27160" s="16"/>
      <c r="C27160" s="17"/>
    </row>
    <row r="27161" spans="2:3" x14ac:dyDescent="0.25">
      <c r="B27161" s="16"/>
      <c r="C27161" s="17"/>
    </row>
    <row r="27162" spans="2:3" x14ac:dyDescent="0.25">
      <c r="B27162" s="16"/>
      <c r="C27162" s="17"/>
    </row>
    <row r="27163" spans="2:3" x14ac:dyDescent="0.25">
      <c r="B27163" s="16"/>
      <c r="C27163" s="17"/>
    </row>
    <row r="27164" spans="2:3" x14ac:dyDescent="0.25">
      <c r="B27164" s="16"/>
      <c r="C27164" s="17"/>
    </row>
    <row r="27165" spans="2:3" x14ac:dyDescent="0.25">
      <c r="B27165" s="16"/>
      <c r="C27165" s="17"/>
    </row>
    <row r="27166" spans="2:3" x14ac:dyDescent="0.25">
      <c r="B27166" s="16"/>
      <c r="C27166" s="17"/>
    </row>
    <row r="27167" spans="2:3" x14ac:dyDescent="0.25">
      <c r="B27167" s="16"/>
      <c r="C27167" s="17"/>
    </row>
    <row r="27168" spans="2:3" x14ac:dyDescent="0.25">
      <c r="B27168" s="16"/>
      <c r="C27168" s="17"/>
    </row>
    <row r="27169" spans="2:3" x14ac:dyDescent="0.25">
      <c r="B27169" s="16"/>
      <c r="C27169" s="17"/>
    </row>
    <row r="27170" spans="2:3" x14ac:dyDescent="0.25">
      <c r="B27170" s="16"/>
      <c r="C27170" s="17"/>
    </row>
    <row r="27171" spans="2:3" x14ac:dyDescent="0.25">
      <c r="B27171" s="16"/>
      <c r="C27171" s="17"/>
    </row>
    <row r="27172" spans="2:3" x14ac:dyDescent="0.25">
      <c r="B27172" s="16"/>
      <c r="C27172" s="17"/>
    </row>
    <row r="27173" spans="2:3" x14ac:dyDescent="0.25">
      <c r="B27173" s="16"/>
      <c r="C27173" s="17"/>
    </row>
    <row r="27174" spans="2:3" x14ac:dyDescent="0.25">
      <c r="B27174" s="16"/>
      <c r="C27174" s="17"/>
    </row>
    <row r="27175" spans="2:3" x14ac:dyDescent="0.25">
      <c r="B27175" s="16"/>
      <c r="C27175" s="17"/>
    </row>
    <row r="27176" spans="2:3" x14ac:dyDescent="0.25">
      <c r="B27176" s="16"/>
      <c r="C27176" s="17"/>
    </row>
    <row r="27177" spans="2:3" x14ac:dyDescent="0.25">
      <c r="B27177" s="16"/>
      <c r="C27177" s="17"/>
    </row>
    <row r="27178" spans="2:3" x14ac:dyDescent="0.25">
      <c r="B27178" s="16"/>
      <c r="C27178" s="17"/>
    </row>
    <row r="27179" spans="2:3" x14ac:dyDescent="0.25">
      <c r="B27179" s="16"/>
      <c r="C27179" s="17"/>
    </row>
    <row r="27180" spans="2:3" x14ac:dyDescent="0.25">
      <c r="B27180" s="16"/>
      <c r="C27180" s="17"/>
    </row>
    <row r="27181" spans="2:3" x14ac:dyDescent="0.25">
      <c r="B27181" s="16"/>
      <c r="C27181" s="17"/>
    </row>
    <row r="27182" spans="2:3" x14ac:dyDescent="0.25">
      <c r="B27182" s="16"/>
      <c r="C27182" s="17"/>
    </row>
    <row r="27183" spans="2:3" x14ac:dyDescent="0.25">
      <c r="B27183" s="16"/>
      <c r="C27183" s="17"/>
    </row>
    <row r="27184" spans="2:3" x14ac:dyDescent="0.25">
      <c r="B27184" s="16"/>
      <c r="C27184" s="17"/>
    </row>
    <row r="27185" spans="2:3" x14ac:dyDescent="0.25">
      <c r="B27185" s="16"/>
      <c r="C27185" s="17"/>
    </row>
    <row r="27186" spans="2:3" x14ac:dyDescent="0.25">
      <c r="B27186" s="16"/>
      <c r="C27186" s="17"/>
    </row>
    <row r="27187" spans="2:3" x14ac:dyDescent="0.25">
      <c r="B27187" s="16"/>
      <c r="C27187" s="17"/>
    </row>
    <row r="27188" spans="2:3" x14ac:dyDescent="0.25">
      <c r="B27188" s="16"/>
      <c r="C27188" s="17"/>
    </row>
    <row r="27189" spans="2:3" x14ac:dyDescent="0.25">
      <c r="B27189" s="16"/>
      <c r="C27189" s="17"/>
    </row>
    <row r="27190" spans="2:3" x14ac:dyDescent="0.25">
      <c r="B27190" s="16"/>
      <c r="C27190" s="17"/>
    </row>
    <row r="27191" spans="2:3" x14ac:dyDescent="0.25">
      <c r="B27191" s="16"/>
      <c r="C27191" s="17"/>
    </row>
    <row r="27192" spans="2:3" x14ac:dyDescent="0.25">
      <c r="B27192" s="16"/>
      <c r="C27192" s="17"/>
    </row>
    <row r="27193" spans="2:3" x14ac:dyDescent="0.25">
      <c r="B27193" s="16"/>
      <c r="C27193" s="17"/>
    </row>
    <row r="27194" spans="2:3" x14ac:dyDescent="0.25">
      <c r="B27194" s="16"/>
      <c r="C27194" s="17"/>
    </row>
    <row r="27195" spans="2:3" x14ac:dyDescent="0.25">
      <c r="B27195" s="16"/>
      <c r="C27195" s="17"/>
    </row>
    <row r="27196" spans="2:3" x14ac:dyDescent="0.25">
      <c r="B27196" s="16"/>
      <c r="C27196" s="17"/>
    </row>
    <row r="27197" spans="2:3" x14ac:dyDescent="0.25">
      <c r="B27197" s="16"/>
      <c r="C27197" s="17"/>
    </row>
    <row r="27198" spans="2:3" x14ac:dyDescent="0.25">
      <c r="B27198" s="16"/>
      <c r="C27198" s="17"/>
    </row>
    <row r="27199" spans="2:3" x14ac:dyDescent="0.25">
      <c r="B27199" s="16"/>
      <c r="C27199" s="17"/>
    </row>
    <row r="27200" spans="2:3" x14ac:dyDescent="0.25">
      <c r="B27200" s="16"/>
      <c r="C27200" s="17"/>
    </row>
    <row r="27201" spans="2:3" x14ac:dyDescent="0.25">
      <c r="B27201" s="16"/>
      <c r="C27201" s="17"/>
    </row>
    <row r="27202" spans="2:3" x14ac:dyDescent="0.25">
      <c r="B27202" s="16"/>
      <c r="C27202" s="17"/>
    </row>
    <row r="27203" spans="2:3" x14ac:dyDescent="0.25">
      <c r="B27203" s="16"/>
      <c r="C27203" s="17"/>
    </row>
    <row r="27204" spans="2:3" x14ac:dyDescent="0.25">
      <c r="B27204" s="16"/>
      <c r="C27204" s="17"/>
    </row>
    <row r="27205" spans="2:3" x14ac:dyDescent="0.25">
      <c r="B27205" s="16"/>
      <c r="C27205" s="17"/>
    </row>
    <row r="27206" spans="2:3" x14ac:dyDescent="0.25">
      <c r="B27206" s="16"/>
      <c r="C27206" s="17"/>
    </row>
    <row r="27207" spans="2:3" x14ac:dyDescent="0.25">
      <c r="B27207" s="16"/>
      <c r="C27207" s="17"/>
    </row>
    <row r="27208" spans="2:3" x14ac:dyDescent="0.25">
      <c r="B27208" s="16"/>
      <c r="C27208" s="17"/>
    </row>
    <row r="27209" spans="2:3" x14ac:dyDescent="0.25">
      <c r="B27209" s="16"/>
      <c r="C27209" s="17"/>
    </row>
    <row r="27210" spans="2:3" x14ac:dyDescent="0.25">
      <c r="B27210" s="16"/>
      <c r="C27210" s="17"/>
    </row>
    <row r="27211" spans="2:3" x14ac:dyDescent="0.25">
      <c r="B27211" s="16"/>
      <c r="C27211" s="17"/>
    </row>
    <row r="27212" spans="2:3" x14ac:dyDescent="0.25">
      <c r="B27212" s="16"/>
      <c r="C27212" s="17"/>
    </row>
    <row r="27213" spans="2:3" x14ac:dyDescent="0.25">
      <c r="B27213" s="16"/>
      <c r="C27213" s="17"/>
    </row>
    <row r="27214" spans="2:3" x14ac:dyDescent="0.25">
      <c r="B27214" s="16"/>
      <c r="C27214" s="17"/>
    </row>
    <row r="27215" spans="2:3" x14ac:dyDescent="0.25">
      <c r="B27215" s="16"/>
      <c r="C27215" s="17"/>
    </row>
    <row r="27216" spans="2:3" x14ac:dyDescent="0.25">
      <c r="B27216" s="16"/>
      <c r="C27216" s="17"/>
    </row>
    <row r="27217" spans="2:3" x14ac:dyDescent="0.25">
      <c r="B27217" s="16"/>
      <c r="C27217" s="17"/>
    </row>
    <row r="27218" spans="2:3" x14ac:dyDescent="0.25">
      <c r="B27218" s="16"/>
      <c r="C27218" s="17"/>
    </row>
    <row r="27219" spans="2:3" x14ac:dyDescent="0.25">
      <c r="B27219" s="16"/>
      <c r="C27219" s="17"/>
    </row>
    <row r="27220" spans="2:3" x14ac:dyDescent="0.25">
      <c r="B27220" s="16"/>
      <c r="C27220" s="17"/>
    </row>
    <row r="27221" spans="2:3" x14ac:dyDescent="0.25">
      <c r="B27221" s="16"/>
      <c r="C27221" s="17"/>
    </row>
    <row r="27222" spans="2:3" x14ac:dyDescent="0.25">
      <c r="B27222" s="16"/>
      <c r="C27222" s="17"/>
    </row>
    <row r="27223" spans="2:3" x14ac:dyDescent="0.25">
      <c r="B27223" s="16"/>
      <c r="C27223" s="17"/>
    </row>
    <row r="27224" spans="2:3" x14ac:dyDescent="0.25">
      <c r="B27224" s="16"/>
      <c r="C27224" s="17"/>
    </row>
    <row r="27225" spans="2:3" x14ac:dyDescent="0.25">
      <c r="B27225" s="16"/>
      <c r="C27225" s="17"/>
    </row>
    <row r="27226" spans="2:3" x14ac:dyDescent="0.25">
      <c r="B27226" s="16"/>
      <c r="C27226" s="17"/>
    </row>
    <row r="27227" spans="2:3" x14ac:dyDescent="0.25">
      <c r="B27227" s="16"/>
      <c r="C27227" s="17"/>
    </row>
    <row r="27228" spans="2:3" x14ac:dyDescent="0.25">
      <c r="B27228" s="16"/>
      <c r="C27228" s="17"/>
    </row>
    <row r="27229" spans="2:3" x14ac:dyDescent="0.25">
      <c r="B27229" s="16"/>
      <c r="C27229" s="17"/>
    </row>
    <row r="27230" spans="2:3" x14ac:dyDescent="0.25">
      <c r="B27230" s="16"/>
      <c r="C27230" s="17"/>
    </row>
    <row r="27231" spans="2:3" x14ac:dyDescent="0.25">
      <c r="B27231" s="16"/>
      <c r="C27231" s="17"/>
    </row>
    <row r="27232" spans="2:3" x14ac:dyDescent="0.25">
      <c r="B27232" s="16"/>
      <c r="C27232" s="17"/>
    </row>
    <row r="27233" spans="2:3" x14ac:dyDescent="0.25">
      <c r="B27233" s="16"/>
      <c r="C27233" s="17"/>
    </row>
    <row r="27234" spans="2:3" x14ac:dyDescent="0.25">
      <c r="B27234" s="16"/>
      <c r="C27234" s="17"/>
    </row>
    <row r="27235" spans="2:3" x14ac:dyDescent="0.25">
      <c r="B27235" s="16"/>
      <c r="C27235" s="17"/>
    </row>
    <row r="27236" spans="2:3" x14ac:dyDescent="0.25">
      <c r="B27236" s="16"/>
      <c r="C27236" s="17"/>
    </row>
    <row r="27237" spans="2:3" x14ac:dyDescent="0.25">
      <c r="B27237" s="16"/>
      <c r="C27237" s="17"/>
    </row>
    <row r="27238" spans="2:3" x14ac:dyDescent="0.25">
      <c r="B27238" s="16"/>
      <c r="C27238" s="17"/>
    </row>
    <row r="27239" spans="2:3" x14ac:dyDescent="0.25">
      <c r="B27239" s="16"/>
      <c r="C27239" s="17"/>
    </row>
    <row r="27240" spans="2:3" x14ac:dyDescent="0.25">
      <c r="B27240" s="16"/>
      <c r="C27240" s="17"/>
    </row>
    <row r="27241" spans="2:3" x14ac:dyDescent="0.25">
      <c r="B27241" s="16"/>
      <c r="C27241" s="17"/>
    </row>
    <row r="27242" spans="2:3" x14ac:dyDescent="0.25">
      <c r="B27242" s="16"/>
      <c r="C27242" s="17"/>
    </row>
    <row r="27243" spans="2:3" x14ac:dyDescent="0.25">
      <c r="B27243" s="16"/>
      <c r="C27243" s="17"/>
    </row>
    <row r="27244" spans="2:3" x14ac:dyDescent="0.25">
      <c r="B27244" s="16"/>
      <c r="C27244" s="17"/>
    </row>
    <row r="27245" spans="2:3" x14ac:dyDescent="0.25">
      <c r="B27245" s="16"/>
      <c r="C27245" s="17"/>
    </row>
    <row r="27246" spans="2:3" x14ac:dyDescent="0.25">
      <c r="B27246" s="16"/>
      <c r="C27246" s="17"/>
    </row>
    <row r="27247" spans="2:3" x14ac:dyDescent="0.25">
      <c r="B27247" s="16"/>
      <c r="C27247" s="17"/>
    </row>
    <row r="27248" spans="2:3" x14ac:dyDescent="0.25">
      <c r="B27248" s="16"/>
      <c r="C27248" s="17"/>
    </row>
    <row r="27249" spans="2:3" x14ac:dyDescent="0.25">
      <c r="B27249" s="16"/>
      <c r="C27249" s="17"/>
    </row>
    <row r="27250" spans="2:3" x14ac:dyDescent="0.25">
      <c r="B27250" s="16"/>
      <c r="C27250" s="17"/>
    </row>
    <row r="27251" spans="2:3" x14ac:dyDescent="0.25">
      <c r="B27251" s="16"/>
      <c r="C27251" s="17"/>
    </row>
    <row r="27252" spans="2:3" x14ac:dyDescent="0.25">
      <c r="B27252" s="16"/>
      <c r="C27252" s="17"/>
    </row>
    <row r="27253" spans="2:3" x14ac:dyDescent="0.25">
      <c r="B27253" s="16"/>
      <c r="C27253" s="17"/>
    </row>
    <row r="27254" spans="2:3" x14ac:dyDescent="0.25">
      <c r="B27254" s="16"/>
      <c r="C27254" s="17"/>
    </row>
    <row r="27255" spans="2:3" x14ac:dyDescent="0.25">
      <c r="B27255" s="16"/>
      <c r="C27255" s="17"/>
    </row>
    <row r="27256" spans="2:3" x14ac:dyDescent="0.25">
      <c r="B27256" s="16"/>
      <c r="C27256" s="17"/>
    </row>
    <row r="27257" spans="2:3" x14ac:dyDescent="0.25">
      <c r="B27257" s="16"/>
      <c r="C27257" s="17"/>
    </row>
    <row r="27258" spans="2:3" x14ac:dyDescent="0.25">
      <c r="B27258" s="16"/>
      <c r="C27258" s="17"/>
    </row>
    <row r="27259" spans="2:3" x14ac:dyDescent="0.25">
      <c r="B27259" s="16"/>
      <c r="C27259" s="17"/>
    </row>
    <row r="27260" spans="2:3" x14ac:dyDescent="0.25">
      <c r="B27260" s="16"/>
      <c r="C27260" s="17"/>
    </row>
    <row r="27261" spans="2:3" x14ac:dyDescent="0.25">
      <c r="B27261" s="16"/>
      <c r="C27261" s="17"/>
    </row>
    <row r="27262" spans="2:3" x14ac:dyDescent="0.25">
      <c r="B27262" s="16"/>
      <c r="C27262" s="17"/>
    </row>
    <row r="27263" spans="2:3" x14ac:dyDescent="0.25">
      <c r="B27263" s="16"/>
      <c r="C27263" s="17"/>
    </row>
    <row r="27264" spans="2:3" x14ac:dyDescent="0.25">
      <c r="B27264" s="16"/>
      <c r="C27264" s="17"/>
    </row>
    <row r="27265" spans="2:3" x14ac:dyDescent="0.25">
      <c r="B27265" s="16"/>
      <c r="C27265" s="17"/>
    </row>
    <row r="27266" spans="2:3" x14ac:dyDescent="0.25">
      <c r="B27266" s="16"/>
      <c r="C27266" s="17"/>
    </row>
    <row r="27267" spans="2:3" x14ac:dyDescent="0.25">
      <c r="B27267" s="16"/>
      <c r="C27267" s="17"/>
    </row>
    <row r="27268" spans="2:3" x14ac:dyDescent="0.25">
      <c r="B27268" s="16"/>
      <c r="C27268" s="17"/>
    </row>
    <row r="27269" spans="2:3" x14ac:dyDescent="0.25">
      <c r="B27269" s="16"/>
      <c r="C27269" s="17"/>
    </row>
    <row r="27270" spans="2:3" x14ac:dyDescent="0.25">
      <c r="B27270" s="16"/>
      <c r="C27270" s="17"/>
    </row>
    <row r="27271" spans="2:3" x14ac:dyDescent="0.25">
      <c r="B27271" s="16"/>
      <c r="C27271" s="17"/>
    </row>
    <row r="27272" spans="2:3" x14ac:dyDescent="0.25">
      <c r="B27272" s="16"/>
      <c r="C27272" s="17"/>
    </row>
    <row r="27273" spans="2:3" x14ac:dyDescent="0.25">
      <c r="B27273" s="16"/>
      <c r="C27273" s="17"/>
    </row>
    <row r="27274" spans="2:3" x14ac:dyDescent="0.25">
      <c r="B27274" s="16"/>
      <c r="C27274" s="17"/>
    </row>
    <row r="27275" spans="2:3" x14ac:dyDescent="0.25">
      <c r="B27275" s="16"/>
      <c r="C27275" s="17"/>
    </row>
    <row r="27276" spans="2:3" x14ac:dyDescent="0.25">
      <c r="B27276" s="16"/>
      <c r="C27276" s="17"/>
    </row>
    <row r="27277" spans="2:3" x14ac:dyDescent="0.25">
      <c r="B27277" s="16"/>
      <c r="C27277" s="17"/>
    </row>
    <row r="27278" spans="2:3" x14ac:dyDescent="0.25">
      <c r="B27278" s="16"/>
      <c r="C27278" s="17"/>
    </row>
    <row r="27279" spans="2:3" x14ac:dyDescent="0.25">
      <c r="B27279" s="16"/>
      <c r="C27279" s="17"/>
    </row>
    <row r="27280" spans="2:3" x14ac:dyDescent="0.25">
      <c r="B27280" s="16"/>
      <c r="C27280" s="17"/>
    </row>
    <row r="27281" spans="2:3" x14ac:dyDescent="0.25">
      <c r="B27281" s="16"/>
      <c r="C27281" s="17"/>
    </row>
    <row r="27282" spans="2:3" x14ac:dyDescent="0.25">
      <c r="B27282" s="16"/>
      <c r="C27282" s="17"/>
    </row>
    <row r="27283" spans="2:3" x14ac:dyDescent="0.25">
      <c r="B27283" s="16"/>
      <c r="C27283" s="17"/>
    </row>
    <row r="27284" spans="2:3" x14ac:dyDescent="0.25">
      <c r="B27284" s="16"/>
      <c r="C27284" s="17"/>
    </row>
    <row r="27285" spans="2:3" x14ac:dyDescent="0.25">
      <c r="B27285" s="16"/>
      <c r="C27285" s="17"/>
    </row>
    <row r="27286" spans="2:3" x14ac:dyDescent="0.25">
      <c r="B27286" s="16"/>
      <c r="C27286" s="17"/>
    </row>
    <row r="27287" spans="2:3" x14ac:dyDescent="0.25">
      <c r="B27287" s="16"/>
      <c r="C27287" s="17"/>
    </row>
    <row r="27288" spans="2:3" x14ac:dyDescent="0.25">
      <c r="B27288" s="16"/>
      <c r="C27288" s="17"/>
    </row>
    <row r="27289" spans="2:3" x14ac:dyDescent="0.25">
      <c r="B27289" s="16"/>
      <c r="C27289" s="17"/>
    </row>
    <row r="27290" spans="2:3" x14ac:dyDescent="0.25">
      <c r="B27290" s="16"/>
      <c r="C27290" s="17"/>
    </row>
    <row r="27291" spans="2:3" x14ac:dyDescent="0.25">
      <c r="B27291" s="16"/>
      <c r="C27291" s="17"/>
    </row>
    <row r="27292" spans="2:3" x14ac:dyDescent="0.25">
      <c r="B27292" s="16"/>
      <c r="C27292" s="17"/>
    </row>
    <row r="27293" spans="2:3" x14ac:dyDescent="0.25">
      <c r="B27293" s="16"/>
      <c r="C27293" s="17"/>
    </row>
    <row r="27294" spans="2:3" x14ac:dyDescent="0.25">
      <c r="B27294" s="16"/>
      <c r="C27294" s="17"/>
    </row>
    <row r="27295" spans="2:3" x14ac:dyDescent="0.25">
      <c r="B27295" s="16"/>
      <c r="C27295" s="17"/>
    </row>
    <row r="27296" spans="2:3" x14ac:dyDescent="0.25">
      <c r="B27296" s="16"/>
      <c r="C27296" s="17"/>
    </row>
    <row r="27297" spans="2:3" x14ac:dyDescent="0.25">
      <c r="B27297" s="16"/>
      <c r="C27297" s="17"/>
    </row>
    <row r="27298" spans="2:3" x14ac:dyDescent="0.25">
      <c r="B27298" s="16"/>
      <c r="C27298" s="17"/>
    </row>
    <row r="27299" spans="2:3" x14ac:dyDescent="0.25">
      <c r="B27299" s="16"/>
      <c r="C27299" s="17"/>
    </row>
    <row r="27300" spans="2:3" x14ac:dyDescent="0.25">
      <c r="B27300" s="16"/>
      <c r="C27300" s="17"/>
    </row>
    <row r="27301" spans="2:3" x14ac:dyDescent="0.25">
      <c r="B27301" s="16"/>
      <c r="C27301" s="17"/>
    </row>
    <row r="27302" spans="2:3" x14ac:dyDescent="0.25">
      <c r="B27302" s="16"/>
      <c r="C27302" s="17"/>
    </row>
    <row r="27303" spans="2:3" x14ac:dyDescent="0.25">
      <c r="B27303" s="16"/>
      <c r="C27303" s="17"/>
    </row>
    <row r="27304" spans="2:3" x14ac:dyDescent="0.25">
      <c r="B27304" s="16"/>
      <c r="C27304" s="17"/>
    </row>
    <row r="27305" spans="2:3" x14ac:dyDescent="0.25">
      <c r="B27305" s="16"/>
      <c r="C27305" s="17"/>
    </row>
    <row r="27306" spans="2:3" x14ac:dyDescent="0.25">
      <c r="B27306" s="16"/>
      <c r="C27306" s="17"/>
    </row>
    <row r="27307" spans="2:3" x14ac:dyDescent="0.25">
      <c r="B27307" s="16"/>
      <c r="C27307" s="17"/>
    </row>
    <row r="27308" spans="2:3" x14ac:dyDescent="0.25">
      <c r="B27308" s="16"/>
      <c r="C27308" s="17"/>
    </row>
    <row r="27309" spans="2:3" x14ac:dyDescent="0.25">
      <c r="B27309" s="16"/>
      <c r="C27309" s="17"/>
    </row>
    <row r="27310" spans="2:3" x14ac:dyDescent="0.25">
      <c r="B27310" s="16"/>
      <c r="C27310" s="17"/>
    </row>
    <row r="27311" spans="2:3" x14ac:dyDescent="0.25">
      <c r="B27311" s="16"/>
      <c r="C27311" s="17"/>
    </row>
    <row r="27312" spans="2:3" x14ac:dyDescent="0.25">
      <c r="B27312" s="16"/>
      <c r="C27312" s="17"/>
    </row>
    <row r="27313" spans="2:3" x14ac:dyDescent="0.25">
      <c r="B27313" s="16"/>
      <c r="C27313" s="17"/>
    </row>
    <row r="27314" spans="2:3" x14ac:dyDescent="0.25">
      <c r="B27314" s="16"/>
      <c r="C27314" s="17"/>
    </row>
    <row r="27315" spans="2:3" x14ac:dyDescent="0.25">
      <c r="B27315" s="16"/>
      <c r="C27315" s="17"/>
    </row>
    <row r="27316" spans="2:3" x14ac:dyDescent="0.25">
      <c r="B27316" s="16"/>
      <c r="C27316" s="17"/>
    </row>
    <row r="27317" spans="2:3" x14ac:dyDescent="0.25">
      <c r="B27317" s="16"/>
      <c r="C27317" s="17"/>
    </row>
    <row r="27318" spans="2:3" x14ac:dyDescent="0.25">
      <c r="B27318" s="16"/>
      <c r="C27318" s="17"/>
    </row>
    <row r="27319" spans="2:3" x14ac:dyDescent="0.25">
      <c r="B27319" s="16"/>
      <c r="C27319" s="17"/>
    </row>
    <row r="27320" spans="2:3" x14ac:dyDescent="0.25">
      <c r="B27320" s="16"/>
      <c r="C27320" s="17"/>
    </row>
    <row r="27321" spans="2:3" x14ac:dyDescent="0.25">
      <c r="B27321" s="16"/>
      <c r="C27321" s="17"/>
    </row>
    <row r="27322" spans="2:3" x14ac:dyDescent="0.25">
      <c r="B27322" s="16"/>
      <c r="C27322" s="17"/>
    </row>
    <row r="27323" spans="2:3" x14ac:dyDescent="0.25">
      <c r="B27323" s="16"/>
      <c r="C27323" s="17"/>
    </row>
    <row r="27324" spans="2:3" x14ac:dyDescent="0.25">
      <c r="B27324" s="16"/>
      <c r="C27324" s="17"/>
    </row>
    <row r="27325" spans="2:3" x14ac:dyDescent="0.25">
      <c r="B27325" s="16"/>
      <c r="C27325" s="17"/>
    </row>
    <row r="27326" spans="2:3" x14ac:dyDescent="0.25">
      <c r="B27326" s="16"/>
      <c r="C27326" s="17"/>
    </row>
    <row r="27327" spans="2:3" x14ac:dyDescent="0.25">
      <c r="B27327" s="16"/>
      <c r="C27327" s="17"/>
    </row>
    <row r="27328" spans="2:3" x14ac:dyDescent="0.25">
      <c r="B27328" s="16"/>
      <c r="C27328" s="17"/>
    </row>
    <row r="27329" spans="2:3" x14ac:dyDescent="0.25">
      <c r="B27329" s="16"/>
      <c r="C27329" s="17"/>
    </row>
    <row r="27330" spans="2:3" x14ac:dyDescent="0.25">
      <c r="B27330" s="16"/>
      <c r="C27330" s="17"/>
    </row>
    <row r="27331" spans="2:3" x14ac:dyDescent="0.25">
      <c r="B27331" s="16"/>
      <c r="C27331" s="17"/>
    </row>
    <row r="27332" spans="2:3" x14ac:dyDescent="0.25">
      <c r="B27332" s="16"/>
      <c r="C27332" s="17"/>
    </row>
    <row r="27333" spans="2:3" x14ac:dyDescent="0.25">
      <c r="B27333" s="16"/>
      <c r="C27333" s="17"/>
    </row>
    <row r="27334" spans="2:3" x14ac:dyDescent="0.25">
      <c r="B27334" s="16"/>
      <c r="C27334" s="17"/>
    </row>
    <row r="27335" spans="2:3" x14ac:dyDescent="0.25">
      <c r="B27335" s="16"/>
      <c r="C27335" s="17"/>
    </row>
    <row r="27336" spans="2:3" x14ac:dyDescent="0.25">
      <c r="B27336" s="16"/>
      <c r="C27336" s="17"/>
    </row>
    <row r="27337" spans="2:3" x14ac:dyDescent="0.25">
      <c r="B27337" s="16"/>
      <c r="C27337" s="17"/>
    </row>
    <row r="27338" spans="2:3" x14ac:dyDescent="0.25">
      <c r="B27338" s="16"/>
      <c r="C27338" s="17"/>
    </row>
    <row r="27339" spans="2:3" x14ac:dyDescent="0.25">
      <c r="B27339" s="16"/>
      <c r="C27339" s="17"/>
    </row>
    <row r="27340" spans="2:3" x14ac:dyDescent="0.25">
      <c r="B27340" s="16"/>
      <c r="C27340" s="17"/>
    </row>
    <row r="27341" spans="2:3" x14ac:dyDescent="0.25">
      <c r="B27341" s="16"/>
      <c r="C27341" s="17"/>
    </row>
    <row r="27342" spans="2:3" x14ac:dyDescent="0.25">
      <c r="B27342" s="16"/>
      <c r="C27342" s="17"/>
    </row>
    <row r="27343" spans="2:3" x14ac:dyDescent="0.25">
      <c r="B27343" s="16"/>
      <c r="C27343" s="17"/>
    </row>
    <row r="27344" spans="2:3" x14ac:dyDescent="0.25">
      <c r="B27344" s="16"/>
      <c r="C27344" s="17"/>
    </row>
    <row r="27345" spans="2:3" x14ac:dyDescent="0.25">
      <c r="B27345" s="16"/>
      <c r="C27345" s="17"/>
    </row>
    <row r="27346" spans="2:3" x14ac:dyDescent="0.25">
      <c r="B27346" s="16"/>
      <c r="C27346" s="17"/>
    </row>
    <row r="27347" spans="2:3" x14ac:dyDescent="0.25">
      <c r="B27347" s="16"/>
      <c r="C27347" s="17"/>
    </row>
    <row r="27348" spans="2:3" x14ac:dyDescent="0.25">
      <c r="B27348" s="16"/>
      <c r="C27348" s="17"/>
    </row>
    <row r="27349" spans="2:3" x14ac:dyDescent="0.25">
      <c r="B27349" s="16"/>
      <c r="C27349" s="17"/>
    </row>
    <row r="27350" spans="2:3" x14ac:dyDescent="0.25">
      <c r="B27350" s="16"/>
      <c r="C27350" s="17"/>
    </row>
    <row r="27351" spans="2:3" x14ac:dyDescent="0.25">
      <c r="B27351" s="16"/>
      <c r="C27351" s="17"/>
    </row>
    <row r="27352" spans="2:3" x14ac:dyDescent="0.25">
      <c r="B27352" s="16"/>
      <c r="C27352" s="17"/>
    </row>
    <row r="27353" spans="2:3" x14ac:dyDescent="0.25">
      <c r="B27353" s="16"/>
      <c r="C27353" s="17"/>
    </row>
    <row r="27354" spans="2:3" x14ac:dyDescent="0.25">
      <c r="B27354" s="16"/>
      <c r="C27354" s="17"/>
    </row>
    <row r="27355" spans="2:3" x14ac:dyDescent="0.25">
      <c r="B27355" s="16"/>
      <c r="C27355" s="17"/>
    </row>
    <row r="27356" spans="2:3" x14ac:dyDescent="0.25">
      <c r="B27356" s="16"/>
      <c r="C27356" s="17"/>
    </row>
    <row r="27357" spans="2:3" x14ac:dyDescent="0.25">
      <c r="B27357" s="16"/>
      <c r="C27357" s="17"/>
    </row>
    <row r="27358" spans="2:3" x14ac:dyDescent="0.25">
      <c r="B27358" s="16"/>
      <c r="C27358" s="17"/>
    </row>
    <row r="27359" spans="2:3" x14ac:dyDescent="0.25">
      <c r="B27359" s="16"/>
      <c r="C27359" s="17"/>
    </row>
    <row r="27360" spans="2:3" x14ac:dyDescent="0.25">
      <c r="B27360" s="16"/>
      <c r="C27360" s="17"/>
    </row>
    <row r="27361" spans="2:3" x14ac:dyDescent="0.25">
      <c r="B27361" s="16"/>
      <c r="C27361" s="17"/>
    </row>
    <row r="27362" spans="2:3" x14ac:dyDescent="0.25">
      <c r="B27362" s="16"/>
      <c r="C27362" s="17"/>
    </row>
    <row r="27363" spans="2:3" x14ac:dyDescent="0.25">
      <c r="B27363" s="16"/>
      <c r="C27363" s="17"/>
    </row>
    <row r="27364" spans="2:3" x14ac:dyDescent="0.25">
      <c r="B27364" s="16"/>
      <c r="C27364" s="17"/>
    </row>
    <row r="27365" spans="2:3" x14ac:dyDescent="0.25">
      <c r="B27365" s="16"/>
      <c r="C27365" s="17"/>
    </row>
    <row r="27366" spans="2:3" x14ac:dyDescent="0.25">
      <c r="B27366" s="16"/>
      <c r="C27366" s="17"/>
    </row>
    <row r="27367" spans="2:3" x14ac:dyDescent="0.25">
      <c r="B27367" s="16"/>
      <c r="C27367" s="17"/>
    </row>
    <row r="27368" spans="2:3" x14ac:dyDescent="0.25">
      <c r="B27368" s="16"/>
      <c r="C27368" s="17"/>
    </row>
    <row r="27369" spans="2:3" x14ac:dyDescent="0.25">
      <c r="B27369" s="16"/>
      <c r="C27369" s="17"/>
    </row>
    <row r="27370" spans="2:3" x14ac:dyDescent="0.25">
      <c r="B27370" s="16"/>
      <c r="C27370" s="17"/>
    </row>
    <row r="27371" spans="2:3" x14ac:dyDescent="0.25">
      <c r="B27371" s="16"/>
      <c r="C27371" s="17"/>
    </row>
    <row r="27372" spans="2:3" x14ac:dyDescent="0.25">
      <c r="B27372" s="16"/>
      <c r="C27372" s="17"/>
    </row>
    <row r="27373" spans="2:3" x14ac:dyDescent="0.25">
      <c r="B27373" s="16"/>
      <c r="C27373" s="17"/>
    </row>
    <row r="27374" spans="2:3" x14ac:dyDescent="0.25">
      <c r="B27374" s="16"/>
      <c r="C27374" s="17"/>
    </row>
    <row r="27375" spans="2:3" x14ac:dyDescent="0.25">
      <c r="B27375" s="16"/>
      <c r="C27375" s="17"/>
    </row>
    <row r="27376" spans="2:3" x14ac:dyDescent="0.25">
      <c r="B27376" s="16"/>
      <c r="C27376" s="17"/>
    </row>
    <row r="27377" spans="2:3" x14ac:dyDescent="0.25">
      <c r="B27377" s="16"/>
      <c r="C27377" s="17"/>
    </row>
    <row r="27378" spans="2:3" x14ac:dyDescent="0.25">
      <c r="B27378" s="16"/>
      <c r="C27378" s="17"/>
    </row>
    <row r="27379" spans="2:3" x14ac:dyDescent="0.25">
      <c r="B27379" s="16"/>
      <c r="C27379" s="17"/>
    </row>
    <row r="27380" spans="2:3" x14ac:dyDescent="0.25">
      <c r="B27380" s="16"/>
      <c r="C27380" s="17"/>
    </row>
    <row r="27381" spans="2:3" x14ac:dyDescent="0.25">
      <c r="B27381" s="16"/>
      <c r="C27381" s="17"/>
    </row>
    <row r="27382" spans="2:3" x14ac:dyDescent="0.25">
      <c r="B27382" s="16"/>
      <c r="C27382" s="17"/>
    </row>
    <row r="27383" spans="2:3" x14ac:dyDescent="0.25">
      <c r="B27383" s="16"/>
      <c r="C27383" s="17"/>
    </row>
    <row r="27384" spans="2:3" x14ac:dyDescent="0.25">
      <c r="B27384" s="16"/>
      <c r="C27384" s="17"/>
    </row>
    <row r="27385" spans="2:3" x14ac:dyDescent="0.25">
      <c r="B27385" s="16"/>
      <c r="C27385" s="17"/>
    </row>
    <row r="27386" spans="2:3" x14ac:dyDescent="0.25">
      <c r="B27386" s="16"/>
      <c r="C27386" s="17"/>
    </row>
    <row r="27387" spans="2:3" x14ac:dyDescent="0.25">
      <c r="B27387" s="16"/>
      <c r="C27387" s="17"/>
    </row>
    <row r="27388" spans="2:3" x14ac:dyDescent="0.25">
      <c r="B27388" s="16"/>
      <c r="C27388" s="17"/>
    </row>
    <row r="27389" spans="2:3" x14ac:dyDescent="0.25">
      <c r="B27389" s="16"/>
      <c r="C27389" s="17"/>
    </row>
    <row r="27390" spans="2:3" x14ac:dyDescent="0.25">
      <c r="B27390" s="16"/>
      <c r="C27390" s="17"/>
    </row>
    <row r="27391" spans="2:3" x14ac:dyDescent="0.25">
      <c r="B27391" s="16"/>
      <c r="C27391" s="17"/>
    </row>
    <row r="27392" spans="2:3" x14ac:dyDescent="0.25">
      <c r="B27392" s="16"/>
      <c r="C27392" s="17"/>
    </row>
    <row r="27393" spans="2:3" x14ac:dyDescent="0.25">
      <c r="B27393" s="16"/>
      <c r="C27393" s="17"/>
    </row>
    <row r="27394" spans="2:3" x14ac:dyDescent="0.25">
      <c r="B27394" s="16"/>
      <c r="C27394" s="17"/>
    </row>
    <row r="27395" spans="2:3" x14ac:dyDescent="0.25">
      <c r="B27395" s="16"/>
      <c r="C27395" s="17"/>
    </row>
    <row r="27396" spans="2:3" x14ac:dyDescent="0.25">
      <c r="B27396" s="16"/>
      <c r="C27396" s="17"/>
    </row>
    <row r="27397" spans="2:3" x14ac:dyDescent="0.25">
      <c r="B27397" s="16"/>
      <c r="C27397" s="17"/>
    </row>
    <row r="27398" spans="2:3" x14ac:dyDescent="0.25">
      <c r="B27398" s="16"/>
      <c r="C27398" s="17"/>
    </row>
    <row r="27399" spans="2:3" x14ac:dyDescent="0.25">
      <c r="B27399" s="16"/>
      <c r="C27399" s="17"/>
    </row>
    <row r="27400" spans="2:3" x14ac:dyDescent="0.25">
      <c r="B27400" s="16"/>
      <c r="C27400" s="17"/>
    </row>
    <row r="27401" spans="2:3" x14ac:dyDescent="0.25">
      <c r="B27401" s="16"/>
      <c r="C27401" s="17"/>
    </row>
    <row r="27402" spans="2:3" x14ac:dyDescent="0.25">
      <c r="B27402" s="16"/>
      <c r="C27402" s="17"/>
    </row>
    <row r="27403" spans="2:3" x14ac:dyDescent="0.25">
      <c r="B27403" s="16"/>
      <c r="C27403" s="17"/>
    </row>
    <row r="27404" spans="2:3" x14ac:dyDescent="0.25">
      <c r="B27404" s="16"/>
      <c r="C27404" s="17"/>
    </row>
    <row r="27405" spans="2:3" x14ac:dyDescent="0.25">
      <c r="B27405" s="16"/>
      <c r="C27405" s="17"/>
    </row>
    <row r="27406" spans="2:3" x14ac:dyDescent="0.25">
      <c r="B27406" s="16"/>
      <c r="C27406" s="17"/>
    </row>
    <row r="27407" spans="2:3" x14ac:dyDescent="0.25">
      <c r="B27407" s="16"/>
      <c r="C27407" s="17"/>
    </row>
    <row r="27408" spans="2:3" x14ac:dyDescent="0.25">
      <c r="B27408" s="16"/>
      <c r="C27408" s="17"/>
    </row>
    <row r="27409" spans="2:3" x14ac:dyDescent="0.25">
      <c r="B27409" s="16"/>
      <c r="C27409" s="17"/>
    </row>
    <row r="27410" spans="2:3" x14ac:dyDescent="0.25">
      <c r="B27410" s="16"/>
      <c r="C27410" s="17"/>
    </row>
    <row r="27411" spans="2:3" x14ac:dyDescent="0.25">
      <c r="B27411" s="16"/>
      <c r="C27411" s="17"/>
    </row>
    <row r="27412" spans="2:3" x14ac:dyDescent="0.25">
      <c r="B27412" s="16"/>
      <c r="C27412" s="17"/>
    </row>
    <row r="27413" spans="2:3" x14ac:dyDescent="0.25">
      <c r="B27413" s="16"/>
      <c r="C27413" s="17"/>
    </row>
    <row r="27414" spans="2:3" x14ac:dyDescent="0.25">
      <c r="B27414" s="16"/>
      <c r="C27414" s="17"/>
    </row>
    <row r="27415" spans="2:3" x14ac:dyDescent="0.25">
      <c r="B27415" s="16"/>
      <c r="C27415" s="17"/>
    </row>
    <row r="27416" spans="2:3" x14ac:dyDescent="0.25">
      <c r="B27416" s="16"/>
      <c r="C27416" s="17"/>
    </row>
    <row r="27417" spans="2:3" x14ac:dyDescent="0.25">
      <c r="B27417" s="16"/>
      <c r="C27417" s="17"/>
    </row>
    <row r="27418" spans="2:3" x14ac:dyDescent="0.25">
      <c r="B27418" s="16"/>
      <c r="C27418" s="17"/>
    </row>
    <row r="27419" spans="2:3" x14ac:dyDescent="0.25">
      <c r="B27419" s="16"/>
      <c r="C27419" s="17"/>
    </row>
    <row r="27420" spans="2:3" x14ac:dyDescent="0.25">
      <c r="B27420" s="16"/>
      <c r="C27420" s="17"/>
    </row>
    <row r="27421" spans="2:3" x14ac:dyDescent="0.25">
      <c r="B27421" s="16"/>
      <c r="C27421" s="17"/>
    </row>
    <row r="27422" spans="2:3" x14ac:dyDescent="0.25">
      <c r="B27422" s="16"/>
      <c r="C27422" s="17"/>
    </row>
    <row r="27423" spans="2:3" x14ac:dyDescent="0.25">
      <c r="B27423" s="16"/>
      <c r="C27423" s="17"/>
    </row>
    <row r="27424" spans="2:3" x14ac:dyDescent="0.25">
      <c r="B27424" s="16"/>
      <c r="C27424" s="17"/>
    </row>
    <row r="27425" spans="2:3" x14ac:dyDescent="0.25">
      <c r="B27425" s="16"/>
      <c r="C27425" s="17"/>
    </row>
    <row r="27426" spans="2:3" x14ac:dyDescent="0.25">
      <c r="B27426" s="16"/>
      <c r="C27426" s="17"/>
    </row>
    <row r="27427" spans="2:3" x14ac:dyDescent="0.25">
      <c r="B27427" s="16"/>
      <c r="C27427" s="17"/>
    </row>
    <row r="27428" spans="2:3" x14ac:dyDescent="0.25">
      <c r="B27428" s="16"/>
      <c r="C27428" s="17"/>
    </row>
    <row r="27429" spans="2:3" x14ac:dyDescent="0.25">
      <c r="B27429" s="16"/>
      <c r="C27429" s="17"/>
    </row>
    <row r="27430" spans="2:3" x14ac:dyDescent="0.25">
      <c r="B27430" s="16"/>
      <c r="C27430" s="17"/>
    </row>
    <row r="27431" spans="2:3" x14ac:dyDescent="0.25">
      <c r="B27431" s="16"/>
      <c r="C27431" s="17"/>
    </row>
    <row r="27432" spans="2:3" x14ac:dyDescent="0.25">
      <c r="B27432" s="16"/>
      <c r="C27432" s="17"/>
    </row>
    <row r="27433" spans="2:3" x14ac:dyDescent="0.25">
      <c r="B27433" s="16"/>
      <c r="C27433" s="17"/>
    </row>
    <row r="27434" spans="2:3" x14ac:dyDescent="0.25">
      <c r="B27434" s="16"/>
      <c r="C27434" s="17"/>
    </row>
    <row r="27435" spans="2:3" x14ac:dyDescent="0.25">
      <c r="B27435" s="16"/>
      <c r="C27435" s="17"/>
    </row>
    <row r="27436" spans="2:3" x14ac:dyDescent="0.25">
      <c r="B27436" s="16"/>
      <c r="C27436" s="17"/>
    </row>
    <row r="27437" spans="2:3" x14ac:dyDescent="0.25">
      <c r="B27437" s="16"/>
      <c r="C27437" s="17"/>
    </row>
    <row r="27438" spans="2:3" x14ac:dyDescent="0.25">
      <c r="B27438" s="16"/>
      <c r="C27438" s="17"/>
    </row>
    <row r="27439" spans="2:3" x14ac:dyDescent="0.25">
      <c r="B27439" s="16"/>
      <c r="C27439" s="17"/>
    </row>
    <row r="27440" spans="2:3" x14ac:dyDescent="0.25">
      <c r="B27440" s="16"/>
      <c r="C27440" s="17"/>
    </row>
    <row r="27441" spans="2:3" x14ac:dyDescent="0.25">
      <c r="B27441" s="16"/>
      <c r="C27441" s="17"/>
    </row>
    <row r="27442" spans="2:3" x14ac:dyDescent="0.25">
      <c r="B27442" s="16"/>
      <c r="C27442" s="17"/>
    </row>
    <row r="27443" spans="2:3" x14ac:dyDescent="0.25">
      <c r="B27443" s="16"/>
      <c r="C27443" s="17"/>
    </row>
    <row r="27444" spans="2:3" x14ac:dyDescent="0.25">
      <c r="B27444" s="16"/>
      <c r="C27444" s="17"/>
    </row>
    <row r="27445" spans="2:3" x14ac:dyDescent="0.25">
      <c r="B27445" s="16"/>
      <c r="C27445" s="17"/>
    </row>
    <row r="27446" spans="2:3" x14ac:dyDescent="0.25">
      <c r="B27446" s="16"/>
      <c r="C27446" s="17"/>
    </row>
    <row r="27447" spans="2:3" x14ac:dyDescent="0.25">
      <c r="B27447" s="16"/>
      <c r="C27447" s="17"/>
    </row>
    <row r="27448" spans="2:3" x14ac:dyDescent="0.25">
      <c r="B27448" s="16"/>
      <c r="C27448" s="17"/>
    </row>
    <row r="27449" spans="2:3" x14ac:dyDescent="0.25">
      <c r="B27449" s="16"/>
      <c r="C27449" s="17"/>
    </row>
    <row r="27450" spans="2:3" x14ac:dyDescent="0.25">
      <c r="B27450" s="16"/>
      <c r="C27450" s="17"/>
    </row>
    <row r="27451" spans="2:3" x14ac:dyDescent="0.25">
      <c r="B27451" s="16"/>
      <c r="C27451" s="17"/>
    </row>
    <row r="27452" spans="2:3" x14ac:dyDescent="0.25">
      <c r="B27452" s="16"/>
      <c r="C27452" s="17"/>
    </row>
    <row r="27453" spans="2:3" x14ac:dyDescent="0.25">
      <c r="B27453" s="16"/>
      <c r="C27453" s="17"/>
    </row>
    <row r="27454" spans="2:3" x14ac:dyDescent="0.25">
      <c r="B27454" s="16"/>
      <c r="C27454" s="17"/>
    </row>
    <row r="27455" spans="2:3" x14ac:dyDescent="0.25">
      <c r="B27455" s="16"/>
      <c r="C27455" s="17"/>
    </row>
    <row r="27456" spans="2:3" x14ac:dyDescent="0.25">
      <c r="B27456" s="16"/>
      <c r="C27456" s="17"/>
    </row>
    <row r="27457" spans="2:3" x14ac:dyDescent="0.25">
      <c r="B27457" s="16"/>
      <c r="C27457" s="17"/>
    </row>
    <row r="27458" spans="2:3" x14ac:dyDescent="0.25">
      <c r="B27458" s="16"/>
      <c r="C27458" s="17"/>
    </row>
    <row r="27459" spans="2:3" x14ac:dyDescent="0.25">
      <c r="B27459" s="16"/>
      <c r="C27459" s="17"/>
    </row>
    <row r="27460" spans="2:3" x14ac:dyDescent="0.25">
      <c r="B27460" s="16"/>
      <c r="C27460" s="17"/>
    </row>
    <row r="27461" spans="2:3" x14ac:dyDescent="0.25">
      <c r="B27461" s="16"/>
      <c r="C27461" s="17"/>
    </row>
    <row r="27462" spans="2:3" x14ac:dyDescent="0.25">
      <c r="B27462" s="16"/>
      <c r="C27462" s="17"/>
    </row>
    <row r="27463" spans="2:3" x14ac:dyDescent="0.25">
      <c r="B27463" s="16"/>
      <c r="C27463" s="17"/>
    </row>
    <row r="27464" spans="2:3" x14ac:dyDescent="0.25">
      <c r="B27464" s="16"/>
      <c r="C27464" s="17"/>
    </row>
    <row r="27465" spans="2:3" x14ac:dyDescent="0.25">
      <c r="B27465" s="16"/>
      <c r="C27465" s="17"/>
    </row>
    <row r="27466" spans="2:3" x14ac:dyDescent="0.25">
      <c r="B27466" s="16"/>
      <c r="C27466" s="17"/>
    </row>
    <row r="27467" spans="2:3" x14ac:dyDescent="0.25">
      <c r="B27467" s="16"/>
      <c r="C27467" s="17"/>
    </row>
    <row r="27468" spans="2:3" x14ac:dyDescent="0.25">
      <c r="B27468" s="16"/>
      <c r="C27468" s="17"/>
    </row>
    <row r="27469" spans="2:3" x14ac:dyDescent="0.25">
      <c r="B27469" s="16"/>
      <c r="C27469" s="17"/>
    </row>
    <row r="27470" spans="2:3" x14ac:dyDescent="0.25">
      <c r="B27470" s="16"/>
      <c r="C27470" s="17"/>
    </row>
    <row r="27471" spans="2:3" x14ac:dyDescent="0.25">
      <c r="B27471" s="16"/>
      <c r="C27471" s="17"/>
    </row>
    <row r="27472" spans="2:3" x14ac:dyDescent="0.25">
      <c r="B27472" s="16"/>
      <c r="C27472" s="17"/>
    </row>
    <row r="27473" spans="2:3" x14ac:dyDescent="0.25">
      <c r="B27473" s="16"/>
      <c r="C27473" s="17"/>
    </row>
    <row r="27474" spans="2:3" x14ac:dyDescent="0.25">
      <c r="B27474" s="16"/>
      <c r="C27474" s="17"/>
    </row>
    <row r="27475" spans="2:3" x14ac:dyDescent="0.25">
      <c r="B27475" s="16"/>
      <c r="C27475" s="17"/>
    </row>
    <row r="27476" spans="2:3" x14ac:dyDescent="0.25">
      <c r="B27476" s="16"/>
      <c r="C27476" s="17"/>
    </row>
    <row r="27477" spans="2:3" x14ac:dyDescent="0.25">
      <c r="B27477" s="16"/>
      <c r="C27477" s="17"/>
    </row>
    <row r="27478" spans="2:3" x14ac:dyDescent="0.25">
      <c r="B27478" s="16"/>
      <c r="C27478" s="17"/>
    </row>
    <row r="27479" spans="2:3" x14ac:dyDescent="0.25">
      <c r="B27479" s="16"/>
      <c r="C27479" s="17"/>
    </row>
    <row r="27480" spans="2:3" x14ac:dyDescent="0.25">
      <c r="B27480" s="16"/>
      <c r="C27480" s="17"/>
    </row>
    <row r="27481" spans="2:3" x14ac:dyDescent="0.25">
      <c r="B27481" s="16"/>
      <c r="C27481" s="17"/>
    </row>
    <row r="27482" spans="2:3" x14ac:dyDescent="0.25">
      <c r="B27482" s="16"/>
      <c r="C27482" s="17"/>
    </row>
    <row r="27483" spans="2:3" x14ac:dyDescent="0.25">
      <c r="B27483" s="16"/>
      <c r="C27483" s="17"/>
    </row>
    <row r="27484" spans="2:3" x14ac:dyDescent="0.25">
      <c r="B27484" s="16"/>
      <c r="C27484" s="17"/>
    </row>
    <row r="27485" spans="2:3" x14ac:dyDescent="0.25">
      <c r="B27485" s="16"/>
      <c r="C27485" s="17"/>
    </row>
    <row r="27486" spans="2:3" x14ac:dyDescent="0.25">
      <c r="B27486" s="16"/>
      <c r="C27486" s="17"/>
    </row>
    <row r="27487" spans="2:3" x14ac:dyDescent="0.25">
      <c r="B27487" s="16"/>
      <c r="C27487" s="17"/>
    </row>
    <row r="27488" spans="2:3" x14ac:dyDescent="0.25">
      <c r="B27488" s="16"/>
      <c r="C27488" s="17"/>
    </row>
    <row r="27489" spans="2:3" x14ac:dyDescent="0.25">
      <c r="B27489" s="16"/>
      <c r="C27489" s="17"/>
    </row>
    <row r="27490" spans="2:3" x14ac:dyDescent="0.25">
      <c r="B27490" s="16"/>
      <c r="C27490" s="17"/>
    </row>
    <row r="27491" spans="2:3" x14ac:dyDescent="0.25">
      <c r="B27491" s="16"/>
      <c r="C27491" s="17"/>
    </row>
    <row r="27492" spans="2:3" x14ac:dyDescent="0.25">
      <c r="B27492" s="16"/>
      <c r="C27492" s="17"/>
    </row>
    <row r="27493" spans="2:3" x14ac:dyDescent="0.25">
      <c r="B27493" s="16"/>
      <c r="C27493" s="17"/>
    </row>
    <row r="27494" spans="2:3" x14ac:dyDescent="0.25">
      <c r="B27494" s="16"/>
      <c r="C27494" s="17"/>
    </row>
    <row r="27495" spans="2:3" x14ac:dyDescent="0.25">
      <c r="B27495" s="16"/>
      <c r="C27495" s="17"/>
    </row>
    <row r="27496" spans="2:3" x14ac:dyDescent="0.25">
      <c r="B27496" s="16"/>
      <c r="C27496" s="17"/>
    </row>
    <row r="27497" spans="2:3" x14ac:dyDescent="0.25">
      <c r="B27497" s="16"/>
      <c r="C27497" s="17"/>
    </row>
    <row r="27498" spans="2:3" x14ac:dyDescent="0.25">
      <c r="B27498" s="16"/>
      <c r="C27498" s="17"/>
    </row>
    <row r="27499" spans="2:3" x14ac:dyDescent="0.25">
      <c r="B27499" s="16"/>
      <c r="C27499" s="17"/>
    </row>
    <row r="27500" spans="2:3" x14ac:dyDescent="0.25">
      <c r="B27500" s="16"/>
      <c r="C27500" s="17"/>
    </row>
    <row r="27501" spans="2:3" x14ac:dyDescent="0.25">
      <c r="B27501" s="16"/>
      <c r="C27501" s="17"/>
    </row>
    <row r="27502" spans="2:3" x14ac:dyDescent="0.25">
      <c r="B27502" s="16"/>
      <c r="C27502" s="17"/>
    </row>
    <row r="27503" spans="2:3" x14ac:dyDescent="0.25">
      <c r="B27503" s="16"/>
      <c r="C27503" s="17"/>
    </row>
    <row r="27504" spans="2:3" x14ac:dyDescent="0.25">
      <c r="B27504" s="16"/>
      <c r="C27504" s="17"/>
    </row>
    <row r="27505" spans="2:3" x14ac:dyDescent="0.25">
      <c r="B27505" s="16"/>
      <c r="C27505" s="17"/>
    </row>
    <row r="27506" spans="2:3" x14ac:dyDescent="0.25">
      <c r="B27506" s="16"/>
      <c r="C27506" s="17"/>
    </row>
    <row r="27507" spans="2:3" x14ac:dyDescent="0.25">
      <c r="B27507" s="16"/>
      <c r="C27507" s="17"/>
    </row>
    <row r="27508" spans="2:3" x14ac:dyDescent="0.25">
      <c r="B27508" s="16"/>
      <c r="C27508" s="17"/>
    </row>
    <row r="27509" spans="2:3" x14ac:dyDescent="0.25">
      <c r="B27509" s="16"/>
      <c r="C27509" s="17"/>
    </row>
    <row r="27510" spans="2:3" x14ac:dyDescent="0.25">
      <c r="B27510" s="16"/>
      <c r="C27510" s="17"/>
    </row>
    <row r="27511" spans="2:3" x14ac:dyDescent="0.25">
      <c r="B27511" s="16"/>
      <c r="C27511" s="17"/>
    </row>
    <row r="27512" spans="2:3" x14ac:dyDescent="0.25">
      <c r="B27512" s="16"/>
      <c r="C27512" s="17"/>
    </row>
    <row r="27513" spans="2:3" x14ac:dyDescent="0.25">
      <c r="B27513" s="16"/>
      <c r="C27513" s="17"/>
    </row>
    <row r="27514" spans="2:3" x14ac:dyDescent="0.25">
      <c r="B27514" s="16"/>
      <c r="C27514" s="17"/>
    </row>
    <row r="27515" spans="2:3" x14ac:dyDescent="0.25">
      <c r="B27515" s="16"/>
      <c r="C27515" s="17"/>
    </row>
    <row r="27516" spans="2:3" x14ac:dyDescent="0.25">
      <c r="B27516" s="16"/>
      <c r="C27516" s="17"/>
    </row>
    <row r="27517" spans="2:3" x14ac:dyDescent="0.25">
      <c r="B27517" s="16"/>
      <c r="C27517" s="17"/>
    </row>
    <row r="27518" spans="2:3" x14ac:dyDescent="0.25">
      <c r="B27518" s="16"/>
      <c r="C27518" s="17"/>
    </row>
    <row r="27519" spans="2:3" x14ac:dyDescent="0.25">
      <c r="B27519" s="16"/>
      <c r="C27519" s="17"/>
    </row>
    <row r="27520" spans="2:3" x14ac:dyDescent="0.25">
      <c r="B27520" s="16"/>
      <c r="C27520" s="17"/>
    </row>
    <row r="27521" spans="2:3" x14ac:dyDescent="0.25">
      <c r="B27521" s="16"/>
      <c r="C27521" s="17"/>
    </row>
    <row r="27522" spans="2:3" x14ac:dyDescent="0.25">
      <c r="B27522" s="16"/>
      <c r="C27522" s="17"/>
    </row>
    <row r="27523" spans="2:3" x14ac:dyDescent="0.25">
      <c r="B27523" s="16"/>
      <c r="C27523" s="17"/>
    </row>
    <row r="27524" spans="2:3" x14ac:dyDescent="0.25">
      <c r="B27524" s="16"/>
      <c r="C27524" s="17"/>
    </row>
    <row r="27525" spans="2:3" x14ac:dyDescent="0.25">
      <c r="B27525" s="16"/>
      <c r="C27525" s="17"/>
    </row>
    <row r="27526" spans="2:3" x14ac:dyDescent="0.25">
      <c r="B27526" s="16"/>
      <c r="C27526" s="17"/>
    </row>
    <row r="27527" spans="2:3" x14ac:dyDescent="0.25">
      <c r="B27527" s="16"/>
      <c r="C27527" s="17"/>
    </row>
    <row r="27528" spans="2:3" x14ac:dyDescent="0.25">
      <c r="B27528" s="16"/>
      <c r="C27528" s="17"/>
    </row>
    <row r="27529" spans="2:3" x14ac:dyDescent="0.25">
      <c r="B27529" s="16"/>
      <c r="C27529" s="17"/>
    </row>
    <row r="27530" spans="2:3" x14ac:dyDescent="0.25">
      <c r="B27530" s="16"/>
      <c r="C27530" s="17"/>
    </row>
    <row r="27531" spans="2:3" x14ac:dyDescent="0.25">
      <c r="B27531" s="16"/>
      <c r="C27531" s="17"/>
    </row>
    <row r="27532" spans="2:3" x14ac:dyDescent="0.25">
      <c r="B27532" s="16"/>
      <c r="C27532" s="17"/>
    </row>
    <row r="27533" spans="2:3" x14ac:dyDescent="0.25">
      <c r="B27533" s="16"/>
      <c r="C27533" s="17"/>
    </row>
    <row r="27534" spans="2:3" x14ac:dyDescent="0.25">
      <c r="B27534" s="16"/>
      <c r="C27534" s="17"/>
    </row>
    <row r="27535" spans="2:3" x14ac:dyDescent="0.25">
      <c r="B27535" s="16"/>
      <c r="C27535" s="17"/>
    </row>
    <row r="27536" spans="2:3" x14ac:dyDescent="0.25">
      <c r="B27536" s="16"/>
      <c r="C27536" s="17"/>
    </row>
    <row r="27537" spans="2:3" x14ac:dyDescent="0.25">
      <c r="B27537" s="16"/>
      <c r="C27537" s="17"/>
    </row>
    <row r="27538" spans="2:3" x14ac:dyDescent="0.25">
      <c r="B27538" s="16"/>
      <c r="C27538" s="17"/>
    </row>
    <row r="27539" spans="2:3" x14ac:dyDescent="0.25">
      <c r="B27539" s="16"/>
      <c r="C27539" s="17"/>
    </row>
    <row r="27540" spans="2:3" x14ac:dyDescent="0.25">
      <c r="B27540" s="16"/>
      <c r="C27540" s="17"/>
    </row>
    <row r="27541" spans="2:3" x14ac:dyDescent="0.25">
      <c r="B27541" s="16"/>
      <c r="C27541" s="17"/>
    </row>
    <row r="27542" spans="2:3" x14ac:dyDescent="0.25">
      <c r="B27542" s="16"/>
      <c r="C27542" s="17"/>
    </row>
    <row r="27543" spans="2:3" x14ac:dyDescent="0.25">
      <c r="B27543" s="16"/>
      <c r="C27543" s="17"/>
    </row>
    <row r="27544" spans="2:3" x14ac:dyDescent="0.25">
      <c r="B27544" s="16"/>
      <c r="C27544" s="17"/>
    </row>
    <row r="27545" spans="2:3" x14ac:dyDescent="0.25">
      <c r="B27545" s="16"/>
      <c r="C27545" s="17"/>
    </row>
    <row r="27546" spans="2:3" x14ac:dyDescent="0.25">
      <c r="B27546" s="16"/>
      <c r="C27546" s="17"/>
    </row>
    <row r="27547" spans="2:3" x14ac:dyDescent="0.25">
      <c r="B27547" s="16"/>
      <c r="C27547" s="17"/>
    </row>
    <row r="27548" spans="2:3" x14ac:dyDescent="0.25">
      <c r="B27548" s="16"/>
      <c r="C27548" s="17"/>
    </row>
    <row r="27549" spans="2:3" x14ac:dyDescent="0.25">
      <c r="B27549" s="16"/>
      <c r="C27549" s="17"/>
    </row>
    <row r="27550" spans="2:3" x14ac:dyDescent="0.25">
      <c r="B27550" s="16"/>
      <c r="C27550" s="17"/>
    </row>
    <row r="27551" spans="2:3" x14ac:dyDescent="0.25">
      <c r="B27551" s="16"/>
      <c r="C27551" s="17"/>
    </row>
    <row r="27552" spans="2:3" x14ac:dyDescent="0.25">
      <c r="B27552" s="16"/>
      <c r="C27552" s="17"/>
    </row>
    <row r="27553" spans="2:3" x14ac:dyDescent="0.25">
      <c r="B27553" s="16"/>
      <c r="C27553" s="17"/>
    </row>
    <row r="27554" spans="2:3" x14ac:dyDescent="0.25">
      <c r="B27554" s="16"/>
      <c r="C27554" s="17"/>
    </row>
    <row r="27555" spans="2:3" x14ac:dyDescent="0.25">
      <c r="B27555" s="16"/>
      <c r="C27555" s="17"/>
    </row>
    <row r="27556" spans="2:3" x14ac:dyDescent="0.25">
      <c r="B27556" s="16"/>
      <c r="C27556" s="17"/>
    </row>
    <row r="27557" spans="2:3" x14ac:dyDescent="0.25">
      <c r="B27557" s="16"/>
      <c r="C27557" s="17"/>
    </row>
    <row r="27558" spans="2:3" x14ac:dyDescent="0.25">
      <c r="B27558" s="16"/>
      <c r="C27558" s="17"/>
    </row>
    <row r="27559" spans="2:3" x14ac:dyDescent="0.25">
      <c r="B27559" s="16"/>
      <c r="C27559" s="17"/>
    </row>
    <row r="27560" spans="2:3" x14ac:dyDescent="0.25">
      <c r="B27560" s="16"/>
      <c r="C27560" s="17"/>
    </row>
    <row r="27561" spans="2:3" x14ac:dyDescent="0.25">
      <c r="B27561" s="16"/>
      <c r="C27561" s="17"/>
    </row>
    <row r="27562" spans="2:3" x14ac:dyDescent="0.25">
      <c r="B27562" s="16"/>
      <c r="C27562" s="17"/>
    </row>
    <row r="27563" spans="2:3" x14ac:dyDescent="0.25">
      <c r="B27563" s="16"/>
      <c r="C27563" s="17"/>
    </row>
    <row r="27564" spans="2:3" x14ac:dyDescent="0.25">
      <c r="B27564" s="16"/>
      <c r="C27564" s="17"/>
    </row>
    <row r="27565" spans="2:3" x14ac:dyDescent="0.25">
      <c r="B27565" s="16"/>
      <c r="C27565" s="17"/>
    </row>
    <row r="27566" spans="2:3" x14ac:dyDescent="0.25">
      <c r="B27566" s="16"/>
      <c r="C27566" s="17"/>
    </row>
    <row r="27567" spans="2:3" x14ac:dyDescent="0.25">
      <c r="B27567" s="16"/>
      <c r="C27567" s="17"/>
    </row>
    <row r="27568" spans="2:3" x14ac:dyDescent="0.25">
      <c r="B27568" s="16"/>
      <c r="C27568" s="17"/>
    </row>
    <row r="27569" spans="2:3" x14ac:dyDescent="0.25">
      <c r="B27569" s="16"/>
      <c r="C27569" s="17"/>
    </row>
    <row r="27570" spans="2:3" x14ac:dyDescent="0.25">
      <c r="B27570" s="16"/>
      <c r="C27570" s="17"/>
    </row>
    <row r="27571" spans="2:3" x14ac:dyDescent="0.25">
      <c r="B27571" s="16"/>
      <c r="C27571" s="17"/>
    </row>
    <row r="27572" spans="2:3" x14ac:dyDescent="0.25">
      <c r="B27572" s="16"/>
      <c r="C27572" s="17"/>
    </row>
    <row r="27573" spans="2:3" x14ac:dyDescent="0.25">
      <c r="B27573" s="16"/>
      <c r="C27573" s="17"/>
    </row>
    <row r="27574" spans="2:3" x14ac:dyDescent="0.25">
      <c r="B27574" s="16"/>
      <c r="C27574" s="17"/>
    </row>
    <row r="27575" spans="2:3" x14ac:dyDescent="0.25">
      <c r="B27575" s="16"/>
      <c r="C27575" s="17"/>
    </row>
    <row r="27576" spans="2:3" x14ac:dyDescent="0.25">
      <c r="B27576" s="16"/>
      <c r="C27576" s="17"/>
    </row>
    <row r="27577" spans="2:3" x14ac:dyDescent="0.25">
      <c r="B27577" s="16"/>
      <c r="C27577" s="17"/>
    </row>
    <row r="27578" spans="2:3" x14ac:dyDescent="0.25">
      <c r="B27578" s="16"/>
      <c r="C27578" s="17"/>
    </row>
    <row r="27579" spans="2:3" x14ac:dyDescent="0.25">
      <c r="B27579" s="16"/>
      <c r="C27579" s="17"/>
    </row>
    <row r="27580" spans="2:3" x14ac:dyDescent="0.25">
      <c r="B27580" s="16"/>
      <c r="C27580" s="17"/>
    </row>
    <row r="27581" spans="2:3" x14ac:dyDescent="0.25">
      <c r="B27581" s="16"/>
      <c r="C27581" s="17"/>
    </row>
    <row r="27582" spans="2:3" x14ac:dyDescent="0.25">
      <c r="B27582" s="16"/>
      <c r="C27582" s="17"/>
    </row>
    <row r="27583" spans="2:3" x14ac:dyDescent="0.25">
      <c r="B27583" s="16"/>
      <c r="C27583" s="17"/>
    </row>
    <row r="27584" spans="2:3" x14ac:dyDescent="0.25">
      <c r="B27584" s="16"/>
      <c r="C27584" s="17"/>
    </row>
    <row r="27585" spans="2:3" x14ac:dyDescent="0.25">
      <c r="B27585" s="16"/>
      <c r="C27585" s="17"/>
    </row>
    <row r="27586" spans="2:3" x14ac:dyDescent="0.25">
      <c r="B27586" s="16"/>
      <c r="C27586" s="17"/>
    </row>
    <row r="27587" spans="2:3" x14ac:dyDescent="0.25">
      <c r="B27587" s="16"/>
      <c r="C27587" s="17"/>
    </row>
    <row r="27588" spans="2:3" x14ac:dyDescent="0.25">
      <c r="B27588" s="16"/>
      <c r="C27588" s="17"/>
    </row>
    <row r="27589" spans="2:3" x14ac:dyDescent="0.25">
      <c r="B27589" s="16"/>
      <c r="C27589" s="17"/>
    </row>
    <row r="27590" spans="2:3" x14ac:dyDescent="0.25">
      <c r="B27590" s="16"/>
      <c r="C27590" s="17"/>
    </row>
    <row r="27591" spans="2:3" x14ac:dyDescent="0.25">
      <c r="B27591" s="16"/>
      <c r="C27591" s="17"/>
    </row>
    <row r="27592" spans="2:3" x14ac:dyDescent="0.25">
      <c r="B27592" s="16"/>
      <c r="C27592" s="17"/>
    </row>
    <row r="27593" spans="2:3" x14ac:dyDescent="0.25">
      <c r="B27593" s="16"/>
      <c r="C27593" s="17"/>
    </row>
    <row r="27594" spans="2:3" x14ac:dyDescent="0.25">
      <c r="B27594" s="16"/>
      <c r="C27594" s="17"/>
    </row>
    <row r="27595" spans="2:3" x14ac:dyDescent="0.25">
      <c r="B27595" s="16"/>
      <c r="C27595" s="17"/>
    </row>
    <row r="27596" spans="2:3" x14ac:dyDescent="0.25">
      <c r="B27596" s="16"/>
      <c r="C27596" s="17"/>
    </row>
    <row r="27597" spans="2:3" x14ac:dyDescent="0.25">
      <c r="B27597" s="16"/>
      <c r="C27597" s="17"/>
    </row>
    <row r="27598" spans="2:3" x14ac:dyDescent="0.25">
      <c r="B27598" s="16"/>
      <c r="C27598" s="17"/>
    </row>
    <row r="27599" spans="2:3" x14ac:dyDescent="0.25">
      <c r="B27599" s="16"/>
      <c r="C27599" s="17"/>
    </row>
    <row r="27600" spans="2:3" x14ac:dyDescent="0.25">
      <c r="B27600" s="16"/>
      <c r="C27600" s="17"/>
    </row>
    <row r="27601" spans="2:3" x14ac:dyDescent="0.25">
      <c r="B27601" s="16"/>
      <c r="C27601" s="17"/>
    </row>
    <row r="27602" spans="2:3" x14ac:dyDescent="0.25">
      <c r="B27602" s="16"/>
      <c r="C27602" s="17"/>
    </row>
    <row r="27603" spans="2:3" x14ac:dyDescent="0.25">
      <c r="B27603" s="16"/>
      <c r="C27603" s="17"/>
    </row>
    <row r="27604" spans="2:3" x14ac:dyDescent="0.25">
      <c r="B27604" s="16"/>
      <c r="C27604" s="17"/>
    </row>
    <row r="27605" spans="2:3" x14ac:dyDescent="0.25">
      <c r="B27605" s="16"/>
      <c r="C27605" s="17"/>
    </row>
    <row r="27606" spans="2:3" x14ac:dyDescent="0.25">
      <c r="B27606" s="16"/>
      <c r="C27606" s="17"/>
    </row>
    <row r="27607" spans="2:3" x14ac:dyDescent="0.25">
      <c r="B27607" s="16"/>
      <c r="C27607" s="17"/>
    </row>
    <row r="27608" spans="2:3" x14ac:dyDescent="0.25">
      <c r="B27608" s="16"/>
      <c r="C27608" s="17"/>
    </row>
    <row r="27609" spans="2:3" x14ac:dyDescent="0.25">
      <c r="B27609" s="16"/>
      <c r="C27609" s="17"/>
    </row>
    <row r="27610" spans="2:3" x14ac:dyDescent="0.25">
      <c r="B27610" s="16"/>
      <c r="C27610" s="17"/>
    </row>
    <row r="27611" spans="2:3" x14ac:dyDescent="0.25">
      <c r="B27611" s="16"/>
      <c r="C27611" s="17"/>
    </row>
    <row r="27612" spans="2:3" x14ac:dyDescent="0.25">
      <c r="B27612" s="16"/>
      <c r="C27612" s="17"/>
    </row>
    <row r="27613" spans="2:3" x14ac:dyDescent="0.25">
      <c r="B27613" s="16"/>
      <c r="C27613" s="17"/>
    </row>
    <row r="27614" spans="2:3" x14ac:dyDescent="0.25">
      <c r="B27614" s="16"/>
      <c r="C27614" s="17"/>
    </row>
    <row r="27615" spans="2:3" x14ac:dyDescent="0.25">
      <c r="B27615" s="16"/>
      <c r="C27615" s="17"/>
    </row>
    <row r="27616" spans="2:3" x14ac:dyDescent="0.25">
      <c r="B27616" s="16"/>
      <c r="C27616" s="17"/>
    </row>
    <row r="27617" spans="2:3" x14ac:dyDescent="0.25">
      <c r="B27617" s="16"/>
      <c r="C27617" s="17"/>
    </row>
    <row r="27618" spans="2:3" x14ac:dyDescent="0.25">
      <c r="B27618" s="16"/>
      <c r="C27618" s="17"/>
    </row>
    <row r="27619" spans="2:3" x14ac:dyDescent="0.25">
      <c r="B27619" s="16"/>
      <c r="C27619" s="17"/>
    </row>
    <row r="27620" spans="2:3" x14ac:dyDescent="0.25">
      <c r="B27620" s="16"/>
      <c r="C27620" s="17"/>
    </row>
    <row r="27621" spans="2:3" x14ac:dyDescent="0.25">
      <c r="B27621" s="16"/>
      <c r="C27621" s="17"/>
    </row>
    <row r="27622" spans="2:3" x14ac:dyDescent="0.25">
      <c r="B27622" s="16"/>
      <c r="C27622" s="17"/>
    </row>
    <row r="27623" spans="2:3" x14ac:dyDescent="0.25">
      <c r="B27623" s="16"/>
      <c r="C27623" s="17"/>
    </row>
    <row r="27624" spans="2:3" x14ac:dyDescent="0.25">
      <c r="B27624" s="16"/>
      <c r="C27624" s="17"/>
    </row>
    <row r="27625" spans="2:3" x14ac:dyDescent="0.25">
      <c r="B27625" s="16"/>
      <c r="C27625" s="17"/>
    </row>
    <row r="27626" spans="2:3" x14ac:dyDescent="0.25">
      <c r="B27626" s="16"/>
      <c r="C27626" s="17"/>
    </row>
    <row r="27627" spans="2:3" x14ac:dyDescent="0.25">
      <c r="B27627" s="16"/>
      <c r="C27627" s="17"/>
    </row>
    <row r="27628" spans="2:3" x14ac:dyDescent="0.25">
      <c r="B27628" s="16"/>
      <c r="C27628" s="17"/>
    </row>
    <row r="27629" spans="2:3" x14ac:dyDescent="0.25">
      <c r="B27629" s="16"/>
      <c r="C27629" s="17"/>
    </row>
    <row r="27630" spans="2:3" x14ac:dyDescent="0.25">
      <c r="B27630" s="16"/>
      <c r="C27630" s="17"/>
    </row>
    <row r="27631" spans="2:3" x14ac:dyDescent="0.25">
      <c r="B27631" s="16"/>
      <c r="C27631" s="17"/>
    </row>
    <row r="27632" spans="2:3" x14ac:dyDescent="0.25">
      <c r="B27632" s="16"/>
      <c r="C27632" s="17"/>
    </row>
    <row r="27633" spans="2:3" x14ac:dyDescent="0.25">
      <c r="B27633" s="16"/>
      <c r="C27633" s="17"/>
    </row>
    <row r="27634" spans="2:3" x14ac:dyDescent="0.25">
      <c r="B27634" s="16"/>
      <c r="C27634" s="17"/>
    </row>
    <row r="27635" spans="2:3" x14ac:dyDescent="0.25">
      <c r="B27635" s="16"/>
      <c r="C27635" s="17"/>
    </row>
    <row r="27636" spans="2:3" x14ac:dyDescent="0.25">
      <c r="B27636" s="16"/>
      <c r="C27636" s="17"/>
    </row>
    <row r="27637" spans="2:3" x14ac:dyDescent="0.25">
      <c r="B27637" s="16"/>
      <c r="C27637" s="17"/>
    </row>
    <row r="27638" spans="2:3" x14ac:dyDescent="0.25">
      <c r="B27638" s="16"/>
      <c r="C27638" s="17"/>
    </row>
    <row r="27639" spans="2:3" x14ac:dyDescent="0.25">
      <c r="B27639" s="16"/>
      <c r="C27639" s="17"/>
    </row>
    <row r="27640" spans="2:3" x14ac:dyDescent="0.25">
      <c r="B27640" s="16"/>
      <c r="C27640" s="17"/>
    </row>
    <row r="27641" spans="2:3" x14ac:dyDescent="0.25">
      <c r="B27641" s="16"/>
      <c r="C27641" s="17"/>
    </row>
    <row r="27642" spans="2:3" x14ac:dyDescent="0.25">
      <c r="B27642" s="16"/>
      <c r="C27642" s="17"/>
    </row>
    <row r="27643" spans="2:3" x14ac:dyDescent="0.25">
      <c r="B27643" s="16"/>
      <c r="C27643" s="17"/>
    </row>
    <row r="27644" spans="2:3" x14ac:dyDescent="0.25">
      <c r="B27644" s="16"/>
      <c r="C27644" s="17"/>
    </row>
    <row r="27645" spans="2:3" x14ac:dyDescent="0.25">
      <c r="B27645" s="16"/>
      <c r="C27645" s="17"/>
    </row>
    <row r="27646" spans="2:3" x14ac:dyDescent="0.25">
      <c r="B27646" s="16"/>
      <c r="C27646" s="17"/>
    </row>
    <row r="27647" spans="2:3" x14ac:dyDescent="0.25">
      <c r="B27647" s="16"/>
      <c r="C27647" s="17"/>
    </row>
    <row r="27648" spans="2:3" x14ac:dyDescent="0.25">
      <c r="B27648" s="16"/>
      <c r="C27648" s="17"/>
    </row>
    <row r="27649" spans="2:3" x14ac:dyDescent="0.25">
      <c r="B27649" s="16"/>
      <c r="C27649" s="17"/>
    </row>
    <row r="27650" spans="2:3" x14ac:dyDescent="0.25">
      <c r="B27650" s="16"/>
      <c r="C27650" s="17"/>
    </row>
    <row r="27651" spans="2:3" x14ac:dyDescent="0.25">
      <c r="B27651" s="16"/>
      <c r="C27651" s="17"/>
    </row>
    <row r="27652" spans="2:3" x14ac:dyDescent="0.25">
      <c r="B27652" s="16"/>
      <c r="C27652" s="17"/>
    </row>
    <row r="27653" spans="2:3" x14ac:dyDescent="0.25">
      <c r="B27653" s="16"/>
      <c r="C27653" s="17"/>
    </row>
    <row r="27654" spans="2:3" x14ac:dyDescent="0.25">
      <c r="B27654" s="16"/>
      <c r="C27654" s="17"/>
    </row>
    <row r="27655" spans="2:3" x14ac:dyDescent="0.25">
      <c r="B27655" s="16"/>
      <c r="C27655" s="17"/>
    </row>
    <row r="27656" spans="2:3" x14ac:dyDescent="0.25">
      <c r="B27656" s="16"/>
      <c r="C27656" s="17"/>
    </row>
    <row r="27657" spans="2:3" x14ac:dyDescent="0.25">
      <c r="B27657" s="16"/>
      <c r="C27657" s="17"/>
    </row>
    <row r="27658" spans="2:3" x14ac:dyDescent="0.25">
      <c r="B27658" s="16"/>
      <c r="C27658" s="17"/>
    </row>
    <row r="27659" spans="2:3" x14ac:dyDescent="0.25">
      <c r="B27659" s="16"/>
      <c r="C27659" s="17"/>
    </row>
    <row r="27660" spans="2:3" x14ac:dyDescent="0.25">
      <c r="B27660" s="16"/>
      <c r="C27660" s="17"/>
    </row>
    <row r="27661" spans="2:3" x14ac:dyDescent="0.25">
      <c r="B27661" s="16"/>
      <c r="C27661" s="17"/>
    </row>
    <row r="27662" spans="2:3" x14ac:dyDescent="0.25">
      <c r="B27662" s="16"/>
      <c r="C27662" s="17"/>
    </row>
    <row r="27663" spans="2:3" x14ac:dyDescent="0.25">
      <c r="B27663" s="16"/>
      <c r="C27663" s="17"/>
    </row>
    <row r="27664" spans="2:3" x14ac:dyDescent="0.25">
      <c r="B27664" s="16"/>
      <c r="C27664" s="17"/>
    </row>
    <row r="27665" spans="2:3" x14ac:dyDescent="0.25">
      <c r="B27665" s="16"/>
      <c r="C27665" s="17"/>
    </row>
    <row r="27666" spans="2:3" x14ac:dyDescent="0.25">
      <c r="B27666" s="16"/>
      <c r="C27666" s="17"/>
    </row>
    <row r="27667" spans="2:3" x14ac:dyDescent="0.25">
      <c r="B27667" s="16"/>
      <c r="C27667" s="17"/>
    </row>
    <row r="27668" spans="2:3" x14ac:dyDescent="0.25">
      <c r="B27668" s="16"/>
      <c r="C27668" s="17"/>
    </row>
    <row r="27669" spans="2:3" x14ac:dyDescent="0.25">
      <c r="B27669" s="16"/>
      <c r="C27669" s="17"/>
    </row>
    <row r="27670" spans="2:3" x14ac:dyDescent="0.25">
      <c r="B27670" s="16"/>
      <c r="C27670" s="17"/>
    </row>
    <row r="27671" spans="2:3" x14ac:dyDescent="0.25">
      <c r="B27671" s="16"/>
      <c r="C27671" s="17"/>
    </row>
    <row r="27672" spans="2:3" x14ac:dyDescent="0.25">
      <c r="B27672" s="16"/>
      <c r="C27672" s="17"/>
    </row>
    <row r="27673" spans="2:3" x14ac:dyDescent="0.25">
      <c r="B27673" s="16"/>
      <c r="C27673" s="17"/>
    </row>
    <row r="27674" spans="2:3" x14ac:dyDescent="0.25">
      <c r="B27674" s="16"/>
      <c r="C27674" s="17"/>
    </row>
    <row r="27675" spans="2:3" x14ac:dyDescent="0.25">
      <c r="B27675" s="16"/>
      <c r="C27675" s="17"/>
    </row>
    <row r="27676" spans="2:3" x14ac:dyDescent="0.25">
      <c r="B27676" s="16"/>
      <c r="C27676" s="17"/>
    </row>
    <row r="27677" spans="2:3" x14ac:dyDescent="0.25">
      <c r="B27677" s="16"/>
      <c r="C27677" s="17"/>
    </row>
    <row r="27678" spans="2:3" x14ac:dyDescent="0.25">
      <c r="B27678" s="16"/>
      <c r="C27678" s="17"/>
    </row>
    <row r="27679" spans="2:3" x14ac:dyDescent="0.25">
      <c r="B27679" s="16"/>
      <c r="C27679" s="17"/>
    </row>
    <row r="27680" spans="2:3" x14ac:dyDescent="0.25">
      <c r="B27680" s="16"/>
      <c r="C27680" s="17"/>
    </row>
    <row r="27681" spans="2:3" x14ac:dyDescent="0.25">
      <c r="B27681" s="16"/>
      <c r="C27681" s="17"/>
    </row>
    <row r="27682" spans="2:3" x14ac:dyDescent="0.25">
      <c r="B27682" s="16"/>
      <c r="C27682" s="17"/>
    </row>
    <row r="27683" spans="2:3" x14ac:dyDescent="0.25">
      <c r="B27683" s="16"/>
      <c r="C27683" s="17"/>
    </row>
    <row r="27684" spans="2:3" x14ac:dyDescent="0.25">
      <c r="B27684" s="16"/>
      <c r="C27684" s="17"/>
    </row>
    <row r="27685" spans="2:3" x14ac:dyDescent="0.25">
      <c r="B27685" s="16"/>
      <c r="C27685" s="17"/>
    </row>
    <row r="27686" spans="2:3" x14ac:dyDescent="0.25">
      <c r="B27686" s="16"/>
      <c r="C27686" s="17"/>
    </row>
    <row r="27687" spans="2:3" x14ac:dyDescent="0.25">
      <c r="B27687" s="16"/>
      <c r="C27687" s="17"/>
    </row>
    <row r="27688" spans="2:3" x14ac:dyDescent="0.25">
      <c r="B27688" s="16"/>
      <c r="C27688" s="17"/>
    </row>
    <row r="27689" spans="2:3" x14ac:dyDescent="0.25">
      <c r="B27689" s="16"/>
      <c r="C27689" s="17"/>
    </row>
    <row r="27690" spans="2:3" x14ac:dyDescent="0.25">
      <c r="B27690" s="16"/>
      <c r="C27690" s="17"/>
    </row>
    <row r="27691" spans="2:3" x14ac:dyDescent="0.25">
      <c r="B27691" s="16"/>
      <c r="C27691" s="17"/>
    </row>
    <row r="27692" spans="2:3" x14ac:dyDescent="0.25">
      <c r="B27692" s="16"/>
      <c r="C27692" s="17"/>
    </row>
    <row r="27693" spans="2:3" x14ac:dyDescent="0.25">
      <c r="B27693" s="16"/>
      <c r="C27693" s="17"/>
    </row>
    <row r="27694" spans="2:3" x14ac:dyDescent="0.25">
      <c r="B27694" s="16"/>
      <c r="C27694" s="17"/>
    </row>
    <row r="27695" spans="2:3" x14ac:dyDescent="0.25">
      <c r="B27695" s="16"/>
      <c r="C27695" s="17"/>
    </row>
    <row r="27696" spans="2:3" x14ac:dyDescent="0.25">
      <c r="B27696" s="16"/>
      <c r="C27696" s="17"/>
    </row>
    <row r="27697" spans="2:3" x14ac:dyDescent="0.25">
      <c r="B27697" s="16"/>
      <c r="C27697" s="17"/>
    </row>
    <row r="27698" spans="2:3" x14ac:dyDescent="0.25">
      <c r="B27698" s="16"/>
      <c r="C27698" s="17"/>
    </row>
    <row r="27699" spans="2:3" x14ac:dyDescent="0.25">
      <c r="B27699" s="16"/>
      <c r="C27699" s="17"/>
    </row>
    <row r="27700" spans="2:3" x14ac:dyDescent="0.25">
      <c r="B27700" s="16"/>
      <c r="C27700" s="17"/>
    </row>
    <row r="27701" spans="2:3" x14ac:dyDescent="0.25">
      <c r="B27701" s="16"/>
      <c r="C27701" s="17"/>
    </row>
    <row r="27702" spans="2:3" x14ac:dyDescent="0.25">
      <c r="B27702" s="16"/>
      <c r="C27702" s="17"/>
    </row>
    <row r="27703" spans="2:3" x14ac:dyDescent="0.25">
      <c r="B27703" s="16"/>
      <c r="C27703" s="17"/>
    </row>
    <row r="27704" spans="2:3" x14ac:dyDescent="0.25">
      <c r="B27704" s="16"/>
      <c r="C27704" s="17"/>
    </row>
    <row r="27705" spans="2:3" x14ac:dyDescent="0.25">
      <c r="B27705" s="16"/>
      <c r="C27705" s="17"/>
    </row>
    <row r="27706" spans="2:3" x14ac:dyDescent="0.25">
      <c r="B27706" s="16"/>
      <c r="C27706" s="17"/>
    </row>
    <row r="27707" spans="2:3" x14ac:dyDescent="0.25">
      <c r="B27707" s="16"/>
      <c r="C27707" s="17"/>
    </row>
    <row r="27708" spans="2:3" x14ac:dyDescent="0.25">
      <c r="B27708" s="16"/>
      <c r="C27708" s="17"/>
    </row>
    <row r="27709" spans="2:3" x14ac:dyDescent="0.25">
      <c r="B27709" s="16"/>
      <c r="C27709" s="17"/>
    </row>
    <row r="27710" spans="2:3" x14ac:dyDescent="0.25">
      <c r="B27710" s="16"/>
      <c r="C27710" s="17"/>
    </row>
    <row r="27711" spans="2:3" x14ac:dyDescent="0.25">
      <c r="B27711" s="16"/>
      <c r="C27711" s="17"/>
    </row>
    <row r="27712" spans="2:3" x14ac:dyDescent="0.25">
      <c r="B27712" s="16"/>
      <c r="C27712" s="17"/>
    </row>
    <row r="27713" spans="2:3" x14ac:dyDescent="0.25">
      <c r="B27713" s="16"/>
      <c r="C27713" s="17"/>
    </row>
    <row r="27714" spans="2:3" x14ac:dyDescent="0.25">
      <c r="B27714" s="16"/>
      <c r="C27714" s="17"/>
    </row>
    <row r="27715" spans="2:3" x14ac:dyDescent="0.25">
      <c r="B27715" s="16"/>
      <c r="C27715" s="17"/>
    </row>
    <row r="27716" spans="2:3" x14ac:dyDescent="0.25">
      <c r="B27716" s="16"/>
      <c r="C27716" s="17"/>
    </row>
    <row r="27717" spans="2:3" x14ac:dyDescent="0.25">
      <c r="B27717" s="16"/>
      <c r="C27717" s="17"/>
    </row>
    <row r="27718" spans="2:3" x14ac:dyDescent="0.25">
      <c r="B27718" s="16"/>
      <c r="C27718" s="17"/>
    </row>
    <row r="27719" spans="2:3" x14ac:dyDescent="0.25">
      <c r="B27719" s="16"/>
      <c r="C27719" s="17"/>
    </row>
    <row r="27720" spans="2:3" x14ac:dyDescent="0.25">
      <c r="B27720" s="16"/>
      <c r="C27720" s="17"/>
    </row>
    <row r="27721" spans="2:3" x14ac:dyDescent="0.25">
      <c r="B27721" s="16"/>
      <c r="C27721" s="17"/>
    </row>
    <row r="27722" spans="2:3" x14ac:dyDescent="0.25">
      <c r="B27722" s="16"/>
      <c r="C27722" s="17"/>
    </row>
    <row r="27723" spans="2:3" x14ac:dyDescent="0.25">
      <c r="B27723" s="16"/>
      <c r="C27723" s="17"/>
    </row>
    <row r="27724" spans="2:3" x14ac:dyDescent="0.25">
      <c r="B27724" s="16"/>
      <c r="C27724" s="17"/>
    </row>
    <row r="27725" spans="2:3" x14ac:dyDescent="0.25">
      <c r="B27725" s="16"/>
      <c r="C27725" s="17"/>
    </row>
    <row r="27726" spans="2:3" x14ac:dyDescent="0.25">
      <c r="B27726" s="16"/>
      <c r="C27726" s="17"/>
    </row>
    <row r="27727" spans="2:3" x14ac:dyDescent="0.25">
      <c r="B27727" s="16"/>
      <c r="C27727" s="17"/>
    </row>
    <row r="27728" spans="2:3" x14ac:dyDescent="0.25">
      <c r="B27728" s="16"/>
      <c r="C27728" s="17"/>
    </row>
    <row r="27729" spans="2:3" x14ac:dyDescent="0.25">
      <c r="B27729" s="16"/>
      <c r="C27729" s="17"/>
    </row>
    <row r="27730" spans="2:3" x14ac:dyDescent="0.25">
      <c r="B27730" s="16"/>
      <c r="C27730" s="17"/>
    </row>
    <row r="27731" spans="2:3" x14ac:dyDescent="0.25">
      <c r="B27731" s="16"/>
      <c r="C27731" s="17"/>
    </row>
    <row r="27732" spans="2:3" x14ac:dyDescent="0.25">
      <c r="B27732" s="16"/>
      <c r="C27732" s="17"/>
    </row>
    <row r="27733" spans="2:3" x14ac:dyDescent="0.25">
      <c r="B27733" s="16"/>
      <c r="C27733" s="17"/>
    </row>
    <row r="27734" spans="2:3" x14ac:dyDescent="0.25">
      <c r="B27734" s="16"/>
      <c r="C27734" s="17"/>
    </row>
    <row r="27735" spans="2:3" x14ac:dyDescent="0.25">
      <c r="B27735" s="16"/>
      <c r="C27735" s="17"/>
    </row>
    <row r="27736" spans="2:3" x14ac:dyDescent="0.25">
      <c r="B27736" s="16"/>
      <c r="C27736" s="17"/>
    </row>
    <row r="27737" spans="2:3" x14ac:dyDescent="0.25">
      <c r="B27737" s="16"/>
      <c r="C27737" s="17"/>
    </row>
    <row r="27738" spans="2:3" x14ac:dyDescent="0.25">
      <c r="B27738" s="16"/>
      <c r="C27738" s="17"/>
    </row>
    <row r="27739" spans="2:3" x14ac:dyDescent="0.25">
      <c r="B27739" s="16"/>
      <c r="C27739" s="17"/>
    </row>
    <row r="27740" spans="2:3" x14ac:dyDescent="0.25">
      <c r="B27740" s="16"/>
      <c r="C27740" s="17"/>
    </row>
    <row r="27741" spans="2:3" x14ac:dyDescent="0.25">
      <c r="B27741" s="16"/>
      <c r="C27741" s="17"/>
    </row>
    <row r="27742" spans="2:3" x14ac:dyDescent="0.25">
      <c r="B27742" s="16"/>
      <c r="C27742" s="17"/>
    </row>
    <row r="27743" spans="2:3" x14ac:dyDescent="0.25">
      <c r="B27743" s="16"/>
      <c r="C27743" s="17"/>
    </row>
    <row r="27744" spans="2:3" x14ac:dyDescent="0.25">
      <c r="B27744" s="16"/>
      <c r="C27744" s="17"/>
    </row>
    <row r="27745" spans="2:3" x14ac:dyDescent="0.25">
      <c r="B27745" s="16"/>
      <c r="C27745" s="17"/>
    </row>
    <row r="27746" spans="2:3" x14ac:dyDescent="0.25">
      <c r="B27746" s="16"/>
      <c r="C27746" s="17"/>
    </row>
    <row r="27747" spans="2:3" x14ac:dyDescent="0.25">
      <c r="B27747" s="16"/>
      <c r="C27747" s="17"/>
    </row>
    <row r="27748" spans="2:3" x14ac:dyDescent="0.25">
      <c r="B27748" s="16"/>
      <c r="C27748" s="17"/>
    </row>
    <row r="27749" spans="2:3" x14ac:dyDescent="0.25">
      <c r="B27749" s="16"/>
      <c r="C27749" s="17"/>
    </row>
    <row r="27750" spans="2:3" x14ac:dyDescent="0.25">
      <c r="B27750" s="16"/>
      <c r="C27750" s="17"/>
    </row>
    <row r="27751" spans="2:3" x14ac:dyDescent="0.25">
      <c r="B27751" s="16"/>
      <c r="C27751" s="17"/>
    </row>
    <row r="27752" spans="2:3" x14ac:dyDescent="0.25">
      <c r="B27752" s="16"/>
      <c r="C27752" s="17"/>
    </row>
    <row r="27753" spans="2:3" x14ac:dyDescent="0.25">
      <c r="B27753" s="16"/>
      <c r="C27753" s="17"/>
    </row>
    <row r="27754" spans="2:3" x14ac:dyDescent="0.25">
      <c r="B27754" s="16"/>
      <c r="C27754" s="17"/>
    </row>
    <row r="27755" spans="2:3" x14ac:dyDescent="0.25">
      <c r="B27755" s="16"/>
      <c r="C27755" s="17"/>
    </row>
    <row r="27756" spans="2:3" x14ac:dyDescent="0.25">
      <c r="B27756" s="16"/>
      <c r="C27756" s="17"/>
    </row>
    <row r="27757" spans="2:3" x14ac:dyDescent="0.25">
      <c r="B27757" s="16"/>
      <c r="C27757" s="17"/>
    </row>
    <row r="27758" spans="2:3" x14ac:dyDescent="0.25">
      <c r="B27758" s="16"/>
      <c r="C27758" s="17"/>
    </row>
    <row r="27759" spans="2:3" x14ac:dyDescent="0.25">
      <c r="B27759" s="16"/>
      <c r="C27759" s="17"/>
    </row>
    <row r="27760" spans="2:3" x14ac:dyDescent="0.25">
      <c r="B27760" s="16"/>
      <c r="C27760" s="17"/>
    </row>
    <row r="27761" spans="2:3" x14ac:dyDescent="0.25">
      <c r="B27761" s="16"/>
      <c r="C27761" s="17"/>
    </row>
    <row r="27762" spans="2:3" x14ac:dyDescent="0.25">
      <c r="B27762" s="16"/>
      <c r="C27762" s="17"/>
    </row>
    <row r="27763" spans="2:3" x14ac:dyDescent="0.25">
      <c r="B27763" s="16"/>
      <c r="C27763" s="17"/>
    </row>
    <row r="27764" spans="2:3" x14ac:dyDescent="0.25">
      <c r="B27764" s="16"/>
      <c r="C27764" s="17"/>
    </row>
    <row r="27765" spans="2:3" x14ac:dyDescent="0.25">
      <c r="B27765" s="16"/>
      <c r="C27765" s="17"/>
    </row>
    <row r="27766" spans="2:3" x14ac:dyDescent="0.25">
      <c r="B27766" s="16"/>
      <c r="C27766" s="17"/>
    </row>
    <row r="27767" spans="2:3" x14ac:dyDescent="0.25">
      <c r="B27767" s="16"/>
      <c r="C27767" s="17"/>
    </row>
    <row r="27768" spans="2:3" x14ac:dyDescent="0.25">
      <c r="B27768" s="16"/>
      <c r="C27768" s="17"/>
    </row>
    <row r="27769" spans="2:3" x14ac:dyDescent="0.25">
      <c r="B27769" s="16"/>
      <c r="C27769" s="17"/>
    </row>
    <row r="27770" spans="2:3" x14ac:dyDescent="0.25">
      <c r="B27770" s="16"/>
      <c r="C27770" s="17"/>
    </row>
    <row r="27771" spans="2:3" x14ac:dyDescent="0.25">
      <c r="B27771" s="16"/>
      <c r="C27771" s="17"/>
    </row>
    <row r="27772" spans="2:3" x14ac:dyDescent="0.25">
      <c r="B27772" s="16"/>
      <c r="C27772" s="17"/>
    </row>
    <row r="27773" spans="2:3" x14ac:dyDescent="0.25">
      <c r="B27773" s="16"/>
      <c r="C27773" s="17"/>
    </row>
    <row r="27774" spans="2:3" x14ac:dyDescent="0.25">
      <c r="B27774" s="16"/>
      <c r="C27774" s="17"/>
    </row>
    <row r="27775" spans="2:3" x14ac:dyDescent="0.25">
      <c r="B27775" s="16"/>
      <c r="C27775" s="17"/>
    </row>
    <row r="27776" spans="2:3" x14ac:dyDescent="0.25">
      <c r="B27776" s="16"/>
      <c r="C27776" s="17"/>
    </row>
    <row r="27777" spans="2:3" x14ac:dyDescent="0.25">
      <c r="B27777" s="16"/>
      <c r="C27777" s="17"/>
    </row>
    <row r="27778" spans="2:3" x14ac:dyDescent="0.25">
      <c r="B27778" s="16"/>
      <c r="C27778" s="17"/>
    </row>
    <row r="27779" spans="2:3" x14ac:dyDescent="0.25">
      <c r="B27779" s="16"/>
      <c r="C27779" s="17"/>
    </row>
    <row r="27780" spans="2:3" x14ac:dyDescent="0.25">
      <c r="B27780" s="16"/>
      <c r="C27780" s="17"/>
    </row>
    <row r="27781" spans="2:3" x14ac:dyDescent="0.25">
      <c r="B27781" s="16"/>
      <c r="C27781" s="17"/>
    </row>
    <row r="27782" spans="2:3" x14ac:dyDescent="0.25">
      <c r="B27782" s="16"/>
      <c r="C27782" s="17"/>
    </row>
    <row r="27783" spans="2:3" x14ac:dyDescent="0.25">
      <c r="B27783" s="16"/>
      <c r="C27783" s="17"/>
    </row>
    <row r="27784" spans="2:3" x14ac:dyDescent="0.25">
      <c r="B27784" s="16"/>
      <c r="C27784" s="17"/>
    </row>
    <row r="27785" spans="2:3" x14ac:dyDescent="0.25">
      <c r="B27785" s="16"/>
      <c r="C27785" s="17"/>
    </row>
    <row r="27786" spans="2:3" x14ac:dyDescent="0.25">
      <c r="B27786" s="16"/>
      <c r="C27786" s="17"/>
    </row>
    <row r="27787" spans="2:3" x14ac:dyDescent="0.25">
      <c r="B27787" s="16"/>
      <c r="C27787" s="17"/>
    </row>
    <row r="27788" spans="2:3" x14ac:dyDescent="0.25">
      <c r="B27788" s="16"/>
      <c r="C27788" s="17"/>
    </row>
    <row r="27789" spans="2:3" x14ac:dyDescent="0.25">
      <c r="B27789" s="16"/>
      <c r="C27789" s="17"/>
    </row>
    <row r="27790" spans="2:3" x14ac:dyDescent="0.25">
      <c r="B27790" s="16"/>
      <c r="C27790" s="17"/>
    </row>
    <row r="27791" spans="2:3" x14ac:dyDescent="0.25">
      <c r="B27791" s="16"/>
      <c r="C27791" s="17"/>
    </row>
    <row r="27792" spans="2:3" x14ac:dyDescent="0.25">
      <c r="B27792" s="16"/>
      <c r="C27792" s="17"/>
    </row>
    <row r="27793" spans="2:3" x14ac:dyDescent="0.25">
      <c r="B27793" s="16"/>
      <c r="C27793" s="17"/>
    </row>
    <row r="27794" spans="2:3" x14ac:dyDescent="0.25">
      <c r="B27794" s="16"/>
      <c r="C27794" s="17"/>
    </row>
    <row r="27795" spans="2:3" x14ac:dyDescent="0.25">
      <c r="B27795" s="16"/>
      <c r="C27795" s="17"/>
    </row>
    <row r="27796" spans="2:3" x14ac:dyDescent="0.25">
      <c r="B27796" s="16"/>
      <c r="C27796" s="17"/>
    </row>
    <row r="27797" spans="2:3" x14ac:dyDescent="0.25">
      <c r="B27797" s="16"/>
      <c r="C27797" s="17"/>
    </row>
    <row r="27798" spans="2:3" x14ac:dyDescent="0.25">
      <c r="B27798" s="16"/>
      <c r="C27798" s="17"/>
    </row>
    <row r="27799" spans="2:3" x14ac:dyDescent="0.25">
      <c r="B27799" s="16"/>
      <c r="C27799" s="17"/>
    </row>
    <row r="27800" spans="2:3" x14ac:dyDescent="0.25">
      <c r="B27800" s="16"/>
      <c r="C27800" s="17"/>
    </row>
    <row r="27801" spans="2:3" x14ac:dyDescent="0.25">
      <c r="B27801" s="16"/>
      <c r="C27801" s="17"/>
    </row>
    <row r="27802" spans="2:3" x14ac:dyDescent="0.25">
      <c r="B27802" s="16"/>
      <c r="C27802" s="17"/>
    </row>
    <row r="27803" spans="2:3" x14ac:dyDescent="0.25">
      <c r="B27803" s="16"/>
      <c r="C27803" s="17"/>
    </row>
    <row r="27804" spans="2:3" x14ac:dyDescent="0.25">
      <c r="B27804" s="16"/>
      <c r="C27804" s="17"/>
    </row>
    <row r="27805" spans="2:3" x14ac:dyDescent="0.25">
      <c r="B27805" s="16"/>
      <c r="C27805" s="17"/>
    </row>
    <row r="27806" spans="2:3" x14ac:dyDescent="0.25">
      <c r="B27806" s="16"/>
      <c r="C27806" s="17"/>
    </row>
    <row r="27807" spans="2:3" x14ac:dyDescent="0.25">
      <c r="B27807" s="16"/>
      <c r="C27807" s="17"/>
    </row>
    <row r="27808" spans="2:3" x14ac:dyDescent="0.25">
      <c r="B27808" s="16"/>
      <c r="C27808" s="17"/>
    </row>
    <row r="27809" spans="2:3" x14ac:dyDescent="0.25">
      <c r="B27809" s="16"/>
      <c r="C27809" s="17"/>
    </row>
    <row r="27810" spans="2:3" x14ac:dyDescent="0.25">
      <c r="B27810" s="16"/>
      <c r="C27810" s="17"/>
    </row>
    <row r="27811" spans="2:3" x14ac:dyDescent="0.25">
      <c r="B27811" s="16"/>
      <c r="C27811" s="17"/>
    </row>
    <row r="27812" spans="2:3" x14ac:dyDescent="0.25">
      <c r="B27812" s="16"/>
      <c r="C27812" s="17"/>
    </row>
    <row r="27813" spans="2:3" x14ac:dyDescent="0.25">
      <c r="B27813" s="16"/>
      <c r="C27813" s="17"/>
    </row>
    <row r="27814" spans="2:3" x14ac:dyDescent="0.25">
      <c r="B27814" s="16"/>
      <c r="C27814" s="17"/>
    </row>
    <row r="27815" spans="2:3" x14ac:dyDescent="0.25">
      <c r="B27815" s="16"/>
      <c r="C27815" s="17"/>
    </row>
    <row r="27816" spans="2:3" x14ac:dyDescent="0.25">
      <c r="B27816" s="16"/>
      <c r="C27816" s="17"/>
    </row>
    <row r="27817" spans="2:3" x14ac:dyDescent="0.25">
      <c r="B27817" s="16"/>
      <c r="C27817" s="17"/>
    </row>
    <row r="27818" spans="2:3" x14ac:dyDescent="0.25">
      <c r="B27818" s="16"/>
      <c r="C27818" s="17"/>
    </row>
    <row r="27819" spans="2:3" x14ac:dyDescent="0.25">
      <c r="B27819" s="16"/>
      <c r="C27819" s="17"/>
    </row>
    <row r="27820" spans="2:3" x14ac:dyDescent="0.25">
      <c r="B27820" s="16"/>
      <c r="C27820" s="17"/>
    </row>
    <row r="27821" spans="2:3" x14ac:dyDescent="0.25">
      <c r="B27821" s="16"/>
      <c r="C27821" s="17"/>
    </row>
    <row r="27822" spans="2:3" x14ac:dyDescent="0.25">
      <c r="B27822" s="16"/>
      <c r="C27822" s="17"/>
    </row>
    <row r="27823" spans="2:3" x14ac:dyDescent="0.25">
      <c r="B27823" s="16"/>
      <c r="C27823" s="17"/>
    </row>
    <row r="27824" spans="2:3" x14ac:dyDescent="0.25">
      <c r="B27824" s="16"/>
      <c r="C27824" s="17"/>
    </row>
    <row r="27825" spans="2:3" x14ac:dyDescent="0.25">
      <c r="B27825" s="16"/>
      <c r="C27825" s="17"/>
    </row>
    <row r="27826" spans="2:3" x14ac:dyDescent="0.25">
      <c r="B27826" s="16"/>
      <c r="C27826" s="17"/>
    </row>
    <row r="27827" spans="2:3" x14ac:dyDescent="0.25">
      <c r="B27827" s="16"/>
      <c r="C27827" s="17"/>
    </row>
    <row r="27828" spans="2:3" x14ac:dyDescent="0.25">
      <c r="B27828" s="16"/>
      <c r="C27828" s="17"/>
    </row>
    <row r="27829" spans="2:3" x14ac:dyDescent="0.25">
      <c r="B27829" s="16"/>
      <c r="C27829" s="17"/>
    </row>
    <row r="27830" spans="2:3" x14ac:dyDescent="0.25">
      <c r="B27830" s="16"/>
      <c r="C27830" s="17"/>
    </row>
    <row r="27831" spans="2:3" x14ac:dyDescent="0.25">
      <c r="B27831" s="16"/>
      <c r="C27831" s="17"/>
    </row>
    <row r="27832" spans="2:3" x14ac:dyDescent="0.25">
      <c r="B27832" s="16"/>
      <c r="C27832" s="17"/>
    </row>
    <row r="27833" spans="2:3" x14ac:dyDescent="0.25">
      <c r="B27833" s="16"/>
      <c r="C27833" s="17"/>
    </row>
    <row r="27834" spans="2:3" x14ac:dyDescent="0.25">
      <c r="B27834" s="16"/>
      <c r="C27834" s="17"/>
    </row>
    <row r="27835" spans="2:3" x14ac:dyDescent="0.25">
      <c r="B27835" s="16"/>
      <c r="C27835" s="17"/>
    </row>
    <row r="27836" spans="2:3" x14ac:dyDescent="0.25">
      <c r="B27836" s="16"/>
      <c r="C27836" s="17"/>
    </row>
    <row r="27837" spans="2:3" x14ac:dyDescent="0.25">
      <c r="B27837" s="16"/>
      <c r="C27837" s="17"/>
    </row>
    <row r="27838" spans="2:3" x14ac:dyDescent="0.25">
      <c r="B27838" s="16"/>
      <c r="C27838" s="17"/>
    </row>
    <row r="27839" spans="2:3" x14ac:dyDescent="0.25">
      <c r="B27839" s="16"/>
      <c r="C27839" s="17"/>
    </row>
    <row r="27840" spans="2:3" x14ac:dyDescent="0.25">
      <c r="B27840" s="16"/>
      <c r="C27840" s="17"/>
    </row>
    <row r="27841" spans="2:3" x14ac:dyDescent="0.25">
      <c r="B27841" s="16"/>
      <c r="C27841" s="17"/>
    </row>
    <row r="27842" spans="2:3" x14ac:dyDescent="0.25">
      <c r="B27842" s="16"/>
      <c r="C27842" s="17"/>
    </row>
    <row r="27843" spans="2:3" x14ac:dyDescent="0.25">
      <c r="B27843" s="16"/>
      <c r="C27843" s="17"/>
    </row>
    <row r="27844" spans="2:3" x14ac:dyDescent="0.25">
      <c r="B27844" s="16"/>
      <c r="C27844" s="17"/>
    </row>
    <row r="27845" spans="2:3" x14ac:dyDescent="0.25">
      <c r="B27845" s="16"/>
      <c r="C27845" s="17"/>
    </row>
    <row r="27846" spans="2:3" x14ac:dyDescent="0.25">
      <c r="B27846" s="16"/>
      <c r="C27846" s="17"/>
    </row>
    <row r="27847" spans="2:3" x14ac:dyDescent="0.25">
      <c r="B27847" s="16"/>
      <c r="C27847" s="17"/>
    </row>
    <row r="27848" spans="2:3" x14ac:dyDescent="0.25">
      <c r="B27848" s="16"/>
      <c r="C27848" s="17"/>
    </row>
    <row r="27849" spans="2:3" x14ac:dyDescent="0.25">
      <c r="B27849" s="16"/>
      <c r="C27849" s="17"/>
    </row>
    <row r="27850" spans="2:3" x14ac:dyDescent="0.25">
      <c r="B27850" s="16"/>
      <c r="C27850" s="17"/>
    </row>
    <row r="27851" spans="2:3" x14ac:dyDescent="0.25">
      <c r="B27851" s="16"/>
      <c r="C27851" s="17"/>
    </row>
    <row r="27852" spans="2:3" x14ac:dyDescent="0.25">
      <c r="B27852" s="16"/>
      <c r="C27852" s="17"/>
    </row>
    <row r="27853" spans="2:3" x14ac:dyDescent="0.25">
      <c r="B27853" s="16"/>
      <c r="C27853" s="17"/>
    </row>
    <row r="27854" spans="2:3" x14ac:dyDescent="0.25">
      <c r="B27854" s="16"/>
      <c r="C27854" s="17"/>
    </row>
    <row r="27855" spans="2:3" x14ac:dyDescent="0.25">
      <c r="B27855" s="16"/>
      <c r="C27855" s="17"/>
    </row>
    <row r="27856" spans="2:3" x14ac:dyDescent="0.25">
      <c r="B27856" s="16"/>
      <c r="C27856" s="17"/>
    </row>
    <row r="27857" spans="2:3" x14ac:dyDescent="0.25">
      <c r="B27857" s="16"/>
      <c r="C27857" s="17"/>
    </row>
    <row r="27858" spans="2:3" x14ac:dyDescent="0.25">
      <c r="B27858" s="16"/>
      <c r="C27858" s="17"/>
    </row>
    <row r="27859" spans="2:3" x14ac:dyDescent="0.25">
      <c r="B27859" s="16"/>
      <c r="C27859" s="17"/>
    </row>
    <row r="27860" spans="2:3" x14ac:dyDescent="0.25">
      <c r="B27860" s="16"/>
      <c r="C27860" s="17"/>
    </row>
    <row r="27861" spans="2:3" x14ac:dyDescent="0.25">
      <c r="B27861" s="16"/>
      <c r="C27861" s="17"/>
    </row>
    <row r="27862" spans="2:3" x14ac:dyDescent="0.25">
      <c r="B27862" s="16"/>
      <c r="C27862" s="17"/>
    </row>
    <row r="27863" spans="2:3" x14ac:dyDescent="0.25">
      <c r="B27863" s="16"/>
      <c r="C27863" s="17"/>
    </row>
    <row r="27864" spans="2:3" x14ac:dyDescent="0.25">
      <c r="B27864" s="16"/>
      <c r="C27864" s="17"/>
    </row>
    <row r="27865" spans="2:3" x14ac:dyDescent="0.25">
      <c r="B27865" s="16"/>
      <c r="C27865" s="17"/>
    </row>
    <row r="27866" spans="2:3" x14ac:dyDescent="0.25">
      <c r="B27866" s="16"/>
      <c r="C27866" s="17"/>
    </row>
    <row r="27867" spans="2:3" x14ac:dyDescent="0.25">
      <c r="B27867" s="16"/>
      <c r="C27867" s="17"/>
    </row>
    <row r="27868" spans="2:3" x14ac:dyDescent="0.25">
      <c r="B27868" s="16"/>
      <c r="C27868" s="17"/>
    </row>
    <row r="27869" spans="2:3" x14ac:dyDescent="0.25">
      <c r="B27869" s="16"/>
      <c r="C27869" s="17"/>
    </row>
    <row r="27870" spans="2:3" x14ac:dyDescent="0.25">
      <c r="B27870" s="16"/>
      <c r="C27870" s="17"/>
    </row>
    <row r="27871" spans="2:3" x14ac:dyDescent="0.25">
      <c r="B27871" s="16"/>
      <c r="C27871" s="17"/>
    </row>
    <row r="27872" spans="2:3" x14ac:dyDescent="0.25">
      <c r="B27872" s="16"/>
      <c r="C27872" s="17"/>
    </row>
    <row r="27873" spans="2:3" x14ac:dyDescent="0.25">
      <c r="B27873" s="16"/>
      <c r="C27873" s="17"/>
    </row>
    <row r="27874" spans="2:3" x14ac:dyDescent="0.25">
      <c r="B27874" s="16"/>
      <c r="C27874" s="17"/>
    </row>
    <row r="27875" spans="2:3" x14ac:dyDescent="0.25">
      <c r="B27875" s="16"/>
      <c r="C27875" s="17"/>
    </row>
    <row r="27876" spans="2:3" x14ac:dyDescent="0.25">
      <c r="B27876" s="16"/>
      <c r="C27876" s="17"/>
    </row>
    <row r="27877" spans="2:3" x14ac:dyDescent="0.25">
      <c r="B27877" s="16"/>
      <c r="C27877" s="17"/>
    </row>
    <row r="27878" spans="2:3" x14ac:dyDescent="0.25">
      <c r="B27878" s="16"/>
      <c r="C27878" s="17"/>
    </row>
    <row r="27879" spans="2:3" x14ac:dyDescent="0.25">
      <c r="B27879" s="16"/>
      <c r="C27879" s="17"/>
    </row>
    <row r="27880" spans="2:3" x14ac:dyDescent="0.25">
      <c r="B27880" s="16"/>
      <c r="C27880" s="17"/>
    </row>
    <row r="27881" spans="2:3" x14ac:dyDescent="0.25">
      <c r="B27881" s="16"/>
      <c r="C27881" s="17"/>
    </row>
    <row r="27882" spans="2:3" x14ac:dyDescent="0.25">
      <c r="B27882" s="16"/>
      <c r="C27882" s="17"/>
    </row>
    <row r="27883" spans="2:3" x14ac:dyDescent="0.25">
      <c r="B27883" s="16"/>
      <c r="C27883" s="17"/>
    </row>
    <row r="27884" spans="2:3" x14ac:dyDescent="0.25">
      <c r="B27884" s="16"/>
      <c r="C27884" s="17"/>
    </row>
    <row r="27885" spans="2:3" x14ac:dyDescent="0.25">
      <c r="B27885" s="16"/>
      <c r="C27885" s="17"/>
    </row>
    <row r="27886" spans="2:3" x14ac:dyDescent="0.25">
      <c r="B27886" s="16"/>
      <c r="C27886" s="17"/>
    </row>
    <row r="27887" spans="2:3" x14ac:dyDescent="0.25">
      <c r="B27887" s="16"/>
      <c r="C27887" s="17"/>
    </row>
    <row r="27888" spans="2:3" x14ac:dyDescent="0.25">
      <c r="B27888" s="16"/>
      <c r="C27888" s="17"/>
    </row>
    <row r="27889" spans="2:3" x14ac:dyDescent="0.25">
      <c r="B27889" s="16"/>
      <c r="C27889" s="17"/>
    </row>
    <row r="27890" spans="2:3" x14ac:dyDescent="0.25">
      <c r="B27890" s="16"/>
      <c r="C27890" s="17"/>
    </row>
    <row r="27891" spans="2:3" x14ac:dyDescent="0.25">
      <c r="B27891" s="16"/>
      <c r="C27891" s="17"/>
    </row>
    <row r="27892" spans="2:3" x14ac:dyDescent="0.25">
      <c r="B27892" s="16"/>
      <c r="C27892" s="17"/>
    </row>
    <row r="27893" spans="2:3" x14ac:dyDescent="0.25">
      <c r="B27893" s="16"/>
      <c r="C27893" s="17"/>
    </row>
    <row r="27894" spans="2:3" x14ac:dyDescent="0.25">
      <c r="B27894" s="16"/>
      <c r="C27894" s="17"/>
    </row>
    <row r="27895" spans="2:3" x14ac:dyDescent="0.25">
      <c r="B27895" s="16"/>
      <c r="C27895" s="17"/>
    </row>
    <row r="27896" spans="2:3" x14ac:dyDescent="0.25">
      <c r="B27896" s="16"/>
      <c r="C27896" s="17"/>
    </row>
    <row r="27897" spans="2:3" x14ac:dyDescent="0.25">
      <c r="B27897" s="16"/>
      <c r="C27897" s="17"/>
    </row>
    <row r="27898" spans="2:3" x14ac:dyDescent="0.25">
      <c r="B27898" s="16"/>
      <c r="C27898" s="17"/>
    </row>
    <row r="27899" spans="2:3" x14ac:dyDescent="0.25">
      <c r="B27899" s="16"/>
      <c r="C27899" s="17"/>
    </row>
    <row r="27900" spans="2:3" x14ac:dyDescent="0.25">
      <c r="B27900" s="16"/>
      <c r="C27900" s="17"/>
    </row>
    <row r="27901" spans="2:3" x14ac:dyDescent="0.25">
      <c r="B27901" s="16"/>
      <c r="C27901" s="17"/>
    </row>
    <row r="27902" spans="2:3" x14ac:dyDescent="0.25">
      <c r="B27902" s="16"/>
      <c r="C27902" s="17"/>
    </row>
    <row r="27903" spans="2:3" x14ac:dyDescent="0.25">
      <c r="B27903" s="16"/>
      <c r="C27903" s="17"/>
    </row>
    <row r="27904" spans="2:3" x14ac:dyDescent="0.25">
      <c r="B27904" s="16"/>
      <c r="C27904" s="17"/>
    </row>
    <row r="27905" spans="2:3" x14ac:dyDescent="0.25">
      <c r="B27905" s="16"/>
      <c r="C27905" s="17"/>
    </row>
    <row r="27906" spans="2:3" x14ac:dyDescent="0.25">
      <c r="B27906" s="16"/>
      <c r="C27906" s="17"/>
    </row>
    <row r="27907" spans="2:3" x14ac:dyDescent="0.25">
      <c r="B27907" s="16"/>
      <c r="C27907" s="17"/>
    </row>
    <row r="27908" spans="2:3" x14ac:dyDescent="0.25">
      <c r="B27908" s="16"/>
      <c r="C27908" s="17"/>
    </row>
    <row r="27909" spans="2:3" x14ac:dyDescent="0.25">
      <c r="B27909" s="16"/>
      <c r="C27909" s="17"/>
    </row>
    <row r="27910" spans="2:3" x14ac:dyDescent="0.25">
      <c r="B27910" s="16"/>
      <c r="C27910" s="17"/>
    </row>
    <row r="27911" spans="2:3" x14ac:dyDescent="0.25">
      <c r="B27911" s="16"/>
      <c r="C27911" s="17"/>
    </row>
    <row r="27912" spans="2:3" x14ac:dyDescent="0.25">
      <c r="B27912" s="16"/>
      <c r="C27912" s="17"/>
    </row>
    <row r="27913" spans="2:3" x14ac:dyDescent="0.25">
      <c r="B27913" s="16"/>
      <c r="C27913" s="17"/>
    </row>
    <row r="27914" spans="2:3" x14ac:dyDescent="0.25">
      <c r="B27914" s="16"/>
      <c r="C27914" s="17"/>
    </row>
    <row r="27915" spans="2:3" x14ac:dyDescent="0.25">
      <c r="B27915" s="16"/>
      <c r="C27915" s="17"/>
    </row>
    <row r="27916" spans="2:3" x14ac:dyDescent="0.25">
      <c r="B27916" s="16"/>
      <c r="C27916" s="17"/>
    </row>
    <row r="27917" spans="2:3" x14ac:dyDescent="0.25">
      <c r="B27917" s="16"/>
      <c r="C27917" s="17"/>
    </row>
    <row r="27918" spans="2:3" x14ac:dyDescent="0.25">
      <c r="B27918" s="16"/>
      <c r="C27918" s="17"/>
    </row>
    <row r="27919" spans="2:3" x14ac:dyDescent="0.25">
      <c r="B27919" s="16"/>
      <c r="C27919" s="17"/>
    </row>
    <row r="27920" spans="2:3" x14ac:dyDescent="0.25">
      <c r="B27920" s="16"/>
      <c r="C27920" s="17"/>
    </row>
    <row r="27921" spans="2:3" x14ac:dyDescent="0.25">
      <c r="B27921" s="16"/>
      <c r="C27921" s="17"/>
    </row>
    <row r="27922" spans="2:3" x14ac:dyDescent="0.25">
      <c r="B27922" s="16"/>
      <c r="C27922" s="17"/>
    </row>
    <row r="27923" spans="2:3" x14ac:dyDescent="0.25">
      <c r="B27923" s="16"/>
      <c r="C27923" s="17"/>
    </row>
    <row r="27924" spans="2:3" x14ac:dyDescent="0.25">
      <c r="B27924" s="16"/>
      <c r="C27924" s="17"/>
    </row>
    <row r="27925" spans="2:3" x14ac:dyDescent="0.25">
      <c r="B27925" s="16"/>
      <c r="C27925" s="17"/>
    </row>
    <row r="27926" spans="2:3" x14ac:dyDescent="0.25">
      <c r="B27926" s="16"/>
      <c r="C27926" s="17"/>
    </row>
    <row r="27927" spans="2:3" x14ac:dyDescent="0.25">
      <c r="B27927" s="16"/>
      <c r="C27927" s="17"/>
    </row>
    <row r="27928" spans="2:3" x14ac:dyDescent="0.25">
      <c r="B27928" s="16"/>
      <c r="C27928" s="17"/>
    </row>
    <row r="27929" spans="2:3" x14ac:dyDescent="0.25">
      <c r="B27929" s="16"/>
      <c r="C27929" s="17"/>
    </row>
    <row r="27930" spans="2:3" x14ac:dyDescent="0.25">
      <c r="B27930" s="16"/>
      <c r="C27930" s="17"/>
    </row>
    <row r="27931" spans="2:3" x14ac:dyDescent="0.25">
      <c r="B27931" s="16"/>
      <c r="C27931" s="17"/>
    </row>
    <row r="27932" spans="2:3" x14ac:dyDescent="0.25">
      <c r="B27932" s="16"/>
      <c r="C27932" s="17"/>
    </row>
    <row r="27933" spans="2:3" x14ac:dyDescent="0.25">
      <c r="B27933" s="16"/>
      <c r="C27933" s="17"/>
    </row>
    <row r="27934" spans="2:3" x14ac:dyDescent="0.25">
      <c r="B27934" s="16"/>
      <c r="C27934" s="17"/>
    </row>
    <row r="27935" spans="2:3" x14ac:dyDescent="0.25">
      <c r="B27935" s="16"/>
      <c r="C27935" s="17"/>
    </row>
    <row r="27936" spans="2:3" x14ac:dyDescent="0.25">
      <c r="B27936" s="16"/>
      <c r="C27936" s="17"/>
    </row>
    <row r="27937" spans="2:3" x14ac:dyDescent="0.25">
      <c r="B27937" s="16"/>
      <c r="C27937" s="17"/>
    </row>
    <row r="27938" spans="2:3" x14ac:dyDescent="0.25">
      <c r="B27938" s="16"/>
      <c r="C27938" s="17"/>
    </row>
    <row r="27939" spans="2:3" x14ac:dyDescent="0.25">
      <c r="B27939" s="16"/>
      <c r="C27939" s="17"/>
    </row>
    <row r="27940" spans="2:3" x14ac:dyDescent="0.25">
      <c r="B27940" s="16"/>
      <c r="C27940" s="17"/>
    </row>
    <row r="27941" spans="2:3" x14ac:dyDescent="0.25">
      <c r="B27941" s="16"/>
      <c r="C27941" s="17"/>
    </row>
    <row r="27942" spans="2:3" x14ac:dyDescent="0.25">
      <c r="B27942" s="16"/>
      <c r="C27942" s="17"/>
    </row>
    <row r="27943" spans="2:3" x14ac:dyDescent="0.25">
      <c r="B27943" s="16"/>
      <c r="C27943" s="17"/>
    </row>
    <row r="27944" spans="2:3" x14ac:dyDescent="0.25">
      <c r="B27944" s="16"/>
      <c r="C27944" s="17"/>
    </row>
    <row r="27945" spans="2:3" x14ac:dyDescent="0.25">
      <c r="B27945" s="16"/>
      <c r="C27945" s="17"/>
    </row>
    <row r="27946" spans="2:3" x14ac:dyDescent="0.25">
      <c r="B27946" s="16"/>
      <c r="C27946" s="17"/>
    </row>
    <row r="27947" spans="2:3" x14ac:dyDescent="0.25">
      <c r="B27947" s="16"/>
      <c r="C27947" s="17"/>
    </row>
    <row r="27948" spans="2:3" x14ac:dyDescent="0.25">
      <c r="B27948" s="16"/>
      <c r="C27948" s="17"/>
    </row>
    <row r="27949" spans="2:3" x14ac:dyDescent="0.25">
      <c r="B27949" s="16"/>
      <c r="C27949" s="17"/>
    </row>
    <row r="27950" spans="2:3" x14ac:dyDescent="0.25">
      <c r="B27950" s="16"/>
      <c r="C27950" s="17"/>
    </row>
    <row r="27951" spans="2:3" x14ac:dyDescent="0.25">
      <c r="B27951" s="16"/>
      <c r="C27951" s="17"/>
    </row>
    <row r="27952" spans="2:3" x14ac:dyDescent="0.25">
      <c r="B27952" s="16"/>
      <c r="C27952" s="17"/>
    </row>
    <row r="27953" spans="2:3" x14ac:dyDescent="0.25">
      <c r="B27953" s="16"/>
      <c r="C27953" s="17"/>
    </row>
    <row r="27954" spans="2:3" x14ac:dyDescent="0.25">
      <c r="B27954" s="16"/>
      <c r="C27954" s="17"/>
    </row>
    <row r="27955" spans="2:3" x14ac:dyDescent="0.25">
      <c r="B27955" s="16"/>
      <c r="C27955" s="17"/>
    </row>
    <row r="27956" spans="2:3" x14ac:dyDescent="0.25">
      <c r="B27956" s="16"/>
      <c r="C27956" s="17"/>
    </row>
    <row r="27957" spans="2:3" x14ac:dyDescent="0.25">
      <c r="B27957" s="16"/>
      <c r="C27957" s="17"/>
    </row>
    <row r="27958" spans="2:3" x14ac:dyDescent="0.25">
      <c r="B27958" s="16"/>
      <c r="C27958" s="17"/>
    </row>
    <row r="27959" spans="2:3" x14ac:dyDescent="0.25">
      <c r="B27959" s="16"/>
      <c r="C27959" s="17"/>
    </row>
    <row r="27960" spans="2:3" x14ac:dyDescent="0.25">
      <c r="B27960" s="16"/>
      <c r="C27960" s="17"/>
    </row>
    <row r="27961" spans="2:3" x14ac:dyDescent="0.25">
      <c r="B27961" s="16"/>
      <c r="C27961" s="17"/>
    </row>
    <row r="27962" spans="2:3" x14ac:dyDescent="0.25">
      <c r="B27962" s="16"/>
      <c r="C27962" s="17"/>
    </row>
    <row r="27963" spans="2:3" x14ac:dyDescent="0.25">
      <c r="B27963" s="16"/>
      <c r="C27963" s="17"/>
    </row>
    <row r="27964" spans="2:3" x14ac:dyDescent="0.25">
      <c r="B27964" s="16"/>
      <c r="C27964" s="17"/>
    </row>
    <row r="27965" spans="2:3" x14ac:dyDescent="0.25">
      <c r="B27965" s="16"/>
      <c r="C27965" s="17"/>
    </row>
    <row r="27966" spans="2:3" x14ac:dyDescent="0.25">
      <c r="B27966" s="16"/>
      <c r="C27966" s="17"/>
    </row>
    <row r="27967" spans="2:3" x14ac:dyDescent="0.25">
      <c r="B27967" s="16"/>
      <c r="C27967" s="17"/>
    </row>
    <row r="27968" spans="2:3" x14ac:dyDescent="0.25">
      <c r="B27968" s="16"/>
      <c r="C27968" s="17"/>
    </row>
    <row r="27969" spans="2:3" x14ac:dyDescent="0.25">
      <c r="B27969" s="16"/>
      <c r="C27969" s="17"/>
    </row>
    <row r="27970" spans="2:3" x14ac:dyDescent="0.25">
      <c r="B27970" s="16"/>
      <c r="C27970" s="17"/>
    </row>
    <row r="27971" spans="2:3" x14ac:dyDescent="0.25">
      <c r="B27971" s="16"/>
      <c r="C27971" s="17"/>
    </row>
    <row r="27972" spans="2:3" x14ac:dyDescent="0.25">
      <c r="B27972" s="16"/>
      <c r="C27972" s="17"/>
    </row>
    <row r="27973" spans="2:3" x14ac:dyDescent="0.25">
      <c r="B27973" s="16"/>
      <c r="C27973" s="17"/>
    </row>
    <row r="27974" spans="2:3" x14ac:dyDescent="0.25">
      <c r="B27974" s="16"/>
      <c r="C27974" s="17"/>
    </row>
    <row r="27975" spans="2:3" x14ac:dyDescent="0.25">
      <c r="B27975" s="16"/>
      <c r="C27975" s="17"/>
    </row>
    <row r="27976" spans="2:3" x14ac:dyDescent="0.25">
      <c r="B27976" s="16"/>
      <c r="C27976" s="17"/>
    </row>
    <row r="27977" spans="2:3" x14ac:dyDescent="0.25">
      <c r="B27977" s="16"/>
      <c r="C27977" s="17"/>
    </row>
    <row r="27978" spans="2:3" x14ac:dyDescent="0.25">
      <c r="B27978" s="16"/>
      <c r="C27978" s="17"/>
    </row>
    <row r="27979" spans="2:3" x14ac:dyDescent="0.25">
      <c r="B27979" s="16"/>
      <c r="C27979" s="17"/>
    </row>
    <row r="27980" spans="2:3" x14ac:dyDescent="0.25">
      <c r="B27980" s="16"/>
      <c r="C27980" s="17"/>
    </row>
    <row r="27981" spans="2:3" x14ac:dyDescent="0.25">
      <c r="B27981" s="16"/>
      <c r="C27981" s="17"/>
    </row>
    <row r="27982" spans="2:3" x14ac:dyDescent="0.25">
      <c r="B27982" s="16"/>
      <c r="C27982" s="17"/>
    </row>
    <row r="27983" spans="2:3" x14ac:dyDescent="0.25">
      <c r="B27983" s="16"/>
      <c r="C27983" s="17"/>
    </row>
    <row r="27984" spans="2:3" x14ac:dyDescent="0.25">
      <c r="B27984" s="16"/>
      <c r="C27984" s="17"/>
    </row>
    <row r="27985" spans="2:3" x14ac:dyDescent="0.25">
      <c r="B27985" s="16"/>
      <c r="C27985" s="17"/>
    </row>
    <row r="27986" spans="2:3" x14ac:dyDescent="0.25">
      <c r="B27986" s="16"/>
      <c r="C27986" s="17"/>
    </row>
    <row r="27987" spans="2:3" x14ac:dyDescent="0.25">
      <c r="B27987" s="16"/>
      <c r="C27987" s="17"/>
    </row>
    <row r="27988" spans="2:3" x14ac:dyDescent="0.25">
      <c r="B27988" s="16"/>
      <c r="C27988" s="17"/>
    </row>
    <row r="27989" spans="2:3" x14ac:dyDescent="0.25">
      <c r="B27989" s="16"/>
      <c r="C27989" s="17"/>
    </row>
    <row r="27990" spans="2:3" x14ac:dyDescent="0.25">
      <c r="B27990" s="16"/>
      <c r="C27990" s="17"/>
    </row>
    <row r="27991" spans="2:3" x14ac:dyDescent="0.25">
      <c r="B27991" s="16"/>
      <c r="C27991" s="17"/>
    </row>
    <row r="27992" spans="2:3" x14ac:dyDescent="0.25">
      <c r="B27992" s="16"/>
      <c r="C27992" s="17"/>
    </row>
    <row r="27993" spans="2:3" x14ac:dyDescent="0.25">
      <c r="B27993" s="16"/>
      <c r="C27993" s="17"/>
    </row>
    <row r="27994" spans="2:3" x14ac:dyDescent="0.25">
      <c r="B27994" s="16"/>
      <c r="C27994" s="17"/>
    </row>
    <row r="27995" spans="2:3" x14ac:dyDescent="0.25">
      <c r="B27995" s="16"/>
      <c r="C27995" s="17"/>
    </row>
    <row r="27996" spans="2:3" x14ac:dyDescent="0.25">
      <c r="B27996" s="16"/>
      <c r="C27996" s="17"/>
    </row>
    <row r="27997" spans="2:3" x14ac:dyDescent="0.25">
      <c r="B27997" s="16"/>
      <c r="C27997" s="17"/>
    </row>
    <row r="27998" spans="2:3" x14ac:dyDescent="0.25">
      <c r="B27998" s="16"/>
      <c r="C27998" s="17"/>
    </row>
    <row r="27999" spans="2:3" x14ac:dyDescent="0.25">
      <c r="B27999" s="16"/>
      <c r="C27999" s="17"/>
    </row>
    <row r="28000" spans="2:3" x14ac:dyDescent="0.25">
      <c r="B28000" s="16"/>
      <c r="C28000" s="17"/>
    </row>
    <row r="28001" spans="2:3" x14ac:dyDescent="0.25">
      <c r="B28001" s="16"/>
      <c r="C28001" s="17"/>
    </row>
    <row r="28002" spans="2:3" x14ac:dyDescent="0.25">
      <c r="B28002" s="16"/>
      <c r="C28002" s="17"/>
    </row>
    <row r="28003" spans="2:3" x14ac:dyDescent="0.25">
      <c r="B28003" s="16"/>
      <c r="C28003" s="17"/>
    </row>
    <row r="28004" spans="2:3" x14ac:dyDescent="0.25">
      <c r="B28004" s="16"/>
      <c r="C28004" s="17"/>
    </row>
    <row r="28005" spans="2:3" x14ac:dyDescent="0.25">
      <c r="B28005" s="16"/>
      <c r="C28005" s="17"/>
    </row>
    <row r="28006" spans="2:3" x14ac:dyDescent="0.25">
      <c r="B28006" s="16"/>
      <c r="C28006" s="17"/>
    </row>
    <row r="28007" spans="2:3" x14ac:dyDescent="0.25">
      <c r="B28007" s="16"/>
      <c r="C28007" s="17"/>
    </row>
    <row r="28008" spans="2:3" x14ac:dyDescent="0.25">
      <c r="B28008" s="16"/>
      <c r="C28008" s="17"/>
    </row>
    <row r="28009" spans="2:3" x14ac:dyDescent="0.25">
      <c r="B28009" s="16"/>
      <c r="C28009" s="17"/>
    </row>
    <row r="28010" spans="2:3" x14ac:dyDescent="0.25">
      <c r="B28010" s="16"/>
      <c r="C28010" s="17"/>
    </row>
    <row r="28011" spans="2:3" x14ac:dyDescent="0.25">
      <c r="B28011" s="16"/>
      <c r="C28011" s="17"/>
    </row>
    <row r="28012" spans="2:3" x14ac:dyDescent="0.25">
      <c r="B28012" s="16"/>
      <c r="C28012" s="17"/>
    </row>
    <row r="28013" spans="2:3" x14ac:dyDescent="0.25">
      <c r="B28013" s="16"/>
      <c r="C28013" s="17"/>
    </row>
    <row r="28014" spans="2:3" x14ac:dyDescent="0.25">
      <c r="B28014" s="16"/>
      <c r="C28014" s="17"/>
    </row>
    <row r="28015" spans="2:3" x14ac:dyDescent="0.25">
      <c r="B28015" s="16"/>
      <c r="C28015" s="17"/>
    </row>
    <row r="28016" spans="2:3" x14ac:dyDescent="0.25">
      <c r="B28016" s="16"/>
      <c r="C28016" s="17"/>
    </row>
    <row r="28017" spans="2:3" x14ac:dyDescent="0.25">
      <c r="B28017" s="16"/>
      <c r="C28017" s="17"/>
    </row>
    <row r="28018" spans="2:3" x14ac:dyDescent="0.25">
      <c r="B28018" s="16"/>
      <c r="C28018" s="17"/>
    </row>
    <row r="28019" spans="2:3" x14ac:dyDescent="0.25">
      <c r="B28019" s="16"/>
      <c r="C28019" s="17"/>
    </row>
    <row r="28020" spans="2:3" x14ac:dyDescent="0.25">
      <c r="B28020" s="16"/>
      <c r="C28020" s="17"/>
    </row>
    <row r="28021" spans="2:3" x14ac:dyDescent="0.25">
      <c r="B28021" s="16"/>
      <c r="C28021" s="17"/>
    </row>
    <row r="28022" spans="2:3" x14ac:dyDescent="0.25">
      <c r="B28022" s="16"/>
      <c r="C28022" s="17"/>
    </row>
    <row r="28023" spans="2:3" x14ac:dyDescent="0.25">
      <c r="B28023" s="16"/>
      <c r="C28023" s="17"/>
    </row>
    <row r="28024" spans="2:3" x14ac:dyDescent="0.25">
      <c r="B28024" s="16"/>
      <c r="C28024" s="17"/>
    </row>
    <row r="28025" spans="2:3" x14ac:dyDescent="0.25">
      <c r="B28025" s="16"/>
      <c r="C28025" s="17"/>
    </row>
    <row r="28026" spans="2:3" x14ac:dyDescent="0.25">
      <c r="B28026" s="16"/>
      <c r="C28026" s="17"/>
    </row>
    <row r="28027" spans="2:3" x14ac:dyDescent="0.25">
      <c r="B28027" s="16"/>
      <c r="C28027" s="17"/>
    </row>
    <row r="28028" spans="2:3" x14ac:dyDescent="0.25">
      <c r="B28028" s="16"/>
      <c r="C28028" s="17"/>
    </row>
    <row r="28029" spans="2:3" x14ac:dyDescent="0.25">
      <c r="B28029" s="16"/>
      <c r="C28029" s="17"/>
    </row>
    <row r="28030" spans="2:3" x14ac:dyDescent="0.25">
      <c r="B28030" s="16"/>
      <c r="C28030" s="17"/>
    </row>
    <row r="28031" spans="2:3" x14ac:dyDescent="0.25">
      <c r="B28031" s="16"/>
      <c r="C28031" s="17"/>
    </row>
    <row r="28032" spans="2:3" x14ac:dyDescent="0.25">
      <c r="B28032" s="16"/>
      <c r="C28032" s="17"/>
    </row>
    <row r="28033" spans="2:3" x14ac:dyDescent="0.25">
      <c r="B28033" s="16"/>
      <c r="C28033" s="17"/>
    </row>
    <row r="28034" spans="2:3" x14ac:dyDescent="0.25">
      <c r="B28034" s="16"/>
      <c r="C28034" s="17"/>
    </row>
    <row r="28035" spans="2:3" x14ac:dyDescent="0.25">
      <c r="B28035" s="16"/>
      <c r="C28035" s="17"/>
    </row>
    <row r="28036" spans="2:3" x14ac:dyDescent="0.25">
      <c r="B28036" s="16"/>
      <c r="C28036" s="17"/>
    </row>
    <row r="28037" spans="2:3" x14ac:dyDescent="0.25">
      <c r="B28037" s="16"/>
      <c r="C28037" s="17"/>
    </row>
    <row r="28038" spans="2:3" x14ac:dyDescent="0.25">
      <c r="B28038" s="16"/>
      <c r="C28038" s="17"/>
    </row>
    <row r="28039" spans="2:3" x14ac:dyDescent="0.25">
      <c r="B28039" s="16"/>
      <c r="C28039" s="17"/>
    </row>
    <row r="28040" spans="2:3" x14ac:dyDescent="0.25">
      <c r="B28040" s="16"/>
      <c r="C28040" s="17"/>
    </row>
    <row r="28041" spans="2:3" x14ac:dyDescent="0.25">
      <c r="B28041" s="16"/>
      <c r="C28041" s="17"/>
    </row>
    <row r="28042" spans="2:3" x14ac:dyDescent="0.25">
      <c r="B28042" s="16"/>
      <c r="C28042" s="17"/>
    </row>
    <row r="28043" spans="2:3" x14ac:dyDescent="0.25">
      <c r="B28043" s="16"/>
      <c r="C28043" s="17"/>
    </row>
    <row r="28044" spans="2:3" x14ac:dyDescent="0.25">
      <c r="B28044" s="16"/>
      <c r="C28044" s="17"/>
    </row>
    <row r="28045" spans="2:3" x14ac:dyDescent="0.25">
      <c r="B28045" s="16"/>
      <c r="C28045" s="17"/>
    </row>
    <row r="28046" spans="2:3" x14ac:dyDescent="0.25">
      <c r="B28046" s="16"/>
      <c r="C28046" s="17"/>
    </row>
    <row r="28047" spans="2:3" x14ac:dyDescent="0.25">
      <c r="B28047" s="16"/>
      <c r="C28047" s="17"/>
    </row>
    <row r="28048" spans="2:3" x14ac:dyDescent="0.25">
      <c r="B28048" s="16"/>
      <c r="C28048" s="17"/>
    </row>
    <row r="28049" spans="2:3" x14ac:dyDescent="0.25">
      <c r="B28049" s="16"/>
      <c r="C28049" s="17"/>
    </row>
    <row r="28050" spans="2:3" x14ac:dyDescent="0.25">
      <c r="B28050" s="16"/>
      <c r="C28050" s="17"/>
    </row>
    <row r="28051" spans="2:3" x14ac:dyDescent="0.25">
      <c r="B28051" s="16"/>
      <c r="C28051" s="17"/>
    </row>
    <row r="28052" spans="2:3" x14ac:dyDescent="0.25">
      <c r="B28052" s="16"/>
      <c r="C28052" s="17"/>
    </row>
    <row r="28053" spans="2:3" x14ac:dyDescent="0.25">
      <c r="B28053" s="16"/>
      <c r="C28053" s="17"/>
    </row>
    <row r="28054" spans="2:3" x14ac:dyDescent="0.25">
      <c r="B28054" s="16"/>
      <c r="C28054" s="17"/>
    </row>
    <row r="28055" spans="2:3" x14ac:dyDescent="0.25">
      <c r="B28055" s="16"/>
      <c r="C28055" s="17"/>
    </row>
    <row r="28056" spans="2:3" x14ac:dyDescent="0.25">
      <c r="B28056" s="16"/>
      <c r="C28056" s="17"/>
    </row>
    <row r="28057" spans="2:3" x14ac:dyDescent="0.25">
      <c r="B28057" s="16"/>
      <c r="C28057" s="17"/>
    </row>
    <row r="28058" spans="2:3" x14ac:dyDescent="0.25">
      <c r="B28058" s="16"/>
      <c r="C28058" s="17"/>
    </row>
    <row r="28059" spans="2:3" x14ac:dyDescent="0.25">
      <c r="B28059" s="16"/>
      <c r="C28059" s="17"/>
    </row>
    <row r="28060" spans="2:3" x14ac:dyDescent="0.25">
      <c r="B28060" s="16"/>
      <c r="C28060" s="17"/>
    </row>
    <row r="28061" spans="2:3" x14ac:dyDescent="0.25">
      <c r="B28061" s="16"/>
      <c r="C28061" s="17"/>
    </row>
    <row r="28062" spans="2:3" x14ac:dyDescent="0.25">
      <c r="B28062" s="16"/>
      <c r="C28062" s="17"/>
    </row>
    <row r="28063" spans="2:3" x14ac:dyDescent="0.25">
      <c r="B28063" s="16"/>
      <c r="C28063" s="17"/>
    </row>
    <row r="28064" spans="2:3" x14ac:dyDescent="0.25">
      <c r="B28064" s="16"/>
      <c r="C28064" s="17"/>
    </row>
    <row r="28065" spans="2:3" x14ac:dyDescent="0.25">
      <c r="B28065" s="16"/>
      <c r="C28065" s="17"/>
    </row>
    <row r="28066" spans="2:3" x14ac:dyDescent="0.25">
      <c r="B28066" s="16"/>
      <c r="C28066" s="17"/>
    </row>
    <row r="28067" spans="2:3" x14ac:dyDescent="0.25">
      <c r="B28067" s="16"/>
      <c r="C28067" s="17"/>
    </row>
    <row r="28068" spans="2:3" x14ac:dyDescent="0.25">
      <c r="B28068" s="16"/>
      <c r="C28068" s="17"/>
    </row>
    <row r="28069" spans="2:3" x14ac:dyDescent="0.25">
      <c r="B28069" s="16"/>
      <c r="C28069" s="17"/>
    </row>
    <row r="28070" spans="2:3" x14ac:dyDescent="0.25">
      <c r="B28070" s="16"/>
      <c r="C28070" s="17"/>
    </row>
    <row r="28071" spans="2:3" x14ac:dyDescent="0.25">
      <c r="B28071" s="16"/>
      <c r="C28071" s="17"/>
    </row>
    <row r="28072" spans="2:3" x14ac:dyDescent="0.25">
      <c r="B28072" s="16"/>
      <c r="C28072" s="17"/>
    </row>
    <row r="28073" spans="2:3" x14ac:dyDescent="0.25">
      <c r="B28073" s="16"/>
      <c r="C28073" s="17"/>
    </row>
    <row r="28074" spans="2:3" x14ac:dyDescent="0.25">
      <c r="B28074" s="16"/>
      <c r="C28074" s="17"/>
    </row>
    <row r="28075" spans="2:3" x14ac:dyDescent="0.25">
      <c r="B28075" s="16"/>
      <c r="C28075" s="17"/>
    </row>
    <row r="28076" spans="2:3" x14ac:dyDescent="0.25">
      <c r="B28076" s="16"/>
      <c r="C28076" s="17"/>
    </row>
    <row r="28077" spans="2:3" x14ac:dyDescent="0.25">
      <c r="B28077" s="16"/>
      <c r="C28077" s="17"/>
    </row>
    <row r="28078" spans="2:3" x14ac:dyDescent="0.25">
      <c r="B28078" s="16"/>
      <c r="C28078" s="17"/>
    </row>
    <row r="28079" spans="2:3" x14ac:dyDescent="0.25">
      <c r="B28079" s="16"/>
      <c r="C28079" s="17"/>
    </row>
    <row r="28080" spans="2:3" x14ac:dyDescent="0.25">
      <c r="B28080" s="16"/>
      <c r="C28080" s="17"/>
    </row>
    <row r="28081" spans="2:3" x14ac:dyDescent="0.25">
      <c r="B28081" s="16"/>
      <c r="C28081" s="17"/>
    </row>
    <row r="28082" spans="2:3" x14ac:dyDescent="0.25">
      <c r="B28082" s="16"/>
      <c r="C28082" s="17"/>
    </row>
    <row r="28083" spans="2:3" x14ac:dyDescent="0.25">
      <c r="B28083" s="16"/>
      <c r="C28083" s="17"/>
    </row>
    <row r="28084" spans="2:3" x14ac:dyDescent="0.25">
      <c r="B28084" s="16"/>
      <c r="C28084" s="17"/>
    </row>
    <row r="28085" spans="2:3" x14ac:dyDescent="0.25">
      <c r="B28085" s="16"/>
      <c r="C28085" s="17"/>
    </row>
    <row r="28086" spans="2:3" x14ac:dyDescent="0.25">
      <c r="B28086" s="16"/>
      <c r="C28086" s="17"/>
    </row>
    <row r="28087" spans="2:3" x14ac:dyDescent="0.25">
      <c r="B28087" s="16"/>
      <c r="C28087" s="17"/>
    </row>
    <row r="28088" spans="2:3" x14ac:dyDescent="0.25">
      <c r="B28088" s="16"/>
      <c r="C28088" s="17"/>
    </row>
    <row r="28089" spans="2:3" x14ac:dyDescent="0.25">
      <c r="B28089" s="16"/>
      <c r="C28089" s="17"/>
    </row>
    <row r="28090" spans="2:3" x14ac:dyDescent="0.25">
      <c r="B28090" s="16"/>
      <c r="C28090" s="17"/>
    </row>
    <row r="28091" spans="2:3" x14ac:dyDescent="0.25">
      <c r="B28091" s="16"/>
      <c r="C28091" s="17"/>
    </row>
    <row r="28092" spans="2:3" x14ac:dyDescent="0.25">
      <c r="B28092" s="16"/>
      <c r="C28092" s="17"/>
    </row>
    <row r="28093" spans="2:3" x14ac:dyDescent="0.25">
      <c r="B28093" s="16"/>
      <c r="C28093" s="17"/>
    </row>
    <row r="28094" spans="2:3" x14ac:dyDescent="0.25">
      <c r="B28094" s="16"/>
      <c r="C28094" s="17"/>
    </row>
    <row r="28095" spans="2:3" x14ac:dyDescent="0.25">
      <c r="B28095" s="16"/>
      <c r="C28095" s="17"/>
    </row>
    <row r="28096" spans="2:3" x14ac:dyDescent="0.25">
      <c r="B28096" s="16"/>
      <c r="C28096" s="17"/>
    </row>
    <row r="28097" spans="2:3" x14ac:dyDescent="0.25">
      <c r="B28097" s="16"/>
      <c r="C28097" s="17"/>
    </row>
    <row r="28098" spans="2:3" x14ac:dyDescent="0.25">
      <c r="B28098" s="16"/>
      <c r="C28098" s="17"/>
    </row>
    <row r="28099" spans="2:3" x14ac:dyDescent="0.25">
      <c r="B28099" s="16"/>
      <c r="C28099" s="17"/>
    </row>
    <row r="28100" spans="2:3" x14ac:dyDescent="0.25">
      <c r="B28100" s="16"/>
      <c r="C28100" s="17"/>
    </row>
    <row r="28101" spans="2:3" x14ac:dyDescent="0.25">
      <c r="B28101" s="16"/>
      <c r="C28101" s="17"/>
    </row>
    <row r="28102" spans="2:3" x14ac:dyDescent="0.25">
      <c r="B28102" s="16"/>
      <c r="C28102" s="17"/>
    </row>
    <row r="28103" spans="2:3" x14ac:dyDescent="0.25">
      <c r="B28103" s="16"/>
      <c r="C28103" s="17"/>
    </row>
    <row r="28104" spans="2:3" x14ac:dyDescent="0.25">
      <c r="B28104" s="16"/>
      <c r="C28104" s="17"/>
    </row>
    <row r="28105" spans="2:3" x14ac:dyDescent="0.25">
      <c r="B28105" s="16"/>
      <c r="C28105" s="17"/>
    </row>
    <row r="28106" spans="2:3" x14ac:dyDescent="0.25">
      <c r="B28106" s="16"/>
      <c r="C28106" s="17"/>
    </row>
    <row r="28107" spans="2:3" x14ac:dyDescent="0.25">
      <c r="B28107" s="16"/>
      <c r="C28107" s="17"/>
    </row>
    <row r="28108" spans="2:3" x14ac:dyDescent="0.25">
      <c r="B28108" s="16"/>
      <c r="C28108" s="17"/>
    </row>
    <row r="28109" spans="2:3" x14ac:dyDescent="0.25">
      <c r="B28109" s="16"/>
      <c r="C28109" s="17"/>
    </row>
    <row r="28110" spans="2:3" x14ac:dyDescent="0.25">
      <c r="B28110" s="16"/>
      <c r="C28110" s="17"/>
    </row>
    <row r="28111" spans="2:3" x14ac:dyDescent="0.25">
      <c r="B28111" s="16"/>
      <c r="C28111" s="17"/>
    </row>
    <row r="28112" spans="2:3" x14ac:dyDescent="0.25">
      <c r="B28112" s="16"/>
      <c r="C28112" s="17"/>
    </row>
    <row r="28113" spans="2:3" x14ac:dyDescent="0.25">
      <c r="B28113" s="16"/>
      <c r="C28113" s="17"/>
    </row>
    <row r="28114" spans="2:3" x14ac:dyDescent="0.25">
      <c r="B28114" s="16"/>
      <c r="C28114" s="17"/>
    </row>
    <row r="28115" spans="2:3" x14ac:dyDescent="0.25">
      <c r="B28115" s="16"/>
      <c r="C28115" s="17"/>
    </row>
    <row r="28116" spans="2:3" x14ac:dyDescent="0.25">
      <c r="B28116" s="16"/>
      <c r="C28116" s="17"/>
    </row>
    <row r="28117" spans="2:3" x14ac:dyDescent="0.25">
      <c r="B28117" s="16"/>
      <c r="C28117" s="17"/>
    </row>
    <row r="28118" spans="2:3" x14ac:dyDescent="0.25">
      <c r="B28118" s="16"/>
      <c r="C28118" s="17"/>
    </row>
    <row r="28119" spans="2:3" x14ac:dyDescent="0.25">
      <c r="B28119" s="16"/>
      <c r="C28119" s="17"/>
    </row>
    <row r="28120" spans="2:3" x14ac:dyDescent="0.25">
      <c r="B28120" s="16"/>
      <c r="C28120" s="17"/>
    </row>
    <row r="28121" spans="2:3" x14ac:dyDescent="0.25">
      <c r="B28121" s="16"/>
      <c r="C28121" s="17"/>
    </row>
    <row r="28122" spans="2:3" x14ac:dyDescent="0.25">
      <c r="B28122" s="16"/>
      <c r="C28122" s="17"/>
    </row>
    <row r="28123" spans="2:3" x14ac:dyDescent="0.25">
      <c r="B28123" s="16"/>
      <c r="C28123" s="17"/>
    </row>
    <row r="28124" spans="2:3" x14ac:dyDescent="0.25">
      <c r="B28124" s="16"/>
      <c r="C28124" s="17"/>
    </row>
    <row r="28125" spans="2:3" x14ac:dyDescent="0.25">
      <c r="B28125" s="16"/>
      <c r="C28125" s="17"/>
    </row>
    <row r="28126" spans="2:3" x14ac:dyDescent="0.25">
      <c r="B28126" s="16"/>
      <c r="C28126" s="17"/>
    </row>
    <row r="28127" spans="2:3" x14ac:dyDescent="0.25">
      <c r="B28127" s="16"/>
      <c r="C28127" s="17"/>
    </row>
    <row r="28128" spans="2:3" x14ac:dyDescent="0.25">
      <c r="B28128" s="16"/>
      <c r="C28128" s="17"/>
    </row>
    <row r="28129" spans="2:3" x14ac:dyDescent="0.25">
      <c r="B28129" s="16"/>
      <c r="C28129" s="17"/>
    </row>
    <row r="28130" spans="2:3" x14ac:dyDescent="0.25">
      <c r="B28130" s="16"/>
      <c r="C28130" s="17"/>
    </row>
    <row r="28131" spans="2:3" x14ac:dyDescent="0.25">
      <c r="B28131" s="16"/>
      <c r="C28131" s="17"/>
    </row>
    <row r="28132" spans="2:3" x14ac:dyDescent="0.25">
      <c r="B28132" s="16"/>
      <c r="C28132" s="17"/>
    </row>
    <row r="28133" spans="2:3" x14ac:dyDescent="0.25">
      <c r="B28133" s="16"/>
      <c r="C28133" s="17"/>
    </row>
    <row r="28134" spans="2:3" x14ac:dyDescent="0.25">
      <c r="B28134" s="16"/>
      <c r="C28134" s="17"/>
    </row>
    <row r="28135" spans="2:3" x14ac:dyDescent="0.25">
      <c r="B28135" s="16"/>
      <c r="C28135" s="17"/>
    </row>
    <row r="28136" spans="2:3" x14ac:dyDescent="0.25">
      <c r="B28136" s="16"/>
      <c r="C28136" s="17"/>
    </row>
    <row r="28137" spans="2:3" x14ac:dyDescent="0.25">
      <c r="B28137" s="16"/>
      <c r="C28137" s="17"/>
    </row>
    <row r="28138" spans="2:3" x14ac:dyDescent="0.25">
      <c r="B28138" s="16"/>
      <c r="C28138" s="17"/>
    </row>
    <row r="28139" spans="2:3" x14ac:dyDescent="0.25">
      <c r="B28139" s="16"/>
      <c r="C28139" s="17"/>
    </row>
    <row r="28140" spans="2:3" x14ac:dyDescent="0.25">
      <c r="B28140" s="16"/>
      <c r="C28140" s="17"/>
    </row>
    <row r="28141" spans="2:3" x14ac:dyDescent="0.25">
      <c r="B28141" s="16"/>
      <c r="C28141" s="17"/>
    </row>
    <row r="28142" spans="2:3" x14ac:dyDescent="0.25">
      <c r="B28142" s="16"/>
      <c r="C28142" s="17"/>
    </row>
    <row r="28143" spans="2:3" x14ac:dyDescent="0.25">
      <c r="B28143" s="16"/>
      <c r="C28143" s="17"/>
    </row>
    <row r="28144" spans="2:3" x14ac:dyDescent="0.25">
      <c r="B28144" s="16"/>
      <c r="C28144" s="17"/>
    </row>
    <row r="28145" spans="2:3" x14ac:dyDescent="0.25">
      <c r="B28145" s="16"/>
      <c r="C28145" s="17"/>
    </row>
    <row r="28146" spans="2:3" x14ac:dyDescent="0.25">
      <c r="B28146" s="16"/>
      <c r="C28146" s="17"/>
    </row>
    <row r="28147" spans="2:3" x14ac:dyDescent="0.25">
      <c r="B28147" s="16"/>
      <c r="C28147" s="17"/>
    </row>
    <row r="28148" spans="2:3" x14ac:dyDescent="0.25">
      <c r="B28148" s="16"/>
      <c r="C28148" s="17"/>
    </row>
    <row r="28149" spans="2:3" x14ac:dyDescent="0.25">
      <c r="B28149" s="16"/>
      <c r="C28149" s="17"/>
    </row>
    <row r="28150" spans="2:3" x14ac:dyDescent="0.25">
      <c r="B28150" s="16"/>
      <c r="C28150" s="17"/>
    </row>
    <row r="28151" spans="2:3" x14ac:dyDescent="0.25">
      <c r="B28151" s="16"/>
      <c r="C28151" s="17"/>
    </row>
    <row r="28152" spans="2:3" x14ac:dyDescent="0.25">
      <c r="B28152" s="16"/>
      <c r="C28152" s="17"/>
    </row>
    <row r="28153" spans="2:3" x14ac:dyDescent="0.25">
      <c r="B28153" s="16"/>
      <c r="C28153" s="17"/>
    </row>
    <row r="28154" spans="2:3" x14ac:dyDescent="0.25">
      <c r="B28154" s="16"/>
      <c r="C28154" s="17"/>
    </row>
    <row r="28155" spans="2:3" x14ac:dyDescent="0.25">
      <c r="B28155" s="16"/>
      <c r="C28155" s="17"/>
    </row>
    <row r="28156" spans="2:3" x14ac:dyDescent="0.25">
      <c r="B28156" s="16"/>
      <c r="C28156" s="17"/>
    </row>
    <row r="28157" spans="2:3" x14ac:dyDescent="0.25">
      <c r="B28157" s="16"/>
      <c r="C28157" s="17"/>
    </row>
    <row r="28158" spans="2:3" x14ac:dyDescent="0.25">
      <c r="B28158" s="16"/>
      <c r="C28158" s="17"/>
    </row>
    <row r="28159" spans="2:3" x14ac:dyDescent="0.25">
      <c r="B28159" s="16"/>
      <c r="C28159" s="17"/>
    </row>
    <row r="28160" spans="2:3" x14ac:dyDescent="0.25">
      <c r="B28160" s="16"/>
      <c r="C28160" s="17"/>
    </row>
    <row r="28161" spans="2:3" x14ac:dyDescent="0.25">
      <c r="B28161" s="16"/>
      <c r="C28161" s="17"/>
    </row>
    <row r="28162" spans="2:3" x14ac:dyDescent="0.25">
      <c r="B28162" s="16"/>
      <c r="C28162" s="17"/>
    </row>
    <row r="28163" spans="2:3" x14ac:dyDescent="0.25">
      <c r="B28163" s="16"/>
      <c r="C28163" s="17"/>
    </row>
    <row r="28164" spans="2:3" x14ac:dyDescent="0.25">
      <c r="B28164" s="16"/>
      <c r="C28164" s="17"/>
    </row>
    <row r="28165" spans="2:3" x14ac:dyDescent="0.25">
      <c r="B28165" s="16"/>
      <c r="C28165" s="17"/>
    </row>
    <row r="28166" spans="2:3" x14ac:dyDescent="0.25">
      <c r="B28166" s="16"/>
      <c r="C28166" s="17"/>
    </row>
    <row r="28167" spans="2:3" x14ac:dyDescent="0.25">
      <c r="B28167" s="16"/>
      <c r="C28167" s="17"/>
    </row>
    <row r="28168" spans="2:3" x14ac:dyDescent="0.25">
      <c r="B28168" s="16"/>
      <c r="C28168" s="17"/>
    </row>
    <row r="28169" spans="2:3" x14ac:dyDescent="0.25">
      <c r="B28169" s="16"/>
      <c r="C28169" s="17"/>
    </row>
    <row r="28170" spans="2:3" x14ac:dyDescent="0.25">
      <c r="B28170" s="16"/>
      <c r="C28170" s="17"/>
    </row>
    <row r="28171" spans="2:3" x14ac:dyDescent="0.25">
      <c r="B28171" s="16"/>
      <c r="C28171" s="17"/>
    </row>
    <row r="28172" spans="2:3" x14ac:dyDescent="0.25">
      <c r="B28172" s="16"/>
      <c r="C28172" s="17"/>
    </row>
    <row r="28173" spans="2:3" x14ac:dyDescent="0.25">
      <c r="B28173" s="16"/>
      <c r="C28173" s="17"/>
    </row>
    <row r="28174" spans="2:3" x14ac:dyDescent="0.25">
      <c r="B28174" s="16"/>
      <c r="C28174" s="17"/>
    </row>
    <row r="28175" spans="2:3" x14ac:dyDescent="0.25">
      <c r="B28175" s="16"/>
      <c r="C28175" s="17"/>
    </row>
    <row r="28176" spans="2:3" x14ac:dyDescent="0.25">
      <c r="B28176" s="16"/>
      <c r="C28176" s="17"/>
    </row>
    <row r="28177" spans="2:3" x14ac:dyDescent="0.25">
      <c r="B28177" s="16"/>
      <c r="C28177" s="17"/>
    </row>
    <row r="28178" spans="2:3" x14ac:dyDescent="0.25">
      <c r="B28178" s="16"/>
      <c r="C28178" s="17"/>
    </row>
    <row r="28179" spans="2:3" x14ac:dyDescent="0.25">
      <c r="B28179" s="16"/>
      <c r="C28179" s="17"/>
    </row>
    <row r="28180" spans="2:3" x14ac:dyDescent="0.25">
      <c r="B28180" s="16"/>
      <c r="C28180" s="17"/>
    </row>
    <row r="28181" spans="2:3" x14ac:dyDescent="0.25">
      <c r="B28181" s="16"/>
      <c r="C28181" s="17"/>
    </row>
    <row r="28182" spans="2:3" x14ac:dyDescent="0.25">
      <c r="B28182" s="16"/>
      <c r="C28182" s="17"/>
    </row>
    <row r="28183" spans="2:3" x14ac:dyDescent="0.25">
      <c r="B28183" s="16"/>
      <c r="C28183" s="17"/>
    </row>
    <row r="28184" spans="2:3" x14ac:dyDescent="0.25">
      <c r="B28184" s="16"/>
      <c r="C28184" s="17"/>
    </row>
    <row r="28185" spans="2:3" x14ac:dyDescent="0.25">
      <c r="B28185" s="16"/>
      <c r="C28185" s="17"/>
    </row>
    <row r="28186" spans="2:3" x14ac:dyDescent="0.25">
      <c r="B28186" s="16"/>
      <c r="C28186" s="17"/>
    </row>
    <row r="28187" spans="2:3" x14ac:dyDescent="0.25">
      <c r="B28187" s="16"/>
      <c r="C28187" s="17"/>
    </row>
    <row r="28188" spans="2:3" x14ac:dyDescent="0.25">
      <c r="B28188" s="16"/>
      <c r="C28188" s="17"/>
    </row>
    <row r="28189" spans="2:3" x14ac:dyDescent="0.25">
      <c r="B28189" s="16"/>
      <c r="C28189" s="17"/>
    </row>
    <row r="28190" spans="2:3" x14ac:dyDescent="0.25">
      <c r="B28190" s="16"/>
      <c r="C28190" s="17"/>
    </row>
    <row r="28191" spans="2:3" x14ac:dyDescent="0.25">
      <c r="B28191" s="16"/>
      <c r="C28191" s="17"/>
    </row>
    <row r="28192" spans="2:3" x14ac:dyDescent="0.25">
      <c r="B28192" s="16"/>
      <c r="C28192" s="17"/>
    </row>
    <row r="28193" spans="2:3" x14ac:dyDescent="0.25">
      <c r="B28193" s="16"/>
      <c r="C28193" s="17"/>
    </row>
    <row r="28194" spans="2:3" x14ac:dyDescent="0.25">
      <c r="B28194" s="16"/>
      <c r="C28194" s="17"/>
    </row>
    <row r="28195" spans="2:3" x14ac:dyDescent="0.25">
      <c r="B28195" s="16"/>
      <c r="C28195" s="17"/>
    </row>
    <row r="28196" spans="2:3" x14ac:dyDescent="0.25">
      <c r="B28196" s="16"/>
      <c r="C28196" s="17"/>
    </row>
    <row r="28197" spans="2:3" x14ac:dyDescent="0.25">
      <c r="B28197" s="16"/>
      <c r="C28197" s="17"/>
    </row>
    <row r="28198" spans="2:3" x14ac:dyDescent="0.25">
      <c r="B28198" s="16"/>
      <c r="C28198" s="17"/>
    </row>
    <row r="28199" spans="2:3" x14ac:dyDescent="0.25">
      <c r="B28199" s="16"/>
      <c r="C28199" s="17"/>
    </row>
    <row r="28200" spans="2:3" x14ac:dyDescent="0.25">
      <c r="B28200" s="16"/>
      <c r="C28200" s="17"/>
    </row>
    <row r="28201" spans="2:3" x14ac:dyDescent="0.25">
      <c r="B28201" s="16"/>
      <c r="C28201" s="17"/>
    </row>
    <row r="28202" spans="2:3" x14ac:dyDescent="0.25">
      <c r="B28202" s="16"/>
      <c r="C28202" s="17"/>
    </row>
    <row r="28203" spans="2:3" x14ac:dyDescent="0.25">
      <c r="B28203" s="16"/>
      <c r="C28203" s="17"/>
    </row>
    <row r="28204" spans="2:3" x14ac:dyDescent="0.25">
      <c r="B28204" s="16"/>
      <c r="C28204" s="17"/>
    </row>
    <row r="28205" spans="2:3" x14ac:dyDescent="0.25">
      <c r="B28205" s="16"/>
      <c r="C28205" s="17"/>
    </row>
    <row r="28206" spans="2:3" x14ac:dyDescent="0.25">
      <c r="B28206" s="16"/>
      <c r="C28206" s="17"/>
    </row>
    <row r="28207" spans="2:3" x14ac:dyDescent="0.25">
      <c r="B28207" s="16"/>
      <c r="C28207" s="17"/>
    </row>
    <row r="28208" spans="2:3" x14ac:dyDescent="0.25">
      <c r="B28208" s="16"/>
      <c r="C28208" s="17"/>
    </row>
    <row r="28209" spans="2:3" x14ac:dyDescent="0.25">
      <c r="B28209" s="16"/>
      <c r="C28209" s="17"/>
    </row>
    <row r="28210" spans="2:3" x14ac:dyDescent="0.25">
      <c r="B28210" s="16"/>
      <c r="C28210" s="17"/>
    </row>
    <row r="28211" spans="2:3" x14ac:dyDescent="0.25">
      <c r="B28211" s="16"/>
      <c r="C28211" s="17"/>
    </row>
    <row r="28212" spans="2:3" x14ac:dyDescent="0.25">
      <c r="B28212" s="16"/>
      <c r="C28212" s="17"/>
    </row>
    <row r="28213" spans="2:3" x14ac:dyDescent="0.25">
      <c r="B28213" s="16"/>
      <c r="C28213" s="17"/>
    </row>
    <row r="28214" spans="2:3" x14ac:dyDescent="0.25">
      <c r="B28214" s="16"/>
      <c r="C28214" s="17"/>
    </row>
    <row r="28215" spans="2:3" x14ac:dyDescent="0.25">
      <c r="B28215" s="16"/>
      <c r="C28215" s="17"/>
    </row>
    <row r="28216" spans="2:3" x14ac:dyDescent="0.25">
      <c r="B28216" s="16"/>
      <c r="C28216" s="17"/>
    </row>
    <row r="28217" spans="2:3" x14ac:dyDescent="0.25">
      <c r="B28217" s="16"/>
      <c r="C28217" s="17"/>
    </row>
    <row r="28218" spans="2:3" x14ac:dyDescent="0.25">
      <c r="B28218" s="16"/>
      <c r="C28218" s="17"/>
    </row>
    <row r="28219" spans="2:3" x14ac:dyDescent="0.25">
      <c r="B28219" s="16"/>
      <c r="C28219" s="17"/>
    </row>
    <row r="28220" spans="2:3" x14ac:dyDescent="0.25">
      <c r="B28220" s="16"/>
      <c r="C28220" s="17"/>
    </row>
    <row r="28221" spans="2:3" x14ac:dyDescent="0.25">
      <c r="B28221" s="16"/>
      <c r="C28221" s="17"/>
    </row>
    <row r="28222" spans="2:3" x14ac:dyDescent="0.25">
      <c r="B28222" s="16"/>
      <c r="C28222" s="17"/>
    </row>
    <row r="28223" spans="2:3" x14ac:dyDescent="0.25">
      <c r="B28223" s="16"/>
      <c r="C28223" s="17"/>
    </row>
    <row r="28224" spans="2:3" x14ac:dyDescent="0.25">
      <c r="B28224" s="16"/>
      <c r="C28224" s="17"/>
    </row>
    <row r="28225" spans="2:3" x14ac:dyDescent="0.25">
      <c r="B28225" s="16"/>
      <c r="C28225" s="17"/>
    </row>
    <row r="28226" spans="2:3" x14ac:dyDescent="0.25">
      <c r="B28226" s="16"/>
      <c r="C28226" s="17"/>
    </row>
    <row r="28227" spans="2:3" x14ac:dyDescent="0.25">
      <c r="B28227" s="16"/>
      <c r="C28227" s="17"/>
    </row>
    <row r="28228" spans="2:3" x14ac:dyDescent="0.25">
      <c r="B28228" s="16"/>
      <c r="C28228" s="17"/>
    </row>
    <row r="28229" spans="2:3" x14ac:dyDescent="0.25">
      <c r="B28229" s="16"/>
      <c r="C28229" s="17"/>
    </row>
    <row r="28230" spans="2:3" x14ac:dyDescent="0.25">
      <c r="B28230" s="16"/>
      <c r="C28230" s="17"/>
    </row>
    <row r="28231" spans="2:3" x14ac:dyDescent="0.25">
      <c r="B28231" s="16"/>
      <c r="C28231" s="17"/>
    </row>
    <row r="28232" spans="2:3" x14ac:dyDescent="0.25">
      <c r="B28232" s="16"/>
      <c r="C28232" s="17"/>
    </row>
    <row r="28233" spans="2:3" x14ac:dyDescent="0.25">
      <c r="B28233" s="16"/>
      <c r="C28233" s="17"/>
    </row>
    <row r="28234" spans="2:3" x14ac:dyDescent="0.25">
      <c r="B28234" s="16"/>
      <c r="C28234" s="17"/>
    </row>
    <row r="28235" spans="2:3" x14ac:dyDescent="0.25">
      <c r="B28235" s="16"/>
      <c r="C28235" s="17"/>
    </row>
    <row r="28236" spans="2:3" x14ac:dyDescent="0.25">
      <c r="B28236" s="16"/>
      <c r="C28236" s="17"/>
    </row>
    <row r="28237" spans="2:3" x14ac:dyDescent="0.25">
      <c r="B28237" s="16"/>
      <c r="C28237" s="17"/>
    </row>
    <row r="28238" spans="2:3" x14ac:dyDescent="0.25">
      <c r="B28238" s="16"/>
      <c r="C28238" s="17"/>
    </row>
    <row r="28239" spans="2:3" x14ac:dyDescent="0.25">
      <c r="B28239" s="16"/>
      <c r="C28239" s="17"/>
    </row>
    <row r="28240" spans="2:3" x14ac:dyDescent="0.25">
      <c r="B28240" s="16"/>
      <c r="C28240" s="17"/>
    </row>
    <row r="28241" spans="2:3" x14ac:dyDescent="0.25">
      <c r="B28241" s="16"/>
      <c r="C28241" s="17"/>
    </row>
    <row r="28242" spans="2:3" x14ac:dyDescent="0.25">
      <c r="B28242" s="16"/>
      <c r="C28242" s="17"/>
    </row>
    <row r="28243" spans="2:3" x14ac:dyDescent="0.25">
      <c r="B28243" s="16"/>
      <c r="C28243" s="17"/>
    </row>
    <row r="28244" spans="2:3" x14ac:dyDescent="0.25">
      <c r="B28244" s="16"/>
      <c r="C28244" s="17"/>
    </row>
    <row r="28245" spans="2:3" x14ac:dyDescent="0.25">
      <c r="B28245" s="16"/>
      <c r="C28245" s="17"/>
    </row>
    <row r="28246" spans="2:3" x14ac:dyDescent="0.25">
      <c r="B28246" s="16"/>
      <c r="C28246" s="17"/>
    </row>
    <row r="28247" spans="2:3" x14ac:dyDescent="0.25">
      <c r="B28247" s="16"/>
      <c r="C28247" s="17"/>
    </row>
    <row r="28248" spans="2:3" x14ac:dyDescent="0.25">
      <c r="B28248" s="16"/>
      <c r="C28248" s="17"/>
    </row>
    <row r="28249" spans="2:3" x14ac:dyDescent="0.25">
      <c r="B28249" s="16"/>
      <c r="C28249" s="17"/>
    </row>
    <row r="28250" spans="2:3" x14ac:dyDescent="0.25">
      <c r="B28250" s="16"/>
      <c r="C28250" s="17"/>
    </row>
    <row r="28251" spans="2:3" x14ac:dyDescent="0.25">
      <c r="B28251" s="16"/>
      <c r="C28251" s="17"/>
    </row>
    <row r="28252" spans="2:3" x14ac:dyDescent="0.25">
      <c r="B28252" s="16"/>
      <c r="C28252" s="17"/>
    </row>
    <row r="28253" spans="2:3" x14ac:dyDescent="0.25">
      <c r="B28253" s="16"/>
      <c r="C28253" s="17"/>
    </row>
    <row r="28254" spans="2:3" x14ac:dyDescent="0.25">
      <c r="B28254" s="16"/>
      <c r="C28254" s="17"/>
    </row>
    <row r="28255" spans="2:3" x14ac:dyDescent="0.25">
      <c r="B28255" s="16"/>
      <c r="C28255" s="17"/>
    </row>
    <row r="28256" spans="2:3" x14ac:dyDescent="0.25">
      <c r="B28256" s="16"/>
      <c r="C28256" s="17"/>
    </row>
    <row r="28257" spans="2:3" x14ac:dyDescent="0.25">
      <c r="B28257" s="16"/>
      <c r="C28257" s="17"/>
    </row>
    <row r="28258" spans="2:3" x14ac:dyDescent="0.25">
      <c r="B28258" s="16"/>
      <c r="C28258" s="17"/>
    </row>
    <row r="28259" spans="2:3" x14ac:dyDescent="0.25">
      <c r="B28259" s="16"/>
      <c r="C28259" s="17"/>
    </row>
    <row r="28260" spans="2:3" x14ac:dyDescent="0.25">
      <c r="B28260" s="16"/>
      <c r="C28260" s="17"/>
    </row>
    <row r="28261" spans="2:3" x14ac:dyDescent="0.25">
      <c r="B28261" s="16"/>
      <c r="C28261" s="17"/>
    </row>
    <row r="28262" spans="2:3" x14ac:dyDescent="0.25">
      <c r="B28262" s="16"/>
      <c r="C28262" s="17"/>
    </row>
    <row r="28263" spans="2:3" x14ac:dyDescent="0.25">
      <c r="B28263" s="16"/>
      <c r="C28263" s="17"/>
    </row>
    <row r="28264" spans="2:3" x14ac:dyDescent="0.25">
      <c r="B28264" s="16"/>
      <c r="C28264" s="17"/>
    </row>
    <row r="28265" spans="2:3" x14ac:dyDescent="0.25">
      <c r="B28265" s="16"/>
      <c r="C28265" s="17"/>
    </row>
    <row r="28266" spans="2:3" x14ac:dyDescent="0.25">
      <c r="B28266" s="16"/>
      <c r="C28266" s="17"/>
    </row>
    <row r="28267" spans="2:3" x14ac:dyDescent="0.25">
      <c r="B28267" s="16"/>
      <c r="C28267" s="17"/>
    </row>
    <row r="28268" spans="2:3" x14ac:dyDescent="0.25">
      <c r="B28268" s="16"/>
      <c r="C28268" s="17"/>
    </row>
    <row r="28269" spans="2:3" x14ac:dyDescent="0.25">
      <c r="B28269" s="16"/>
      <c r="C28269" s="17"/>
    </row>
    <row r="28270" spans="2:3" x14ac:dyDescent="0.25">
      <c r="B28270" s="16"/>
      <c r="C28270" s="17"/>
    </row>
    <row r="28271" spans="2:3" x14ac:dyDescent="0.25">
      <c r="B28271" s="16"/>
      <c r="C28271" s="17"/>
    </row>
    <row r="28272" spans="2:3" x14ac:dyDescent="0.25">
      <c r="B28272" s="16"/>
      <c r="C28272" s="17"/>
    </row>
    <row r="28273" spans="2:3" x14ac:dyDescent="0.25">
      <c r="B28273" s="16"/>
      <c r="C28273" s="17"/>
    </row>
    <row r="28274" spans="2:3" x14ac:dyDescent="0.25">
      <c r="B28274" s="16"/>
      <c r="C28274" s="17"/>
    </row>
    <row r="28275" spans="2:3" x14ac:dyDescent="0.25">
      <c r="B28275" s="16"/>
      <c r="C28275" s="17"/>
    </row>
    <row r="28276" spans="2:3" x14ac:dyDescent="0.25">
      <c r="B28276" s="16"/>
      <c r="C28276" s="17"/>
    </row>
    <row r="28277" spans="2:3" x14ac:dyDescent="0.25">
      <c r="B28277" s="16"/>
      <c r="C28277" s="17"/>
    </row>
    <row r="28278" spans="2:3" x14ac:dyDescent="0.25">
      <c r="B28278" s="16"/>
      <c r="C28278" s="17"/>
    </row>
    <row r="28279" spans="2:3" x14ac:dyDescent="0.25">
      <c r="B28279" s="16"/>
      <c r="C28279" s="17"/>
    </row>
    <row r="28280" spans="2:3" x14ac:dyDescent="0.25">
      <c r="B28280" s="16"/>
      <c r="C28280" s="17"/>
    </row>
    <row r="28281" spans="2:3" x14ac:dyDescent="0.25">
      <c r="B28281" s="16"/>
      <c r="C28281" s="17"/>
    </row>
    <row r="28282" spans="2:3" x14ac:dyDescent="0.25">
      <c r="B28282" s="16"/>
      <c r="C28282" s="17"/>
    </row>
    <row r="28283" spans="2:3" x14ac:dyDescent="0.25">
      <c r="B28283" s="16"/>
      <c r="C28283" s="17"/>
    </row>
    <row r="28284" spans="2:3" x14ac:dyDescent="0.25">
      <c r="B28284" s="16"/>
      <c r="C28284" s="17"/>
    </row>
    <row r="28285" spans="2:3" x14ac:dyDescent="0.25">
      <c r="B28285" s="16"/>
      <c r="C28285" s="17"/>
    </row>
    <row r="28286" spans="2:3" x14ac:dyDescent="0.25">
      <c r="B28286" s="16"/>
      <c r="C28286" s="17"/>
    </row>
    <row r="28287" spans="2:3" x14ac:dyDescent="0.25">
      <c r="B28287" s="16"/>
      <c r="C28287" s="17"/>
    </row>
    <row r="28288" spans="2:3" x14ac:dyDescent="0.25">
      <c r="B28288" s="16"/>
      <c r="C28288" s="17"/>
    </row>
    <row r="28289" spans="2:3" x14ac:dyDescent="0.25">
      <c r="B28289" s="16"/>
      <c r="C28289" s="17"/>
    </row>
    <row r="28290" spans="2:3" x14ac:dyDescent="0.25">
      <c r="B28290" s="16"/>
      <c r="C28290" s="17"/>
    </row>
    <row r="28291" spans="2:3" x14ac:dyDescent="0.25">
      <c r="B28291" s="16"/>
      <c r="C28291" s="17"/>
    </row>
    <row r="28292" spans="2:3" x14ac:dyDescent="0.25">
      <c r="B28292" s="16"/>
      <c r="C28292" s="17"/>
    </row>
    <row r="28293" spans="2:3" x14ac:dyDescent="0.25">
      <c r="B28293" s="16"/>
      <c r="C28293" s="17"/>
    </row>
    <row r="28294" spans="2:3" x14ac:dyDescent="0.25">
      <c r="B28294" s="16"/>
      <c r="C28294" s="17"/>
    </row>
    <row r="28295" spans="2:3" x14ac:dyDescent="0.25">
      <c r="B28295" s="16"/>
      <c r="C28295" s="17"/>
    </row>
    <row r="28296" spans="2:3" x14ac:dyDescent="0.25">
      <c r="B28296" s="16"/>
      <c r="C28296" s="17"/>
    </row>
    <row r="28297" spans="2:3" x14ac:dyDescent="0.25">
      <c r="B28297" s="16"/>
      <c r="C28297" s="17"/>
    </row>
    <row r="28298" spans="2:3" x14ac:dyDescent="0.25">
      <c r="B28298" s="16"/>
      <c r="C28298" s="17"/>
    </row>
    <row r="28299" spans="2:3" x14ac:dyDescent="0.25">
      <c r="B28299" s="16"/>
      <c r="C28299" s="17"/>
    </row>
    <row r="28300" spans="2:3" x14ac:dyDescent="0.25">
      <c r="B28300" s="16"/>
      <c r="C28300" s="17"/>
    </row>
    <row r="28301" spans="2:3" x14ac:dyDescent="0.25">
      <c r="B28301" s="16"/>
      <c r="C28301" s="17"/>
    </row>
    <row r="28302" spans="2:3" x14ac:dyDescent="0.25">
      <c r="B28302" s="16"/>
      <c r="C28302" s="17"/>
    </row>
    <row r="28303" spans="2:3" x14ac:dyDescent="0.25">
      <c r="B28303" s="16"/>
      <c r="C28303" s="17"/>
    </row>
    <row r="28304" spans="2:3" x14ac:dyDescent="0.25">
      <c r="B28304" s="16"/>
      <c r="C28304" s="17"/>
    </row>
    <row r="28305" spans="2:3" x14ac:dyDescent="0.25">
      <c r="B28305" s="16"/>
      <c r="C28305" s="17"/>
    </row>
    <row r="28306" spans="2:3" x14ac:dyDescent="0.25">
      <c r="B28306" s="16"/>
      <c r="C28306" s="17"/>
    </row>
    <row r="28307" spans="2:3" x14ac:dyDescent="0.25">
      <c r="B28307" s="16"/>
      <c r="C28307" s="17"/>
    </row>
    <row r="28308" spans="2:3" x14ac:dyDescent="0.25">
      <c r="B28308" s="16"/>
      <c r="C28308" s="17"/>
    </row>
    <row r="28309" spans="2:3" x14ac:dyDescent="0.25">
      <c r="B28309" s="16"/>
      <c r="C28309" s="17"/>
    </row>
    <row r="28310" spans="2:3" x14ac:dyDescent="0.25">
      <c r="B28310" s="16"/>
      <c r="C28310" s="17"/>
    </row>
    <row r="28311" spans="2:3" x14ac:dyDescent="0.25">
      <c r="B28311" s="16"/>
      <c r="C28311" s="17"/>
    </row>
    <row r="28312" spans="2:3" x14ac:dyDescent="0.25">
      <c r="B28312" s="16"/>
      <c r="C28312" s="17"/>
    </row>
    <row r="28313" spans="2:3" x14ac:dyDescent="0.25">
      <c r="B28313" s="16"/>
      <c r="C28313" s="17"/>
    </row>
    <row r="28314" spans="2:3" x14ac:dyDescent="0.25">
      <c r="B28314" s="16"/>
      <c r="C28314" s="17"/>
    </row>
    <row r="28315" spans="2:3" x14ac:dyDescent="0.25">
      <c r="B28315" s="16"/>
      <c r="C28315" s="17"/>
    </row>
    <row r="28316" spans="2:3" x14ac:dyDescent="0.25">
      <c r="B28316" s="16"/>
      <c r="C28316" s="17"/>
    </row>
    <row r="28317" spans="2:3" x14ac:dyDescent="0.25">
      <c r="B28317" s="16"/>
      <c r="C28317" s="17"/>
    </row>
    <row r="28318" spans="2:3" x14ac:dyDescent="0.25">
      <c r="B28318" s="16"/>
      <c r="C28318" s="17"/>
    </row>
    <row r="28319" spans="2:3" x14ac:dyDescent="0.25">
      <c r="B28319" s="16"/>
      <c r="C28319" s="17"/>
    </row>
    <row r="28320" spans="2:3" x14ac:dyDescent="0.25">
      <c r="B28320" s="16"/>
      <c r="C28320" s="17"/>
    </row>
    <row r="28321" spans="2:3" x14ac:dyDescent="0.25">
      <c r="B28321" s="16"/>
      <c r="C28321" s="17"/>
    </row>
    <row r="28322" spans="2:3" x14ac:dyDescent="0.25">
      <c r="B28322" s="16"/>
      <c r="C28322" s="17"/>
    </row>
    <row r="28323" spans="2:3" x14ac:dyDescent="0.25">
      <c r="B28323" s="16"/>
      <c r="C28323" s="17"/>
    </row>
    <row r="28324" spans="2:3" x14ac:dyDescent="0.25">
      <c r="B28324" s="16"/>
      <c r="C28324" s="17"/>
    </row>
    <row r="28325" spans="2:3" x14ac:dyDescent="0.25">
      <c r="B28325" s="16"/>
      <c r="C28325" s="17"/>
    </row>
    <row r="28326" spans="2:3" x14ac:dyDescent="0.25">
      <c r="B28326" s="16"/>
      <c r="C28326" s="17"/>
    </row>
    <row r="28327" spans="2:3" x14ac:dyDescent="0.25">
      <c r="B28327" s="16"/>
      <c r="C28327" s="17"/>
    </row>
    <row r="28328" spans="2:3" x14ac:dyDescent="0.25">
      <c r="B28328" s="16"/>
      <c r="C28328" s="17"/>
    </row>
    <row r="28329" spans="2:3" x14ac:dyDescent="0.25">
      <c r="B28329" s="16"/>
      <c r="C28329" s="17"/>
    </row>
    <row r="28330" spans="2:3" x14ac:dyDescent="0.25">
      <c r="B28330" s="16"/>
      <c r="C28330" s="17"/>
    </row>
    <row r="28331" spans="2:3" x14ac:dyDescent="0.25">
      <c r="B28331" s="16"/>
      <c r="C28331" s="17"/>
    </row>
    <row r="28332" spans="2:3" x14ac:dyDescent="0.25">
      <c r="B28332" s="16"/>
      <c r="C28332" s="17"/>
    </row>
    <row r="28333" spans="2:3" x14ac:dyDescent="0.25">
      <c r="B28333" s="16"/>
      <c r="C28333" s="17"/>
    </row>
    <row r="28334" spans="2:3" x14ac:dyDescent="0.25">
      <c r="B28334" s="16"/>
      <c r="C28334" s="17"/>
    </row>
    <row r="28335" spans="2:3" x14ac:dyDescent="0.25">
      <c r="B28335" s="16"/>
      <c r="C28335" s="17"/>
    </row>
    <row r="28336" spans="2:3" x14ac:dyDescent="0.25">
      <c r="B28336" s="16"/>
      <c r="C28336" s="17"/>
    </row>
    <row r="28337" spans="2:3" x14ac:dyDescent="0.25">
      <c r="B28337" s="16"/>
      <c r="C28337" s="17"/>
    </row>
    <row r="28338" spans="2:3" x14ac:dyDescent="0.25">
      <c r="B28338" s="16"/>
      <c r="C28338" s="17"/>
    </row>
    <row r="28339" spans="2:3" x14ac:dyDescent="0.25">
      <c r="B28339" s="16"/>
      <c r="C28339" s="17"/>
    </row>
    <row r="28340" spans="2:3" x14ac:dyDescent="0.25">
      <c r="B28340" s="16"/>
      <c r="C28340" s="17"/>
    </row>
    <row r="28341" spans="2:3" x14ac:dyDescent="0.25">
      <c r="B28341" s="16"/>
      <c r="C28341" s="17"/>
    </row>
    <row r="28342" spans="2:3" x14ac:dyDescent="0.25">
      <c r="B28342" s="16"/>
      <c r="C28342" s="17"/>
    </row>
    <row r="28343" spans="2:3" x14ac:dyDescent="0.25">
      <c r="B28343" s="16"/>
      <c r="C28343" s="17"/>
    </row>
    <row r="28344" spans="2:3" x14ac:dyDescent="0.25">
      <c r="B28344" s="16"/>
      <c r="C28344" s="17"/>
    </row>
    <row r="28345" spans="2:3" x14ac:dyDescent="0.25">
      <c r="B28345" s="16"/>
      <c r="C28345" s="17"/>
    </row>
    <row r="28346" spans="2:3" x14ac:dyDescent="0.25">
      <c r="B28346" s="16"/>
      <c r="C28346" s="17"/>
    </row>
    <row r="28347" spans="2:3" x14ac:dyDescent="0.25">
      <c r="B28347" s="16"/>
      <c r="C28347" s="17"/>
    </row>
    <row r="28348" spans="2:3" x14ac:dyDescent="0.25">
      <c r="B28348" s="16"/>
      <c r="C28348" s="17"/>
    </row>
    <row r="28349" spans="2:3" x14ac:dyDescent="0.25">
      <c r="B28349" s="16"/>
      <c r="C28349" s="17"/>
    </row>
    <row r="28350" spans="2:3" x14ac:dyDescent="0.25">
      <c r="B28350" s="16"/>
      <c r="C28350" s="17"/>
    </row>
    <row r="28351" spans="2:3" x14ac:dyDescent="0.25">
      <c r="B28351" s="16"/>
      <c r="C28351" s="17"/>
    </row>
    <row r="28352" spans="2:3" x14ac:dyDescent="0.25">
      <c r="B28352" s="16"/>
      <c r="C28352" s="17"/>
    </row>
    <row r="28353" spans="2:3" x14ac:dyDescent="0.25">
      <c r="B28353" s="16"/>
      <c r="C28353" s="17"/>
    </row>
    <row r="28354" spans="2:3" x14ac:dyDescent="0.25">
      <c r="B28354" s="16"/>
      <c r="C28354" s="17"/>
    </row>
    <row r="28355" spans="2:3" x14ac:dyDescent="0.25">
      <c r="B28355" s="16"/>
      <c r="C28355" s="17"/>
    </row>
    <row r="28356" spans="2:3" x14ac:dyDescent="0.25">
      <c r="B28356" s="16"/>
      <c r="C28356" s="17"/>
    </row>
    <row r="28357" spans="2:3" x14ac:dyDescent="0.25">
      <c r="B28357" s="16"/>
      <c r="C28357" s="17"/>
    </row>
    <row r="28358" spans="2:3" x14ac:dyDescent="0.25">
      <c r="B28358" s="16"/>
      <c r="C28358" s="17"/>
    </row>
    <row r="28359" spans="2:3" x14ac:dyDescent="0.25">
      <c r="B28359" s="16"/>
      <c r="C28359" s="17"/>
    </row>
    <row r="28360" spans="2:3" x14ac:dyDescent="0.25">
      <c r="B28360" s="16"/>
      <c r="C28360" s="17"/>
    </row>
    <row r="28361" spans="2:3" x14ac:dyDescent="0.25">
      <c r="B28361" s="16"/>
      <c r="C28361" s="17"/>
    </row>
    <row r="28362" spans="2:3" x14ac:dyDescent="0.25">
      <c r="B28362" s="16"/>
      <c r="C28362" s="17"/>
    </row>
    <row r="28363" spans="2:3" x14ac:dyDescent="0.25">
      <c r="B28363" s="16"/>
      <c r="C28363" s="17"/>
    </row>
    <row r="28364" spans="2:3" x14ac:dyDescent="0.25">
      <c r="B28364" s="16"/>
      <c r="C28364" s="17"/>
    </row>
    <row r="28365" spans="2:3" x14ac:dyDescent="0.25">
      <c r="B28365" s="16"/>
      <c r="C28365" s="17"/>
    </row>
    <row r="28366" spans="2:3" x14ac:dyDescent="0.25">
      <c r="B28366" s="16"/>
      <c r="C28366" s="17"/>
    </row>
    <row r="28367" spans="2:3" x14ac:dyDescent="0.25">
      <c r="B28367" s="16"/>
      <c r="C28367" s="17"/>
    </row>
    <row r="28368" spans="2:3" x14ac:dyDescent="0.25">
      <c r="B28368" s="16"/>
      <c r="C28368" s="17"/>
    </row>
    <row r="28369" spans="2:3" x14ac:dyDescent="0.25">
      <c r="B28369" s="16"/>
      <c r="C28369" s="17"/>
    </row>
    <row r="28370" spans="2:3" x14ac:dyDescent="0.25">
      <c r="B28370" s="16"/>
      <c r="C28370" s="17"/>
    </row>
    <row r="28371" spans="2:3" x14ac:dyDescent="0.25">
      <c r="B28371" s="16"/>
      <c r="C28371" s="17"/>
    </row>
    <row r="28372" spans="2:3" x14ac:dyDescent="0.25">
      <c r="B28372" s="16"/>
      <c r="C28372" s="17"/>
    </row>
    <row r="28373" spans="2:3" x14ac:dyDescent="0.25">
      <c r="B28373" s="16"/>
      <c r="C28373" s="17"/>
    </row>
    <row r="28374" spans="2:3" x14ac:dyDescent="0.25">
      <c r="B28374" s="16"/>
      <c r="C28374" s="17"/>
    </row>
    <row r="28375" spans="2:3" x14ac:dyDescent="0.25">
      <c r="B28375" s="16"/>
      <c r="C28375" s="17"/>
    </row>
    <row r="28376" spans="2:3" x14ac:dyDescent="0.25">
      <c r="B28376" s="16"/>
      <c r="C28376" s="17"/>
    </row>
    <row r="28377" spans="2:3" x14ac:dyDescent="0.25">
      <c r="B28377" s="16"/>
      <c r="C28377" s="17"/>
    </row>
    <row r="28378" spans="2:3" x14ac:dyDescent="0.25">
      <c r="B28378" s="16"/>
      <c r="C28378" s="17"/>
    </row>
    <row r="28379" spans="2:3" x14ac:dyDescent="0.25">
      <c r="B28379" s="16"/>
      <c r="C28379" s="17"/>
    </row>
    <row r="28380" spans="2:3" x14ac:dyDescent="0.25">
      <c r="B28380" s="16"/>
      <c r="C28380" s="17"/>
    </row>
    <row r="28381" spans="2:3" x14ac:dyDescent="0.25">
      <c r="B28381" s="16"/>
      <c r="C28381" s="17"/>
    </row>
    <row r="28382" spans="2:3" x14ac:dyDescent="0.25">
      <c r="B28382" s="16"/>
      <c r="C28382" s="17"/>
    </row>
    <row r="28383" spans="2:3" x14ac:dyDescent="0.25">
      <c r="B28383" s="16"/>
      <c r="C28383" s="17"/>
    </row>
    <row r="28384" spans="2:3" x14ac:dyDescent="0.25">
      <c r="B28384" s="16"/>
      <c r="C28384" s="17"/>
    </row>
    <row r="28385" spans="2:3" x14ac:dyDescent="0.25">
      <c r="B28385" s="16"/>
      <c r="C28385" s="17"/>
    </row>
    <row r="28386" spans="2:3" x14ac:dyDescent="0.25">
      <c r="B28386" s="16"/>
      <c r="C28386" s="17"/>
    </row>
    <row r="28387" spans="2:3" x14ac:dyDescent="0.25">
      <c r="B28387" s="16"/>
      <c r="C28387" s="17"/>
    </row>
    <row r="28388" spans="2:3" x14ac:dyDescent="0.25">
      <c r="B28388" s="16"/>
      <c r="C28388" s="17"/>
    </row>
    <row r="28389" spans="2:3" x14ac:dyDescent="0.25">
      <c r="B28389" s="16"/>
      <c r="C28389" s="17"/>
    </row>
    <row r="28390" spans="2:3" x14ac:dyDescent="0.25">
      <c r="B28390" s="16"/>
      <c r="C28390" s="17"/>
    </row>
    <row r="28391" spans="2:3" x14ac:dyDescent="0.25">
      <c r="B28391" s="16"/>
      <c r="C28391" s="17"/>
    </row>
    <row r="28392" spans="2:3" x14ac:dyDescent="0.25">
      <c r="B28392" s="16"/>
      <c r="C28392" s="17"/>
    </row>
    <row r="28393" spans="2:3" x14ac:dyDescent="0.25">
      <c r="B28393" s="16"/>
      <c r="C28393" s="17"/>
    </row>
    <row r="28394" spans="2:3" x14ac:dyDescent="0.25">
      <c r="B28394" s="16"/>
      <c r="C28394" s="17"/>
    </row>
    <row r="28395" spans="2:3" x14ac:dyDescent="0.25">
      <c r="B28395" s="16"/>
      <c r="C28395" s="17"/>
    </row>
    <row r="28396" spans="2:3" x14ac:dyDescent="0.25">
      <c r="B28396" s="16"/>
      <c r="C28396" s="17"/>
    </row>
    <row r="28397" spans="2:3" x14ac:dyDescent="0.25">
      <c r="B28397" s="16"/>
      <c r="C28397" s="17"/>
    </row>
    <row r="28398" spans="2:3" x14ac:dyDescent="0.25">
      <c r="B28398" s="16"/>
      <c r="C28398" s="17"/>
    </row>
    <row r="28399" spans="2:3" x14ac:dyDescent="0.25">
      <c r="B28399" s="16"/>
      <c r="C28399" s="17"/>
    </row>
    <row r="28400" spans="2:3" x14ac:dyDescent="0.25">
      <c r="B28400" s="16"/>
      <c r="C28400" s="17"/>
    </row>
    <row r="28401" spans="2:3" x14ac:dyDescent="0.25">
      <c r="B28401" s="16"/>
      <c r="C28401" s="17"/>
    </row>
    <row r="28402" spans="2:3" x14ac:dyDescent="0.25">
      <c r="B28402" s="16"/>
      <c r="C28402" s="17"/>
    </row>
    <row r="28403" spans="2:3" x14ac:dyDescent="0.25">
      <c r="B28403" s="16"/>
      <c r="C28403" s="17"/>
    </row>
    <row r="28404" spans="2:3" x14ac:dyDescent="0.25">
      <c r="B28404" s="16"/>
      <c r="C28404" s="17"/>
    </row>
    <row r="28405" spans="2:3" x14ac:dyDescent="0.25">
      <c r="B28405" s="16"/>
      <c r="C28405" s="17"/>
    </row>
    <row r="28406" spans="2:3" x14ac:dyDescent="0.25">
      <c r="B28406" s="16"/>
      <c r="C28406" s="17"/>
    </row>
    <row r="28407" spans="2:3" x14ac:dyDescent="0.25">
      <c r="B28407" s="16"/>
      <c r="C28407" s="17"/>
    </row>
    <row r="28408" spans="2:3" x14ac:dyDescent="0.25">
      <c r="B28408" s="16"/>
      <c r="C28408" s="17"/>
    </row>
    <row r="28409" spans="2:3" x14ac:dyDescent="0.25">
      <c r="B28409" s="16"/>
      <c r="C28409" s="17"/>
    </row>
    <row r="28410" spans="2:3" x14ac:dyDescent="0.25">
      <c r="B28410" s="16"/>
      <c r="C28410" s="17"/>
    </row>
    <row r="28411" spans="2:3" x14ac:dyDescent="0.25">
      <c r="B28411" s="16"/>
      <c r="C28411" s="17"/>
    </row>
    <row r="28412" spans="2:3" x14ac:dyDescent="0.25">
      <c r="B28412" s="16"/>
      <c r="C28412" s="17"/>
    </row>
    <row r="28413" spans="2:3" x14ac:dyDescent="0.25">
      <c r="B28413" s="16"/>
      <c r="C28413" s="17"/>
    </row>
    <row r="28414" spans="2:3" x14ac:dyDescent="0.25">
      <c r="B28414" s="16"/>
      <c r="C28414" s="17"/>
    </row>
    <row r="28415" spans="2:3" x14ac:dyDescent="0.25">
      <c r="B28415" s="16"/>
      <c r="C28415" s="17"/>
    </row>
    <row r="28416" spans="2:3" x14ac:dyDescent="0.25">
      <c r="B28416" s="16"/>
      <c r="C28416" s="17"/>
    </row>
    <row r="28417" spans="2:3" x14ac:dyDescent="0.25">
      <c r="B28417" s="16"/>
      <c r="C28417" s="17"/>
    </row>
    <row r="28418" spans="2:3" x14ac:dyDescent="0.25">
      <c r="B28418" s="16"/>
      <c r="C28418" s="17"/>
    </row>
    <row r="28419" spans="2:3" x14ac:dyDescent="0.25">
      <c r="B28419" s="16"/>
      <c r="C28419" s="17"/>
    </row>
    <row r="28420" spans="2:3" x14ac:dyDescent="0.25">
      <c r="B28420" s="16"/>
      <c r="C28420" s="17"/>
    </row>
    <row r="28421" spans="2:3" x14ac:dyDescent="0.25">
      <c r="B28421" s="16"/>
      <c r="C28421" s="17"/>
    </row>
    <row r="28422" spans="2:3" x14ac:dyDescent="0.25">
      <c r="B28422" s="16"/>
      <c r="C28422" s="17"/>
    </row>
    <row r="28423" spans="2:3" x14ac:dyDescent="0.25">
      <c r="B28423" s="16"/>
      <c r="C28423" s="17"/>
    </row>
    <row r="28424" spans="2:3" x14ac:dyDescent="0.25">
      <c r="B28424" s="16"/>
      <c r="C28424" s="17"/>
    </row>
    <row r="28425" spans="2:3" x14ac:dyDescent="0.25">
      <c r="B28425" s="16"/>
      <c r="C28425" s="17"/>
    </row>
    <row r="28426" spans="2:3" x14ac:dyDescent="0.25">
      <c r="B28426" s="16"/>
      <c r="C28426" s="17"/>
    </row>
    <row r="28427" spans="2:3" x14ac:dyDescent="0.25">
      <c r="B28427" s="16"/>
      <c r="C28427" s="17"/>
    </row>
    <row r="28428" spans="2:3" x14ac:dyDescent="0.25">
      <c r="B28428" s="16"/>
      <c r="C28428" s="17"/>
    </row>
    <row r="28429" spans="2:3" x14ac:dyDescent="0.25">
      <c r="B28429" s="16"/>
      <c r="C28429" s="17"/>
    </row>
    <row r="28430" spans="2:3" x14ac:dyDescent="0.25">
      <c r="B28430" s="16"/>
      <c r="C28430" s="17"/>
    </row>
    <row r="28431" spans="2:3" x14ac:dyDescent="0.25">
      <c r="B28431" s="16"/>
      <c r="C28431" s="17"/>
    </row>
    <row r="28432" spans="2:3" x14ac:dyDescent="0.25">
      <c r="B28432" s="16"/>
      <c r="C28432" s="17"/>
    </row>
    <row r="28433" spans="2:3" x14ac:dyDescent="0.25">
      <c r="B28433" s="16"/>
      <c r="C28433" s="17"/>
    </row>
    <row r="28434" spans="2:3" x14ac:dyDescent="0.25">
      <c r="B28434" s="16"/>
      <c r="C28434" s="17"/>
    </row>
    <row r="28435" spans="2:3" x14ac:dyDescent="0.25">
      <c r="B28435" s="16"/>
      <c r="C28435" s="17"/>
    </row>
    <row r="28436" spans="2:3" x14ac:dyDescent="0.25">
      <c r="B28436" s="16"/>
      <c r="C28436" s="17"/>
    </row>
    <row r="28437" spans="2:3" x14ac:dyDescent="0.25">
      <c r="B28437" s="16"/>
      <c r="C28437" s="17"/>
    </row>
    <row r="28438" spans="2:3" x14ac:dyDescent="0.25">
      <c r="B28438" s="16"/>
      <c r="C28438" s="17"/>
    </row>
    <row r="28439" spans="2:3" x14ac:dyDescent="0.25">
      <c r="B28439" s="16"/>
      <c r="C28439" s="17"/>
    </row>
    <row r="28440" spans="2:3" x14ac:dyDescent="0.25">
      <c r="B28440" s="16"/>
      <c r="C28440" s="17"/>
    </row>
    <row r="28441" spans="2:3" x14ac:dyDescent="0.25">
      <c r="B28441" s="16"/>
      <c r="C28441" s="17"/>
    </row>
    <row r="28442" spans="2:3" x14ac:dyDescent="0.25">
      <c r="B28442" s="16"/>
      <c r="C28442" s="17"/>
    </row>
    <row r="28443" spans="2:3" x14ac:dyDescent="0.25">
      <c r="B28443" s="16"/>
      <c r="C28443" s="17"/>
    </row>
    <row r="28444" spans="2:3" x14ac:dyDescent="0.25">
      <c r="B28444" s="16"/>
      <c r="C28444" s="17"/>
    </row>
    <row r="28445" spans="2:3" x14ac:dyDescent="0.25">
      <c r="B28445" s="16"/>
      <c r="C28445" s="17"/>
    </row>
    <row r="28446" spans="2:3" x14ac:dyDescent="0.25">
      <c r="B28446" s="16"/>
      <c r="C28446" s="17"/>
    </row>
    <row r="28447" spans="2:3" x14ac:dyDescent="0.25">
      <c r="B28447" s="16"/>
      <c r="C28447" s="17"/>
    </row>
    <row r="28448" spans="2:3" x14ac:dyDescent="0.25">
      <c r="B28448" s="16"/>
      <c r="C28448" s="17"/>
    </row>
    <row r="28449" spans="2:3" x14ac:dyDescent="0.25">
      <c r="B28449" s="16"/>
      <c r="C28449" s="17"/>
    </row>
    <row r="28450" spans="2:3" x14ac:dyDescent="0.25">
      <c r="B28450" s="16"/>
      <c r="C28450" s="17"/>
    </row>
    <row r="28451" spans="2:3" x14ac:dyDescent="0.25">
      <c r="B28451" s="16"/>
      <c r="C28451" s="17"/>
    </row>
    <row r="28452" spans="2:3" x14ac:dyDescent="0.25">
      <c r="B28452" s="16"/>
      <c r="C28452" s="17"/>
    </row>
    <row r="28453" spans="2:3" x14ac:dyDescent="0.25">
      <c r="B28453" s="16"/>
      <c r="C28453" s="17"/>
    </row>
    <row r="28454" spans="2:3" x14ac:dyDescent="0.25">
      <c r="B28454" s="16"/>
      <c r="C28454" s="17"/>
    </row>
    <row r="28455" spans="2:3" x14ac:dyDescent="0.25">
      <c r="B28455" s="16"/>
      <c r="C28455" s="17"/>
    </row>
    <row r="28456" spans="2:3" x14ac:dyDescent="0.25">
      <c r="B28456" s="16"/>
      <c r="C28456" s="17"/>
    </row>
    <row r="28457" spans="2:3" x14ac:dyDescent="0.25">
      <c r="B28457" s="16"/>
      <c r="C28457" s="17"/>
    </row>
    <row r="28458" spans="2:3" x14ac:dyDescent="0.25">
      <c r="B28458" s="16"/>
      <c r="C28458" s="17"/>
    </row>
    <row r="28459" spans="2:3" x14ac:dyDescent="0.25">
      <c r="B28459" s="16"/>
      <c r="C28459" s="17"/>
    </row>
    <row r="28460" spans="2:3" x14ac:dyDescent="0.25">
      <c r="B28460" s="16"/>
      <c r="C28460" s="17"/>
    </row>
    <row r="28461" spans="2:3" x14ac:dyDescent="0.25">
      <c r="B28461" s="16"/>
      <c r="C28461" s="17"/>
    </row>
    <row r="28462" spans="2:3" x14ac:dyDescent="0.25">
      <c r="B28462" s="16"/>
      <c r="C28462" s="17"/>
    </row>
    <row r="28463" spans="2:3" x14ac:dyDescent="0.25">
      <c r="B28463" s="16"/>
      <c r="C28463" s="17"/>
    </row>
    <row r="28464" spans="2:3" x14ac:dyDescent="0.25">
      <c r="B28464" s="16"/>
      <c r="C28464" s="17"/>
    </row>
    <row r="28465" spans="2:3" x14ac:dyDescent="0.25">
      <c r="B28465" s="16"/>
      <c r="C28465" s="17"/>
    </row>
    <row r="28466" spans="2:3" x14ac:dyDescent="0.25">
      <c r="B28466" s="16"/>
      <c r="C28466" s="17"/>
    </row>
    <row r="28467" spans="2:3" x14ac:dyDescent="0.25">
      <c r="B28467" s="16"/>
      <c r="C28467" s="17"/>
    </row>
    <row r="28468" spans="2:3" x14ac:dyDescent="0.25">
      <c r="B28468" s="16"/>
      <c r="C28468" s="17"/>
    </row>
    <row r="28469" spans="2:3" x14ac:dyDescent="0.25">
      <c r="B28469" s="16"/>
      <c r="C28469" s="17"/>
    </row>
    <row r="28470" spans="2:3" x14ac:dyDescent="0.25">
      <c r="B28470" s="16"/>
      <c r="C28470" s="17"/>
    </row>
    <row r="28471" spans="2:3" x14ac:dyDescent="0.25">
      <c r="B28471" s="16"/>
      <c r="C28471" s="17"/>
    </row>
    <row r="28472" spans="2:3" x14ac:dyDescent="0.25">
      <c r="B28472" s="16"/>
      <c r="C28472" s="17"/>
    </row>
    <row r="28473" spans="2:3" x14ac:dyDescent="0.25">
      <c r="B28473" s="16"/>
      <c r="C28473" s="17"/>
    </row>
    <row r="28474" spans="2:3" x14ac:dyDescent="0.25">
      <c r="B28474" s="16"/>
      <c r="C28474" s="17"/>
    </row>
    <row r="28475" spans="2:3" x14ac:dyDescent="0.25">
      <c r="B28475" s="16"/>
      <c r="C28475" s="17"/>
    </row>
    <row r="28476" spans="2:3" x14ac:dyDescent="0.25">
      <c r="B28476" s="16"/>
      <c r="C28476" s="17"/>
    </row>
    <row r="28477" spans="2:3" x14ac:dyDescent="0.25">
      <c r="B28477" s="16"/>
      <c r="C28477" s="17"/>
    </row>
    <row r="28478" spans="2:3" x14ac:dyDescent="0.25">
      <c r="B28478" s="16"/>
      <c r="C28478" s="17"/>
    </row>
    <row r="28479" spans="2:3" x14ac:dyDescent="0.25">
      <c r="B28479" s="16"/>
      <c r="C28479" s="17"/>
    </row>
    <row r="28480" spans="2:3" x14ac:dyDescent="0.25">
      <c r="B28480" s="16"/>
      <c r="C28480" s="17"/>
    </row>
    <row r="28481" spans="2:3" x14ac:dyDescent="0.25">
      <c r="B28481" s="16"/>
      <c r="C28481" s="17"/>
    </row>
    <row r="28482" spans="2:3" x14ac:dyDescent="0.25">
      <c r="B28482" s="16"/>
      <c r="C28482" s="17"/>
    </row>
    <row r="28483" spans="2:3" x14ac:dyDescent="0.25">
      <c r="B28483" s="16"/>
      <c r="C28483" s="17"/>
    </row>
    <row r="28484" spans="2:3" x14ac:dyDescent="0.25">
      <c r="B28484" s="16"/>
      <c r="C28484" s="17"/>
    </row>
    <row r="28485" spans="2:3" x14ac:dyDescent="0.25">
      <c r="B28485" s="16"/>
      <c r="C28485" s="17"/>
    </row>
    <row r="28486" spans="2:3" x14ac:dyDescent="0.25">
      <c r="B28486" s="16"/>
      <c r="C28486" s="17"/>
    </row>
    <row r="28487" spans="2:3" x14ac:dyDescent="0.25">
      <c r="B28487" s="16"/>
      <c r="C28487" s="17"/>
    </row>
    <row r="28488" spans="2:3" x14ac:dyDescent="0.25">
      <c r="B28488" s="16"/>
      <c r="C28488" s="17"/>
    </row>
    <row r="28489" spans="2:3" x14ac:dyDescent="0.25">
      <c r="B28489" s="16"/>
      <c r="C28489" s="17"/>
    </row>
    <row r="28490" spans="2:3" x14ac:dyDescent="0.25">
      <c r="B28490" s="16"/>
      <c r="C28490" s="17"/>
    </row>
    <row r="28491" spans="2:3" x14ac:dyDescent="0.25">
      <c r="B28491" s="16"/>
      <c r="C28491" s="17"/>
    </row>
    <row r="28492" spans="2:3" x14ac:dyDescent="0.25">
      <c r="B28492" s="16"/>
      <c r="C28492" s="17"/>
    </row>
    <row r="28493" spans="2:3" x14ac:dyDescent="0.25">
      <c r="B28493" s="16"/>
      <c r="C28493" s="17"/>
    </row>
    <row r="28494" spans="2:3" x14ac:dyDescent="0.25">
      <c r="B28494" s="16"/>
      <c r="C28494" s="17"/>
    </row>
    <row r="28495" spans="2:3" x14ac:dyDescent="0.25">
      <c r="B28495" s="16"/>
      <c r="C28495" s="17"/>
    </row>
    <row r="28496" spans="2:3" x14ac:dyDescent="0.25">
      <c r="B28496" s="16"/>
      <c r="C28496" s="17"/>
    </row>
    <row r="28497" spans="2:3" x14ac:dyDescent="0.25">
      <c r="B28497" s="16"/>
      <c r="C28497" s="17"/>
    </row>
    <row r="28498" spans="2:3" x14ac:dyDescent="0.25">
      <c r="B28498" s="16"/>
      <c r="C28498" s="17"/>
    </row>
    <row r="28499" spans="2:3" x14ac:dyDescent="0.25">
      <c r="B28499" s="16"/>
      <c r="C28499" s="17"/>
    </row>
    <row r="28500" spans="2:3" x14ac:dyDescent="0.25">
      <c r="B28500" s="16"/>
      <c r="C28500" s="17"/>
    </row>
    <row r="28501" spans="2:3" x14ac:dyDescent="0.25">
      <c r="B28501" s="16"/>
      <c r="C28501" s="17"/>
    </row>
    <row r="28502" spans="2:3" x14ac:dyDescent="0.25">
      <c r="B28502" s="16"/>
      <c r="C28502" s="17"/>
    </row>
    <row r="28503" spans="2:3" x14ac:dyDescent="0.25">
      <c r="B28503" s="16"/>
      <c r="C28503" s="17"/>
    </row>
    <row r="28504" spans="2:3" x14ac:dyDescent="0.25">
      <c r="B28504" s="16"/>
      <c r="C28504" s="17"/>
    </row>
    <row r="28505" spans="2:3" x14ac:dyDescent="0.25">
      <c r="B28505" s="16"/>
      <c r="C28505" s="17"/>
    </row>
    <row r="28506" spans="2:3" x14ac:dyDescent="0.25">
      <c r="B28506" s="16"/>
      <c r="C28506" s="17"/>
    </row>
    <row r="28507" spans="2:3" x14ac:dyDescent="0.25">
      <c r="B28507" s="16"/>
      <c r="C28507" s="17"/>
    </row>
    <row r="28508" spans="2:3" x14ac:dyDescent="0.25">
      <c r="B28508" s="16"/>
      <c r="C28508" s="17"/>
    </row>
    <row r="28509" spans="2:3" x14ac:dyDescent="0.25">
      <c r="B28509" s="16"/>
      <c r="C28509" s="17"/>
    </row>
    <row r="28510" spans="2:3" x14ac:dyDescent="0.25">
      <c r="B28510" s="16"/>
      <c r="C28510" s="17"/>
    </row>
    <row r="28511" spans="2:3" x14ac:dyDescent="0.25">
      <c r="B28511" s="16"/>
      <c r="C28511" s="17"/>
    </row>
    <row r="28512" spans="2:3" x14ac:dyDescent="0.25">
      <c r="B28512" s="16"/>
      <c r="C28512" s="17"/>
    </row>
    <row r="28513" spans="2:3" x14ac:dyDescent="0.25">
      <c r="B28513" s="16"/>
      <c r="C28513" s="17"/>
    </row>
    <row r="28514" spans="2:3" x14ac:dyDescent="0.25">
      <c r="B28514" s="16"/>
      <c r="C28514" s="17"/>
    </row>
    <row r="28515" spans="2:3" x14ac:dyDescent="0.25">
      <c r="B28515" s="16"/>
      <c r="C28515" s="17"/>
    </row>
    <row r="28516" spans="2:3" x14ac:dyDescent="0.25">
      <c r="B28516" s="16"/>
      <c r="C28516" s="17"/>
    </row>
    <row r="28517" spans="2:3" x14ac:dyDescent="0.25">
      <c r="B28517" s="16"/>
      <c r="C28517" s="17"/>
    </row>
    <row r="28518" spans="2:3" x14ac:dyDescent="0.25">
      <c r="B28518" s="16"/>
      <c r="C28518" s="17"/>
    </row>
    <row r="28519" spans="2:3" x14ac:dyDescent="0.25">
      <c r="B28519" s="16"/>
      <c r="C28519" s="17"/>
    </row>
    <row r="28520" spans="2:3" x14ac:dyDescent="0.25">
      <c r="B28520" s="16"/>
      <c r="C28520" s="17"/>
    </row>
    <row r="28521" spans="2:3" x14ac:dyDescent="0.25">
      <c r="B28521" s="16"/>
      <c r="C28521" s="17"/>
    </row>
    <row r="28522" spans="2:3" x14ac:dyDescent="0.25">
      <c r="B28522" s="16"/>
      <c r="C28522" s="17"/>
    </row>
    <row r="28523" spans="2:3" x14ac:dyDescent="0.25">
      <c r="B28523" s="16"/>
      <c r="C28523" s="17"/>
    </row>
    <row r="28524" spans="2:3" x14ac:dyDescent="0.25">
      <c r="B28524" s="16"/>
      <c r="C28524" s="17"/>
    </row>
    <row r="28525" spans="2:3" x14ac:dyDescent="0.25">
      <c r="B28525" s="16"/>
      <c r="C28525" s="17"/>
    </row>
    <row r="28526" spans="2:3" x14ac:dyDescent="0.25">
      <c r="B28526" s="16"/>
      <c r="C28526" s="17"/>
    </row>
    <row r="28527" spans="2:3" x14ac:dyDescent="0.25">
      <c r="B28527" s="16"/>
      <c r="C28527" s="17"/>
    </row>
    <row r="28528" spans="2:3" x14ac:dyDescent="0.25">
      <c r="B28528" s="16"/>
      <c r="C28528" s="17"/>
    </row>
    <row r="28529" spans="2:3" x14ac:dyDescent="0.25">
      <c r="B28529" s="16"/>
      <c r="C28529" s="17"/>
    </row>
    <row r="28530" spans="2:3" x14ac:dyDescent="0.25">
      <c r="B28530" s="16"/>
      <c r="C28530" s="17"/>
    </row>
    <row r="28531" spans="2:3" x14ac:dyDescent="0.25">
      <c r="B28531" s="16"/>
      <c r="C28531" s="17"/>
    </row>
    <row r="28532" spans="2:3" x14ac:dyDescent="0.25">
      <c r="B28532" s="16"/>
      <c r="C28532" s="17"/>
    </row>
    <row r="28533" spans="2:3" x14ac:dyDescent="0.25">
      <c r="B28533" s="16"/>
      <c r="C28533" s="17"/>
    </row>
    <row r="28534" spans="2:3" x14ac:dyDescent="0.25">
      <c r="B28534" s="16"/>
      <c r="C28534" s="17"/>
    </row>
    <row r="28535" spans="2:3" x14ac:dyDescent="0.25">
      <c r="B28535" s="16"/>
      <c r="C28535" s="17"/>
    </row>
    <row r="28536" spans="2:3" x14ac:dyDescent="0.25">
      <c r="B28536" s="16"/>
      <c r="C28536" s="17"/>
    </row>
    <row r="28537" spans="2:3" x14ac:dyDescent="0.25">
      <c r="B28537" s="16"/>
      <c r="C28537" s="17"/>
    </row>
    <row r="28538" spans="2:3" x14ac:dyDescent="0.25">
      <c r="B28538" s="16"/>
      <c r="C28538" s="17"/>
    </row>
    <row r="28539" spans="2:3" x14ac:dyDescent="0.25">
      <c r="B28539" s="16"/>
      <c r="C28539" s="17"/>
    </row>
    <row r="28540" spans="2:3" x14ac:dyDescent="0.25">
      <c r="B28540" s="16"/>
      <c r="C28540" s="17"/>
    </row>
    <row r="28541" spans="2:3" x14ac:dyDescent="0.25">
      <c r="B28541" s="16"/>
      <c r="C28541" s="17"/>
    </row>
    <row r="28542" spans="2:3" x14ac:dyDescent="0.25">
      <c r="B28542" s="16"/>
      <c r="C28542" s="17"/>
    </row>
    <row r="28543" spans="2:3" x14ac:dyDescent="0.25">
      <c r="B28543" s="16"/>
      <c r="C28543" s="17"/>
    </row>
    <row r="28544" spans="2:3" x14ac:dyDescent="0.25">
      <c r="B28544" s="16"/>
      <c r="C28544" s="17"/>
    </row>
    <row r="28545" spans="2:3" x14ac:dyDescent="0.25">
      <c r="B28545" s="16"/>
      <c r="C28545" s="17"/>
    </row>
    <row r="28546" spans="2:3" x14ac:dyDescent="0.25">
      <c r="B28546" s="16"/>
      <c r="C28546" s="17"/>
    </row>
    <row r="28547" spans="2:3" x14ac:dyDescent="0.25">
      <c r="B28547" s="16"/>
      <c r="C28547" s="17"/>
    </row>
    <row r="28548" spans="2:3" x14ac:dyDescent="0.25">
      <c r="B28548" s="16"/>
      <c r="C28548" s="17"/>
    </row>
    <row r="28549" spans="2:3" x14ac:dyDescent="0.25">
      <c r="B28549" s="16"/>
      <c r="C28549" s="17"/>
    </row>
    <row r="28550" spans="2:3" x14ac:dyDescent="0.25">
      <c r="B28550" s="16"/>
      <c r="C28550" s="17"/>
    </row>
    <row r="28551" spans="2:3" x14ac:dyDescent="0.25">
      <c r="B28551" s="16"/>
      <c r="C28551" s="17"/>
    </row>
    <row r="28552" spans="2:3" x14ac:dyDescent="0.25">
      <c r="B28552" s="16"/>
      <c r="C28552" s="17"/>
    </row>
    <row r="28553" spans="2:3" x14ac:dyDescent="0.25">
      <c r="B28553" s="16"/>
      <c r="C28553" s="17"/>
    </row>
    <row r="28554" spans="2:3" x14ac:dyDescent="0.25">
      <c r="B28554" s="16"/>
      <c r="C28554" s="17"/>
    </row>
    <row r="28555" spans="2:3" x14ac:dyDescent="0.25">
      <c r="B28555" s="16"/>
      <c r="C28555" s="17"/>
    </row>
    <row r="28556" spans="2:3" x14ac:dyDescent="0.25">
      <c r="B28556" s="16"/>
      <c r="C28556" s="17"/>
    </row>
    <row r="28557" spans="2:3" x14ac:dyDescent="0.25">
      <c r="B28557" s="16"/>
      <c r="C28557" s="17"/>
    </row>
    <row r="28558" spans="2:3" x14ac:dyDescent="0.25">
      <c r="B28558" s="16"/>
      <c r="C28558" s="17"/>
    </row>
    <row r="28559" spans="2:3" x14ac:dyDescent="0.25">
      <c r="B28559" s="16"/>
      <c r="C28559" s="17"/>
    </row>
    <row r="28560" spans="2:3" x14ac:dyDescent="0.25">
      <c r="B28560" s="16"/>
      <c r="C28560" s="17"/>
    </row>
    <row r="28561" spans="2:3" x14ac:dyDescent="0.25">
      <c r="B28561" s="16"/>
      <c r="C28561" s="17"/>
    </row>
    <row r="28562" spans="2:3" x14ac:dyDescent="0.25">
      <c r="B28562" s="16"/>
      <c r="C28562" s="17"/>
    </row>
    <row r="28563" spans="2:3" x14ac:dyDescent="0.25">
      <c r="B28563" s="16"/>
      <c r="C28563" s="17"/>
    </row>
    <row r="28564" spans="2:3" x14ac:dyDescent="0.25">
      <c r="B28564" s="16"/>
      <c r="C28564" s="17"/>
    </row>
    <row r="28565" spans="2:3" x14ac:dyDescent="0.25">
      <c r="B28565" s="16"/>
      <c r="C28565" s="17"/>
    </row>
    <row r="28566" spans="2:3" x14ac:dyDescent="0.25">
      <c r="B28566" s="16"/>
      <c r="C28566" s="17"/>
    </row>
    <row r="28567" spans="2:3" x14ac:dyDescent="0.25">
      <c r="B28567" s="16"/>
      <c r="C28567" s="17"/>
    </row>
    <row r="28568" spans="2:3" x14ac:dyDescent="0.25">
      <c r="B28568" s="16"/>
      <c r="C28568" s="17"/>
    </row>
    <row r="28569" spans="2:3" x14ac:dyDescent="0.25">
      <c r="B28569" s="16"/>
      <c r="C28569" s="17"/>
    </row>
    <row r="28570" spans="2:3" x14ac:dyDescent="0.25">
      <c r="B28570" s="16"/>
      <c r="C28570" s="17"/>
    </row>
    <row r="28571" spans="2:3" x14ac:dyDescent="0.25">
      <c r="B28571" s="16"/>
      <c r="C28571" s="17"/>
    </row>
    <row r="28572" spans="2:3" x14ac:dyDescent="0.25">
      <c r="B28572" s="16"/>
      <c r="C28572" s="17"/>
    </row>
    <row r="28573" spans="2:3" x14ac:dyDescent="0.25">
      <c r="B28573" s="16"/>
      <c r="C28573" s="17"/>
    </row>
    <row r="28574" spans="2:3" x14ac:dyDescent="0.25">
      <c r="B28574" s="16"/>
      <c r="C28574" s="17"/>
    </row>
    <row r="28575" spans="2:3" x14ac:dyDescent="0.25">
      <c r="B28575" s="16"/>
      <c r="C28575" s="17"/>
    </row>
    <row r="28576" spans="2:3" x14ac:dyDescent="0.25">
      <c r="B28576" s="16"/>
      <c r="C28576" s="17"/>
    </row>
    <row r="28577" spans="2:3" x14ac:dyDescent="0.25">
      <c r="B28577" s="16"/>
      <c r="C28577" s="17"/>
    </row>
    <row r="28578" spans="2:3" x14ac:dyDescent="0.25">
      <c r="B28578" s="16"/>
      <c r="C28578" s="17"/>
    </row>
    <row r="28579" spans="2:3" x14ac:dyDescent="0.25">
      <c r="B28579" s="16"/>
      <c r="C28579" s="17"/>
    </row>
    <row r="28580" spans="2:3" x14ac:dyDescent="0.25">
      <c r="B28580" s="16"/>
      <c r="C28580" s="17"/>
    </row>
    <row r="28581" spans="2:3" x14ac:dyDescent="0.25">
      <c r="B28581" s="16"/>
      <c r="C28581" s="17"/>
    </row>
    <row r="28582" spans="2:3" x14ac:dyDescent="0.25">
      <c r="B28582" s="16"/>
      <c r="C28582" s="17"/>
    </row>
    <row r="28583" spans="2:3" x14ac:dyDescent="0.25">
      <c r="B28583" s="16"/>
      <c r="C28583" s="17"/>
    </row>
    <row r="28584" spans="2:3" x14ac:dyDescent="0.25">
      <c r="B28584" s="16"/>
      <c r="C28584" s="17"/>
    </row>
    <row r="28585" spans="2:3" x14ac:dyDescent="0.25">
      <c r="B28585" s="16"/>
      <c r="C28585" s="17"/>
    </row>
    <row r="28586" spans="2:3" x14ac:dyDescent="0.25">
      <c r="B28586" s="16"/>
      <c r="C28586" s="17"/>
    </row>
    <row r="28587" spans="2:3" x14ac:dyDescent="0.25">
      <c r="B28587" s="16"/>
      <c r="C28587" s="17"/>
    </row>
    <row r="28588" spans="2:3" x14ac:dyDescent="0.25">
      <c r="B28588" s="16"/>
      <c r="C28588" s="17"/>
    </row>
    <row r="28589" spans="2:3" x14ac:dyDescent="0.25">
      <c r="B28589" s="16"/>
      <c r="C28589" s="17"/>
    </row>
    <row r="28590" spans="2:3" x14ac:dyDescent="0.25">
      <c r="B28590" s="16"/>
      <c r="C28590" s="17"/>
    </row>
    <row r="28591" spans="2:3" x14ac:dyDescent="0.25">
      <c r="B28591" s="16"/>
      <c r="C28591" s="17"/>
    </row>
    <row r="28592" spans="2:3" x14ac:dyDescent="0.25">
      <c r="B28592" s="16"/>
      <c r="C28592" s="17"/>
    </row>
    <row r="28593" spans="2:3" x14ac:dyDescent="0.25">
      <c r="B28593" s="16"/>
      <c r="C28593" s="17"/>
    </row>
    <row r="28594" spans="2:3" x14ac:dyDescent="0.25">
      <c r="B28594" s="16"/>
      <c r="C28594" s="17"/>
    </row>
    <row r="28595" spans="2:3" x14ac:dyDescent="0.25">
      <c r="B28595" s="16"/>
      <c r="C28595" s="17"/>
    </row>
    <row r="28596" spans="2:3" x14ac:dyDescent="0.25">
      <c r="B28596" s="16"/>
      <c r="C28596" s="17"/>
    </row>
    <row r="28597" spans="2:3" x14ac:dyDescent="0.25">
      <c r="B28597" s="16"/>
      <c r="C28597" s="17"/>
    </row>
    <row r="28598" spans="2:3" x14ac:dyDescent="0.25">
      <c r="B28598" s="16"/>
      <c r="C28598" s="17"/>
    </row>
    <row r="28599" spans="2:3" x14ac:dyDescent="0.25">
      <c r="B28599" s="16"/>
      <c r="C28599" s="17"/>
    </row>
    <row r="28600" spans="2:3" x14ac:dyDescent="0.25">
      <c r="B28600" s="16"/>
      <c r="C28600" s="17"/>
    </row>
    <row r="28601" spans="2:3" x14ac:dyDescent="0.25">
      <c r="B28601" s="16"/>
      <c r="C28601" s="17"/>
    </row>
    <row r="28602" spans="2:3" x14ac:dyDescent="0.25">
      <c r="B28602" s="16"/>
      <c r="C28602" s="17"/>
    </row>
    <row r="28603" spans="2:3" x14ac:dyDescent="0.25">
      <c r="B28603" s="16"/>
      <c r="C28603" s="17"/>
    </row>
    <row r="28604" spans="2:3" x14ac:dyDescent="0.25">
      <c r="B28604" s="16"/>
      <c r="C28604" s="17"/>
    </row>
    <row r="28605" spans="2:3" x14ac:dyDescent="0.25">
      <c r="B28605" s="16"/>
      <c r="C28605" s="17"/>
    </row>
    <row r="28606" spans="2:3" x14ac:dyDescent="0.25">
      <c r="B28606" s="16"/>
      <c r="C28606" s="17"/>
    </row>
    <row r="28607" spans="2:3" x14ac:dyDescent="0.25">
      <c r="B28607" s="16"/>
      <c r="C28607" s="17"/>
    </row>
    <row r="28608" spans="2:3" x14ac:dyDescent="0.25">
      <c r="B28608" s="16"/>
      <c r="C28608" s="17"/>
    </row>
    <row r="28609" spans="2:3" x14ac:dyDescent="0.25">
      <c r="B28609" s="16"/>
      <c r="C28609" s="17"/>
    </row>
    <row r="28610" spans="2:3" x14ac:dyDescent="0.25">
      <c r="B28610" s="16"/>
      <c r="C28610" s="17"/>
    </row>
    <row r="28611" spans="2:3" x14ac:dyDescent="0.25">
      <c r="B28611" s="16"/>
      <c r="C28611" s="17"/>
    </row>
    <row r="28612" spans="2:3" x14ac:dyDescent="0.25">
      <c r="B28612" s="16"/>
      <c r="C28612" s="17"/>
    </row>
    <row r="28613" spans="2:3" x14ac:dyDescent="0.25">
      <c r="B28613" s="16"/>
      <c r="C28613" s="17"/>
    </row>
    <row r="28614" spans="2:3" x14ac:dyDescent="0.25">
      <c r="B28614" s="16"/>
      <c r="C28614" s="17"/>
    </row>
    <row r="28615" spans="2:3" x14ac:dyDescent="0.25">
      <c r="B28615" s="16"/>
      <c r="C28615" s="17"/>
    </row>
    <row r="28616" spans="2:3" x14ac:dyDescent="0.25">
      <c r="B28616" s="16"/>
      <c r="C28616" s="17"/>
    </row>
    <row r="28617" spans="2:3" x14ac:dyDescent="0.25">
      <c r="B28617" s="16"/>
      <c r="C28617" s="17"/>
    </row>
    <row r="28618" spans="2:3" x14ac:dyDescent="0.25">
      <c r="B28618" s="16"/>
      <c r="C28618" s="17"/>
    </row>
    <row r="28619" spans="2:3" x14ac:dyDescent="0.25">
      <c r="B28619" s="16"/>
      <c r="C28619" s="17"/>
    </row>
    <row r="28620" spans="2:3" x14ac:dyDescent="0.25">
      <c r="B28620" s="16"/>
      <c r="C28620" s="17"/>
    </row>
    <row r="28621" spans="2:3" x14ac:dyDescent="0.25">
      <c r="B28621" s="16"/>
      <c r="C28621" s="17"/>
    </row>
    <row r="28622" spans="2:3" x14ac:dyDescent="0.25">
      <c r="B28622" s="16"/>
      <c r="C28622" s="17"/>
    </row>
    <row r="28623" spans="2:3" x14ac:dyDescent="0.25">
      <c r="B28623" s="16"/>
      <c r="C28623" s="17"/>
    </row>
    <row r="28624" spans="2:3" x14ac:dyDescent="0.25">
      <c r="B28624" s="16"/>
      <c r="C28624" s="17"/>
    </row>
    <row r="28625" spans="2:3" x14ac:dyDescent="0.25">
      <c r="B28625" s="16"/>
      <c r="C28625" s="17"/>
    </row>
    <row r="28626" spans="2:3" x14ac:dyDescent="0.25">
      <c r="B28626" s="16"/>
      <c r="C28626" s="17"/>
    </row>
    <row r="28627" spans="2:3" x14ac:dyDescent="0.25">
      <c r="B28627" s="16"/>
      <c r="C28627" s="17"/>
    </row>
    <row r="28628" spans="2:3" x14ac:dyDescent="0.25">
      <c r="B28628" s="16"/>
      <c r="C28628" s="17"/>
    </row>
    <row r="28629" spans="2:3" x14ac:dyDescent="0.25">
      <c r="B28629" s="16"/>
      <c r="C28629" s="17"/>
    </row>
    <row r="28630" spans="2:3" x14ac:dyDescent="0.25">
      <c r="B28630" s="16"/>
      <c r="C28630" s="17"/>
    </row>
    <row r="28631" spans="2:3" x14ac:dyDescent="0.25">
      <c r="B28631" s="16"/>
      <c r="C28631" s="17"/>
    </row>
    <row r="28632" spans="2:3" x14ac:dyDescent="0.25">
      <c r="B28632" s="16"/>
      <c r="C28632" s="17"/>
    </row>
    <row r="28633" spans="2:3" x14ac:dyDescent="0.25">
      <c r="B28633" s="16"/>
      <c r="C28633" s="17"/>
    </row>
    <row r="28634" spans="2:3" x14ac:dyDescent="0.25">
      <c r="B28634" s="16"/>
      <c r="C28634" s="17"/>
    </row>
    <row r="28635" spans="2:3" x14ac:dyDescent="0.25">
      <c r="B28635" s="16"/>
      <c r="C28635" s="17"/>
    </row>
    <row r="28636" spans="2:3" x14ac:dyDescent="0.25">
      <c r="B28636" s="16"/>
      <c r="C28636" s="17"/>
    </row>
    <row r="28637" spans="2:3" x14ac:dyDescent="0.25">
      <c r="B28637" s="16"/>
      <c r="C28637" s="17"/>
    </row>
    <row r="28638" spans="2:3" x14ac:dyDescent="0.25">
      <c r="B28638" s="16"/>
      <c r="C28638" s="17"/>
    </row>
    <row r="28639" spans="2:3" x14ac:dyDescent="0.25">
      <c r="B28639" s="16"/>
      <c r="C28639" s="17"/>
    </row>
    <row r="28640" spans="2:3" x14ac:dyDescent="0.25">
      <c r="B28640" s="16"/>
      <c r="C28640" s="17"/>
    </row>
    <row r="28641" spans="2:3" x14ac:dyDescent="0.25">
      <c r="B28641" s="16"/>
      <c r="C28641" s="17"/>
    </row>
    <row r="28642" spans="2:3" x14ac:dyDescent="0.25">
      <c r="B28642" s="16"/>
      <c r="C28642" s="17"/>
    </row>
    <row r="28643" spans="2:3" x14ac:dyDescent="0.25">
      <c r="B28643" s="16"/>
      <c r="C28643" s="17"/>
    </row>
    <row r="28644" spans="2:3" x14ac:dyDescent="0.25">
      <c r="B28644" s="16"/>
      <c r="C28644" s="17"/>
    </row>
    <row r="28645" spans="2:3" x14ac:dyDescent="0.25">
      <c r="B28645" s="16"/>
      <c r="C28645" s="17"/>
    </row>
    <row r="28646" spans="2:3" x14ac:dyDescent="0.25">
      <c r="B28646" s="16"/>
      <c r="C28646" s="17"/>
    </row>
    <row r="28647" spans="2:3" x14ac:dyDescent="0.25">
      <c r="B28647" s="16"/>
      <c r="C28647" s="17"/>
    </row>
    <row r="28648" spans="2:3" x14ac:dyDescent="0.25">
      <c r="B28648" s="16"/>
      <c r="C28648" s="17"/>
    </row>
    <row r="28649" spans="2:3" x14ac:dyDescent="0.25">
      <c r="B28649" s="16"/>
      <c r="C28649" s="17"/>
    </row>
    <row r="28650" spans="2:3" x14ac:dyDescent="0.25">
      <c r="B28650" s="16"/>
      <c r="C28650" s="17"/>
    </row>
    <row r="28651" spans="2:3" x14ac:dyDescent="0.25">
      <c r="B28651" s="16"/>
      <c r="C28651" s="17"/>
    </row>
    <row r="28652" spans="2:3" x14ac:dyDescent="0.25">
      <c r="B28652" s="16"/>
      <c r="C28652" s="17"/>
    </row>
    <row r="28653" spans="2:3" x14ac:dyDescent="0.25">
      <c r="B28653" s="16"/>
      <c r="C28653" s="17"/>
    </row>
    <row r="28654" spans="2:3" x14ac:dyDescent="0.25">
      <c r="B28654" s="16"/>
      <c r="C28654" s="17"/>
    </row>
    <row r="28655" spans="2:3" x14ac:dyDescent="0.25">
      <c r="B28655" s="16"/>
      <c r="C28655" s="17"/>
    </row>
    <row r="28656" spans="2:3" x14ac:dyDescent="0.25">
      <c r="B28656" s="16"/>
      <c r="C28656" s="17"/>
    </row>
    <row r="28657" spans="2:3" x14ac:dyDescent="0.25">
      <c r="B28657" s="16"/>
      <c r="C28657" s="17"/>
    </row>
    <row r="28658" spans="2:3" x14ac:dyDescent="0.25">
      <c r="B28658" s="16"/>
      <c r="C28658" s="17"/>
    </row>
    <row r="28659" spans="2:3" x14ac:dyDescent="0.25">
      <c r="B28659" s="16"/>
      <c r="C28659" s="17"/>
    </row>
    <row r="28660" spans="2:3" x14ac:dyDescent="0.25">
      <c r="B28660" s="16"/>
      <c r="C28660" s="17"/>
    </row>
    <row r="28661" spans="2:3" x14ac:dyDescent="0.25">
      <c r="B28661" s="16"/>
      <c r="C28661" s="17"/>
    </row>
    <row r="28662" spans="2:3" x14ac:dyDescent="0.25">
      <c r="B28662" s="16"/>
      <c r="C28662" s="17"/>
    </row>
    <row r="28663" spans="2:3" x14ac:dyDescent="0.25">
      <c r="B28663" s="16"/>
      <c r="C28663" s="17"/>
    </row>
    <row r="28664" spans="2:3" x14ac:dyDescent="0.25">
      <c r="B28664" s="16"/>
      <c r="C28664" s="17"/>
    </row>
    <row r="28665" spans="2:3" x14ac:dyDescent="0.25">
      <c r="B28665" s="16"/>
      <c r="C28665" s="17"/>
    </row>
    <row r="28666" spans="2:3" x14ac:dyDescent="0.25">
      <c r="B28666" s="16"/>
      <c r="C28666" s="17"/>
    </row>
    <row r="28667" spans="2:3" x14ac:dyDescent="0.25">
      <c r="B28667" s="16"/>
      <c r="C28667" s="17"/>
    </row>
    <row r="28668" spans="2:3" x14ac:dyDescent="0.25">
      <c r="B28668" s="16"/>
      <c r="C28668" s="17"/>
    </row>
    <row r="28669" spans="2:3" x14ac:dyDescent="0.25">
      <c r="B28669" s="16"/>
      <c r="C28669" s="17"/>
    </row>
    <row r="28670" spans="2:3" x14ac:dyDescent="0.25">
      <c r="B28670" s="16"/>
      <c r="C28670" s="17"/>
    </row>
    <row r="28671" spans="2:3" x14ac:dyDescent="0.25">
      <c r="B28671" s="16"/>
      <c r="C28671" s="17"/>
    </row>
    <row r="28672" spans="2:3" x14ac:dyDescent="0.25">
      <c r="B28672" s="16"/>
      <c r="C28672" s="17"/>
    </row>
    <row r="28673" spans="2:3" x14ac:dyDescent="0.25">
      <c r="B28673" s="16"/>
      <c r="C28673" s="17"/>
    </row>
    <row r="28674" spans="2:3" x14ac:dyDescent="0.25">
      <c r="B28674" s="16"/>
      <c r="C28674" s="17"/>
    </row>
    <row r="28675" spans="2:3" x14ac:dyDescent="0.25">
      <c r="B28675" s="16"/>
      <c r="C28675" s="17"/>
    </row>
    <row r="28676" spans="2:3" x14ac:dyDescent="0.25">
      <c r="B28676" s="16"/>
      <c r="C28676" s="17"/>
    </row>
    <row r="28677" spans="2:3" x14ac:dyDescent="0.25">
      <c r="B28677" s="16"/>
      <c r="C28677" s="17"/>
    </row>
    <row r="28678" spans="2:3" x14ac:dyDescent="0.25">
      <c r="B28678" s="16"/>
      <c r="C28678" s="17"/>
    </row>
    <row r="28679" spans="2:3" x14ac:dyDescent="0.25">
      <c r="B28679" s="16"/>
      <c r="C28679" s="17"/>
    </row>
    <row r="28680" spans="2:3" x14ac:dyDescent="0.25">
      <c r="B28680" s="16"/>
      <c r="C28680" s="17"/>
    </row>
    <row r="28681" spans="2:3" x14ac:dyDescent="0.25">
      <c r="B28681" s="16"/>
      <c r="C28681" s="17"/>
    </row>
    <row r="28682" spans="2:3" x14ac:dyDescent="0.25">
      <c r="B28682" s="16"/>
      <c r="C28682" s="17"/>
    </row>
    <row r="28683" spans="2:3" x14ac:dyDescent="0.25">
      <c r="B28683" s="16"/>
      <c r="C28683" s="17"/>
    </row>
    <row r="28684" spans="2:3" x14ac:dyDescent="0.25">
      <c r="B28684" s="16"/>
      <c r="C28684" s="17"/>
    </row>
    <row r="28685" spans="2:3" x14ac:dyDescent="0.25">
      <c r="B28685" s="16"/>
      <c r="C28685" s="17"/>
    </row>
    <row r="28686" spans="2:3" x14ac:dyDescent="0.25">
      <c r="B28686" s="16"/>
      <c r="C28686" s="17"/>
    </row>
    <row r="28687" spans="2:3" x14ac:dyDescent="0.25">
      <c r="B28687" s="16"/>
      <c r="C28687" s="17"/>
    </row>
    <row r="28688" spans="2:3" x14ac:dyDescent="0.25">
      <c r="B28688" s="16"/>
      <c r="C28688" s="17"/>
    </row>
    <row r="28689" spans="2:3" x14ac:dyDescent="0.25">
      <c r="B28689" s="16"/>
      <c r="C28689" s="17"/>
    </row>
    <row r="28690" spans="2:3" x14ac:dyDescent="0.25">
      <c r="B28690" s="16"/>
      <c r="C28690" s="17"/>
    </row>
    <row r="28691" spans="2:3" x14ac:dyDescent="0.25">
      <c r="B28691" s="16"/>
      <c r="C28691" s="17"/>
    </row>
    <row r="28692" spans="2:3" x14ac:dyDescent="0.25">
      <c r="B28692" s="16"/>
      <c r="C28692" s="17"/>
    </row>
    <row r="28693" spans="2:3" x14ac:dyDescent="0.25">
      <c r="B28693" s="16"/>
      <c r="C28693" s="17"/>
    </row>
    <row r="28694" spans="2:3" x14ac:dyDescent="0.25">
      <c r="B28694" s="16"/>
      <c r="C28694" s="17"/>
    </row>
    <row r="28695" spans="2:3" x14ac:dyDescent="0.25">
      <c r="B28695" s="16"/>
      <c r="C28695" s="17"/>
    </row>
    <row r="28696" spans="2:3" x14ac:dyDescent="0.25">
      <c r="B28696" s="16"/>
      <c r="C28696" s="17"/>
    </row>
    <row r="28697" spans="2:3" x14ac:dyDescent="0.25">
      <c r="B28697" s="16"/>
      <c r="C28697" s="17"/>
    </row>
    <row r="28698" spans="2:3" x14ac:dyDescent="0.25">
      <c r="B28698" s="16"/>
      <c r="C28698" s="17"/>
    </row>
    <row r="28699" spans="2:3" x14ac:dyDescent="0.25">
      <c r="B28699" s="16"/>
      <c r="C28699" s="17"/>
    </row>
    <row r="28700" spans="2:3" x14ac:dyDescent="0.25">
      <c r="B28700" s="16"/>
      <c r="C28700" s="17"/>
    </row>
    <row r="28701" spans="2:3" x14ac:dyDescent="0.25">
      <c r="B28701" s="16"/>
      <c r="C28701" s="17"/>
    </row>
    <row r="28702" spans="2:3" x14ac:dyDescent="0.25">
      <c r="B28702" s="16"/>
      <c r="C28702" s="17"/>
    </row>
    <row r="28703" spans="2:3" x14ac:dyDescent="0.25">
      <c r="B28703" s="16"/>
      <c r="C28703" s="17"/>
    </row>
    <row r="28704" spans="2:3" x14ac:dyDescent="0.25">
      <c r="B28704" s="16"/>
      <c r="C28704" s="17"/>
    </row>
    <row r="28705" spans="2:3" x14ac:dyDescent="0.25">
      <c r="B28705" s="16"/>
      <c r="C28705" s="17"/>
    </row>
    <row r="28706" spans="2:3" x14ac:dyDescent="0.25">
      <c r="B28706" s="16"/>
      <c r="C28706" s="17"/>
    </row>
    <row r="28707" spans="2:3" x14ac:dyDescent="0.25">
      <c r="B28707" s="16"/>
      <c r="C28707" s="17"/>
    </row>
    <row r="28708" spans="2:3" x14ac:dyDescent="0.25">
      <c r="B28708" s="16"/>
      <c r="C28708" s="17"/>
    </row>
    <row r="28709" spans="2:3" x14ac:dyDescent="0.25">
      <c r="B28709" s="16"/>
      <c r="C28709" s="17"/>
    </row>
    <row r="28710" spans="2:3" x14ac:dyDescent="0.25">
      <c r="B28710" s="16"/>
      <c r="C28710" s="17"/>
    </row>
    <row r="28711" spans="2:3" x14ac:dyDescent="0.25">
      <c r="B28711" s="16"/>
      <c r="C28711" s="17"/>
    </row>
    <row r="28712" spans="2:3" x14ac:dyDescent="0.25">
      <c r="B28712" s="16"/>
      <c r="C28712" s="17"/>
    </row>
    <row r="28713" spans="2:3" x14ac:dyDescent="0.25">
      <c r="B28713" s="16"/>
      <c r="C28713" s="17"/>
    </row>
    <row r="28714" spans="2:3" x14ac:dyDescent="0.25">
      <c r="B28714" s="16"/>
      <c r="C28714" s="17"/>
    </row>
    <row r="28715" spans="2:3" x14ac:dyDescent="0.25">
      <c r="B28715" s="16"/>
      <c r="C28715" s="17"/>
    </row>
    <row r="28716" spans="2:3" x14ac:dyDescent="0.25">
      <c r="B28716" s="16"/>
      <c r="C28716" s="17"/>
    </row>
    <row r="28717" spans="2:3" x14ac:dyDescent="0.25">
      <c r="B28717" s="16"/>
      <c r="C28717" s="17"/>
    </row>
    <row r="28718" spans="2:3" x14ac:dyDescent="0.25">
      <c r="B28718" s="16"/>
      <c r="C28718" s="17"/>
    </row>
    <row r="28719" spans="2:3" x14ac:dyDescent="0.25">
      <c r="B28719" s="16"/>
      <c r="C28719" s="17"/>
    </row>
    <row r="28720" spans="2:3" x14ac:dyDescent="0.25">
      <c r="B28720" s="16"/>
      <c r="C28720" s="17"/>
    </row>
    <row r="28721" spans="2:3" x14ac:dyDescent="0.25">
      <c r="B28721" s="16"/>
      <c r="C28721" s="17"/>
    </row>
    <row r="28722" spans="2:3" x14ac:dyDescent="0.25">
      <c r="B28722" s="16"/>
      <c r="C28722" s="17"/>
    </row>
    <row r="28723" spans="2:3" x14ac:dyDescent="0.25">
      <c r="B28723" s="16"/>
      <c r="C28723" s="17"/>
    </row>
    <row r="28724" spans="2:3" x14ac:dyDescent="0.25">
      <c r="B28724" s="16"/>
      <c r="C28724" s="17"/>
    </row>
    <row r="28725" spans="2:3" x14ac:dyDescent="0.25">
      <c r="B28725" s="16"/>
      <c r="C28725" s="17"/>
    </row>
    <row r="28726" spans="2:3" x14ac:dyDescent="0.25">
      <c r="B28726" s="16"/>
      <c r="C28726" s="17"/>
    </row>
    <row r="28727" spans="2:3" x14ac:dyDescent="0.25">
      <c r="B28727" s="16"/>
      <c r="C28727" s="17"/>
    </row>
    <row r="28728" spans="2:3" x14ac:dyDescent="0.25">
      <c r="B28728" s="16"/>
      <c r="C28728" s="17"/>
    </row>
    <row r="28729" spans="2:3" x14ac:dyDescent="0.25">
      <c r="B28729" s="16"/>
      <c r="C28729" s="17"/>
    </row>
    <row r="28730" spans="2:3" x14ac:dyDescent="0.25">
      <c r="B28730" s="16"/>
      <c r="C28730" s="17"/>
    </row>
    <row r="28731" spans="2:3" x14ac:dyDescent="0.25">
      <c r="B28731" s="16"/>
      <c r="C28731" s="17"/>
    </row>
    <row r="28732" spans="2:3" x14ac:dyDescent="0.25">
      <c r="B28732" s="16"/>
      <c r="C28732" s="17"/>
    </row>
    <row r="28733" spans="2:3" x14ac:dyDescent="0.25">
      <c r="B28733" s="16"/>
      <c r="C28733" s="17"/>
    </row>
    <row r="28734" spans="2:3" x14ac:dyDescent="0.25">
      <c r="B28734" s="16"/>
      <c r="C28734" s="17"/>
    </row>
    <row r="28735" spans="2:3" x14ac:dyDescent="0.25">
      <c r="B28735" s="16"/>
      <c r="C28735" s="17"/>
    </row>
    <row r="28736" spans="2:3" x14ac:dyDescent="0.25">
      <c r="B28736" s="16"/>
      <c r="C28736" s="17"/>
    </row>
    <row r="28737" spans="2:3" x14ac:dyDescent="0.25">
      <c r="B28737" s="16"/>
      <c r="C28737" s="17"/>
    </row>
    <row r="28738" spans="2:3" x14ac:dyDescent="0.25">
      <c r="B28738" s="16"/>
      <c r="C28738" s="17"/>
    </row>
    <row r="28739" spans="2:3" x14ac:dyDescent="0.25">
      <c r="B28739" s="16"/>
      <c r="C28739" s="17"/>
    </row>
    <row r="28740" spans="2:3" x14ac:dyDescent="0.25">
      <c r="B28740" s="16"/>
      <c r="C28740" s="17"/>
    </row>
    <row r="28741" spans="2:3" x14ac:dyDescent="0.25">
      <c r="B28741" s="16"/>
      <c r="C28741" s="17"/>
    </row>
    <row r="28742" spans="2:3" x14ac:dyDescent="0.25">
      <c r="B28742" s="16"/>
      <c r="C28742" s="17"/>
    </row>
    <row r="28743" spans="2:3" x14ac:dyDescent="0.25">
      <c r="B28743" s="16"/>
      <c r="C28743" s="17"/>
    </row>
    <row r="28744" spans="2:3" x14ac:dyDescent="0.25">
      <c r="B28744" s="16"/>
      <c r="C28744" s="17"/>
    </row>
    <row r="28745" spans="2:3" x14ac:dyDescent="0.25">
      <c r="B28745" s="16"/>
      <c r="C28745" s="17"/>
    </row>
    <row r="28746" spans="2:3" x14ac:dyDescent="0.25">
      <c r="B28746" s="16"/>
      <c r="C28746" s="17"/>
    </row>
    <row r="28747" spans="2:3" x14ac:dyDescent="0.25">
      <c r="B28747" s="16"/>
      <c r="C28747" s="17"/>
    </row>
    <row r="28748" spans="2:3" x14ac:dyDescent="0.25">
      <c r="B28748" s="16"/>
      <c r="C28748" s="17"/>
    </row>
    <row r="28749" spans="2:3" x14ac:dyDescent="0.25">
      <c r="B28749" s="16"/>
      <c r="C28749" s="17"/>
    </row>
    <row r="28750" spans="2:3" x14ac:dyDescent="0.25">
      <c r="B28750" s="16"/>
      <c r="C28750" s="17"/>
    </row>
    <row r="28751" spans="2:3" x14ac:dyDescent="0.25">
      <c r="B28751" s="16"/>
      <c r="C28751" s="17"/>
    </row>
    <row r="28752" spans="2:3" x14ac:dyDescent="0.25">
      <c r="B28752" s="16"/>
      <c r="C28752" s="17"/>
    </row>
    <row r="28753" spans="2:3" x14ac:dyDescent="0.25">
      <c r="B28753" s="16"/>
      <c r="C28753" s="17"/>
    </row>
    <row r="28754" spans="2:3" x14ac:dyDescent="0.25">
      <c r="B28754" s="16"/>
      <c r="C28754" s="17"/>
    </row>
    <row r="28755" spans="2:3" x14ac:dyDescent="0.25">
      <c r="B28755" s="16"/>
      <c r="C28755" s="17"/>
    </row>
    <row r="28756" spans="2:3" x14ac:dyDescent="0.25">
      <c r="B28756" s="16"/>
      <c r="C28756" s="17"/>
    </row>
    <row r="28757" spans="2:3" x14ac:dyDescent="0.25">
      <c r="B28757" s="16"/>
      <c r="C28757" s="17"/>
    </row>
    <row r="28758" spans="2:3" x14ac:dyDescent="0.25">
      <c r="B28758" s="16"/>
      <c r="C28758" s="17"/>
    </row>
    <row r="28759" spans="2:3" x14ac:dyDescent="0.25">
      <c r="B28759" s="16"/>
      <c r="C28759" s="17"/>
    </row>
    <row r="28760" spans="2:3" x14ac:dyDescent="0.25">
      <c r="B28760" s="16"/>
      <c r="C28760" s="17"/>
    </row>
    <row r="28761" spans="2:3" x14ac:dyDescent="0.25">
      <c r="B28761" s="16"/>
      <c r="C28761" s="17"/>
    </row>
    <row r="28762" spans="2:3" x14ac:dyDescent="0.25">
      <c r="B28762" s="16"/>
      <c r="C28762" s="17"/>
    </row>
    <row r="28763" spans="2:3" x14ac:dyDescent="0.25">
      <c r="B28763" s="16"/>
      <c r="C28763" s="17"/>
    </row>
    <row r="28764" spans="2:3" x14ac:dyDescent="0.25">
      <c r="B28764" s="16"/>
      <c r="C28764" s="17"/>
    </row>
    <row r="28765" spans="2:3" x14ac:dyDescent="0.25">
      <c r="B28765" s="16"/>
      <c r="C28765" s="17"/>
    </row>
    <row r="28766" spans="2:3" x14ac:dyDescent="0.25">
      <c r="B28766" s="16"/>
      <c r="C28766" s="17"/>
    </row>
    <row r="28767" spans="2:3" x14ac:dyDescent="0.25">
      <c r="B28767" s="16"/>
      <c r="C28767" s="17"/>
    </row>
    <row r="28768" spans="2:3" x14ac:dyDescent="0.25">
      <c r="B28768" s="16"/>
      <c r="C28768" s="17"/>
    </row>
    <row r="28769" spans="2:3" x14ac:dyDescent="0.25">
      <c r="B28769" s="16"/>
      <c r="C28769" s="17"/>
    </row>
    <row r="28770" spans="2:3" x14ac:dyDescent="0.25">
      <c r="B28770" s="16"/>
      <c r="C28770" s="17"/>
    </row>
    <row r="28771" spans="2:3" x14ac:dyDescent="0.25">
      <c r="B28771" s="16"/>
      <c r="C28771" s="17"/>
    </row>
    <row r="28772" spans="2:3" x14ac:dyDescent="0.25">
      <c r="B28772" s="16"/>
      <c r="C28772" s="17"/>
    </row>
    <row r="28773" spans="2:3" x14ac:dyDescent="0.25">
      <c r="B28773" s="16"/>
      <c r="C28773" s="17"/>
    </row>
    <row r="28774" spans="2:3" x14ac:dyDescent="0.25">
      <c r="B28774" s="16"/>
      <c r="C28774" s="17"/>
    </row>
    <row r="28775" spans="2:3" x14ac:dyDescent="0.25">
      <c r="B28775" s="16"/>
      <c r="C28775" s="17"/>
    </row>
    <row r="28776" spans="2:3" x14ac:dyDescent="0.25">
      <c r="B28776" s="16"/>
      <c r="C28776" s="17"/>
    </row>
    <row r="28777" spans="2:3" x14ac:dyDescent="0.25">
      <c r="B28777" s="16"/>
      <c r="C28777" s="17"/>
    </row>
    <row r="28778" spans="2:3" x14ac:dyDescent="0.25">
      <c r="B28778" s="16"/>
      <c r="C28778" s="17"/>
    </row>
    <row r="28779" spans="2:3" x14ac:dyDescent="0.25">
      <c r="B28779" s="16"/>
      <c r="C28779" s="17"/>
    </row>
    <row r="28780" spans="2:3" x14ac:dyDescent="0.25">
      <c r="B28780" s="16"/>
      <c r="C28780" s="17"/>
    </row>
    <row r="28781" spans="2:3" x14ac:dyDescent="0.25">
      <c r="B28781" s="16"/>
      <c r="C28781" s="17"/>
    </row>
    <row r="28782" spans="2:3" x14ac:dyDescent="0.25">
      <c r="B28782" s="16"/>
      <c r="C28782" s="17"/>
    </row>
    <row r="28783" spans="2:3" x14ac:dyDescent="0.25">
      <c r="B28783" s="16"/>
      <c r="C28783" s="17"/>
    </row>
    <row r="28784" spans="2:3" x14ac:dyDescent="0.25">
      <c r="B28784" s="16"/>
      <c r="C28784" s="17"/>
    </row>
    <row r="28785" spans="2:3" x14ac:dyDescent="0.25">
      <c r="B28785" s="16"/>
      <c r="C28785" s="17"/>
    </row>
    <row r="28786" spans="2:3" x14ac:dyDescent="0.25">
      <c r="B28786" s="16"/>
      <c r="C28786" s="17"/>
    </row>
    <row r="28787" spans="2:3" x14ac:dyDescent="0.25">
      <c r="B28787" s="16"/>
      <c r="C28787" s="17"/>
    </row>
    <row r="28788" spans="2:3" x14ac:dyDescent="0.25">
      <c r="B28788" s="16"/>
      <c r="C28788" s="17"/>
    </row>
    <row r="28789" spans="2:3" x14ac:dyDescent="0.25">
      <c r="B28789" s="16"/>
      <c r="C28789" s="17"/>
    </row>
    <row r="28790" spans="2:3" x14ac:dyDescent="0.25">
      <c r="B28790" s="16"/>
      <c r="C28790" s="17"/>
    </row>
    <row r="28791" spans="2:3" x14ac:dyDescent="0.25">
      <c r="B28791" s="16"/>
      <c r="C28791" s="17"/>
    </row>
    <row r="28792" spans="2:3" x14ac:dyDescent="0.25">
      <c r="B28792" s="16"/>
      <c r="C28792" s="17"/>
    </row>
    <row r="28793" spans="2:3" x14ac:dyDescent="0.25">
      <c r="B28793" s="16"/>
      <c r="C28793" s="17"/>
    </row>
    <row r="28794" spans="2:3" x14ac:dyDescent="0.25">
      <c r="B28794" s="16"/>
      <c r="C28794" s="17"/>
    </row>
    <row r="28795" spans="2:3" x14ac:dyDescent="0.25">
      <c r="B28795" s="16"/>
      <c r="C28795" s="17"/>
    </row>
    <row r="28796" spans="2:3" x14ac:dyDescent="0.25">
      <c r="B28796" s="16"/>
      <c r="C28796" s="17"/>
    </row>
    <row r="28797" spans="2:3" x14ac:dyDescent="0.25">
      <c r="B28797" s="16"/>
      <c r="C28797" s="17"/>
    </row>
    <row r="28798" spans="2:3" x14ac:dyDescent="0.25">
      <c r="B28798" s="16"/>
      <c r="C28798" s="17"/>
    </row>
    <row r="28799" spans="2:3" x14ac:dyDescent="0.25">
      <c r="B28799" s="16"/>
      <c r="C28799" s="17"/>
    </row>
    <row r="28800" spans="2:3" x14ac:dyDescent="0.25">
      <c r="B28800" s="16"/>
      <c r="C28800" s="17"/>
    </row>
    <row r="28801" spans="2:3" x14ac:dyDescent="0.25">
      <c r="B28801" s="16"/>
      <c r="C28801" s="17"/>
    </row>
    <row r="28802" spans="2:3" x14ac:dyDescent="0.25">
      <c r="B28802" s="16"/>
      <c r="C28802" s="17"/>
    </row>
    <row r="28803" spans="2:3" x14ac:dyDescent="0.25">
      <c r="B28803" s="16"/>
      <c r="C28803" s="17"/>
    </row>
    <row r="28804" spans="2:3" x14ac:dyDescent="0.25">
      <c r="B28804" s="16"/>
      <c r="C28804" s="17"/>
    </row>
    <row r="28805" spans="2:3" x14ac:dyDescent="0.25">
      <c r="B28805" s="16"/>
      <c r="C28805" s="17"/>
    </row>
    <row r="28806" spans="2:3" x14ac:dyDescent="0.25">
      <c r="B28806" s="16"/>
      <c r="C28806" s="17"/>
    </row>
    <row r="28807" spans="2:3" x14ac:dyDescent="0.25">
      <c r="B28807" s="16"/>
      <c r="C28807" s="17"/>
    </row>
    <row r="28808" spans="2:3" x14ac:dyDescent="0.25">
      <c r="B28808" s="16"/>
      <c r="C28808" s="17"/>
    </row>
    <row r="28809" spans="2:3" x14ac:dyDescent="0.25">
      <c r="B28809" s="16"/>
      <c r="C28809" s="17"/>
    </row>
    <row r="28810" spans="2:3" x14ac:dyDescent="0.25">
      <c r="B28810" s="16"/>
      <c r="C28810" s="17"/>
    </row>
    <row r="28811" spans="2:3" x14ac:dyDescent="0.25">
      <c r="B28811" s="16"/>
      <c r="C28811" s="17"/>
    </row>
    <row r="28812" spans="2:3" x14ac:dyDescent="0.25">
      <c r="B28812" s="16"/>
      <c r="C28812" s="17"/>
    </row>
    <row r="28813" spans="2:3" x14ac:dyDescent="0.25">
      <c r="B28813" s="16"/>
      <c r="C28813" s="17"/>
    </row>
    <row r="28814" spans="2:3" x14ac:dyDescent="0.25">
      <c r="B28814" s="16"/>
      <c r="C28814" s="17"/>
    </row>
    <row r="28815" spans="2:3" x14ac:dyDescent="0.25">
      <c r="B28815" s="16"/>
      <c r="C28815" s="17"/>
    </row>
    <row r="28816" spans="2:3" x14ac:dyDescent="0.25">
      <c r="B28816" s="16"/>
      <c r="C28816" s="17"/>
    </row>
    <row r="28817" spans="2:3" x14ac:dyDescent="0.25">
      <c r="B28817" s="16"/>
      <c r="C28817" s="17"/>
    </row>
    <row r="28818" spans="2:3" x14ac:dyDescent="0.25">
      <c r="B28818" s="16"/>
      <c r="C28818" s="17"/>
    </row>
    <row r="28819" spans="2:3" x14ac:dyDescent="0.25">
      <c r="B28819" s="16"/>
      <c r="C28819" s="17"/>
    </row>
    <row r="28820" spans="2:3" x14ac:dyDescent="0.25">
      <c r="B28820" s="16"/>
      <c r="C28820" s="17"/>
    </row>
    <row r="28821" spans="2:3" x14ac:dyDescent="0.25">
      <c r="B28821" s="16"/>
      <c r="C28821" s="17"/>
    </row>
    <row r="28822" spans="2:3" x14ac:dyDescent="0.25">
      <c r="B28822" s="16"/>
      <c r="C28822" s="17"/>
    </row>
    <row r="28823" spans="2:3" x14ac:dyDescent="0.25">
      <c r="B28823" s="16"/>
      <c r="C28823" s="17"/>
    </row>
    <row r="28824" spans="2:3" x14ac:dyDescent="0.25">
      <c r="B28824" s="16"/>
      <c r="C28824" s="17"/>
    </row>
    <row r="28825" spans="2:3" x14ac:dyDescent="0.25">
      <c r="B28825" s="16"/>
      <c r="C28825" s="17"/>
    </row>
    <row r="28826" spans="2:3" x14ac:dyDescent="0.25">
      <c r="B28826" s="16"/>
      <c r="C28826" s="17"/>
    </row>
    <row r="28827" spans="2:3" x14ac:dyDescent="0.25">
      <c r="B28827" s="16"/>
      <c r="C28827" s="17"/>
    </row>
    <row r="28828" spans="2:3" x14ac:dyDescent="0.25">
      <c r="B28828" s="16"/>
      <c r="C28828" s="17"/>
    </row>
    <row r="28829" spans="2:3" x14ac:dyDescent="0.25">
      <c r="B28829" s="16"/>
      <c r="C28829" s="17"/>
    </row>
    <row r="28830" spans="2:3" x14ac:dyDescent="0.25">
      <c r="B28830" s="16"/>
      <c r="C28830" s="17"/>
    </row>
    <row r="28831" spans="2:3" x14ac:dyDescent="0.25">
      <c r="B28831" s="16"/>
      <c r="C28831" s="17"/>
    </row>
    <row r="28832" spans="2:3" x14ac:dyDescent="0.25">
      <c r="B28832" s="16"/>
      <c r="C28832" s="17"/>
    </row>
    <row r="28833" spans="2:3" x14ac:dyDescent="0.25">
      <c r="B28833" s="16"/>
      <c r="C28833" s="17"/>
    </row>
    <row r="28834" spans="2:3" x14ac:dyDescent="0.25">
      <c r="B28834" s="16"/>
      <c r="C28834" s="17"/>
    </row>
    <row r="28835" spans="2:3" x14ac:dyDescent="0.25">
      <c r="B28835" s="16"/>
      <c r="C28835" s="17"/>
    </row>
    <row r="28836" spans="2:3" x14ac:dyDescent="0.25">
      <c r="B28836" s="16"/>
      <c r="C28836" s="17"/>
    </row>
    <row r="28837" spans="2:3" x14ac:dyDescent="0.25">
      <c r="B28837" s="16"/>
      <c r="C28837" s="17"/>
    </row>
    <row r="28838" spans="2:3" x14ac:dyDescent="0.25">
      <c r="B28838" s="16"/>
      <c r="C28838" s="17"/>
    </row>
    <row r="28839" spans="2:3" x14ac:dyDescent="0.25">
      <c r="B28839" s="16"/>
      <c r="C28839" s="17"/>
    </row>
    <row r="28840" spans="2:3" x14ac:dyDescent="0.25">
      <c r="B28840" s="16"/>
      <c r="C28840" s="17"/>
    </row>
    <row r="28841" spans="2:3" x14ac:dyDescent="0.25">
      <c r="B28841" s="16"/>
      <c r="C28841" s="17"/>
    </row>
    <row r="28842" spans="2:3" x14ac:dyDescent="0.25">
      <c r="B28842" s="16"/>
      <c r="C28842" s="17"/>
    </row>
    <row r="28843" spans="2:3" x14ac:dyDescent="0.25">
      <c r="B28843" s="16"/>
      <c r="C28843" s="17"/>
    </row>
    <row r="28844" spans="2:3" x14ac:dyDescent="0.25">
      <c r="B28844" s="16"/>
      <c r="C28844" s="17"/>
    </row>
    <row r="28845" spans="2:3" x14ac:dyDescent="0.25">
      <c r="B28845" s="16"/>
      <c r="C28845" s="17"/>
    </row>
    <row r="28846" spans="2:3" x14ac:dyDescent="0.25">
      <c r="B28846" s="16"/>
      <c r="C28846" s="17"/>
    </row>
    <row r="28847" spans="2:3" x14ac:dyDescent="0.25">
      <c r="B28847" s="16"/>
      <c r="C28847" s="17"/>
    </row>
    <row r="28848" spans="2:3" x14ac:dyDescent="0.25">
      <c r="B28848" s="16"/>
      <c r="C28848" s="17"/>
    </row>
    <row r="28849" spans="2:3" x14ac:dyDescent="0.25">
      <c r="B28849" s="16"/>
      <c r="C28849" s="17"/>
    </row>
    <row r="28850" spans="2:3" x14ac:dyDescent="0.25">
      <c r="B28850" s="16"/>
      <c r="C28850" s="17"/>
    </row>
    <row r="28851" spans="2:3" x14ac:dyDescent="0.25">
      <c r="B28851" s="16"/>
      <c r="C28851" s="17"/>
    </row>
    <row r="28852" spans="2:3" x14ac:dyDescent="0.25">
      <c r="B28852" s="16"/>
      <c r="C28852" s="17"/>
    </row>
    <row r="28853" spans="2:3" x14ac:dyDescent="0.25">
      <c r="B28853" s="16"/>
      <c r="C28853" s="17"/>
    </row>
    <row r="28854" spans="2:3" x14ac:dyDescent="0.25">
      <c r="B28854" s="16"/>
      <c r="C28854" s="17"/>
    </row>
    <row r="28855" spans="2:3" x14ac:dyDescent="0.25">
      <c r="B28855" s="16"/>
      <c r="C28855" s="17"/>
    </row>
    <row r="28856" spans="2:3" x14ac:dyDescent="0.25">
      <c r="B28856" s="16"/>
      <c r="C28856" s="17"/>
    </row>
    <row r="28857" spans="2:3" x14ac:dyDescent="0.25">
      <c r="B28857" s="16"/>
      <c r="C28857" s="17"/>
    </row>
    <row r="28858" spans="2:3" x14ac:dyDescent="0.25">
      <c r="B28858" s="16"/>
      <c r="C28858" s="17"/>
    </row>
    <row r="28859" spans="2:3" x14ac:dyDescent="0.25">
      <c r="B28859" s="16"/>
      <c r="C28859" s="17"/>
    </row>
    <row r="28860" spans="2:3" x14ac:dyDescent="0.25">
      <c r="B28860" s="16"/>
      <c r="C28860" s="17"/>
    </row>
    <row r="28861" spans="2:3" x14ac:dyDescent="0.25">
      <c r="B28861" s="16"/>
      <c r="C28861" s="17"/>
    </row>
    <row r="28862" spans="2:3" x14ac:dyDescent="0.25">
      <c r="B28862" s="16"/>
      <c r="C28862" s="17"/>
    </row>
    <row r="28863" spans="2:3" x14ac:dyDescent="0.25">
      <c r="B28863" s="16"/>
      <c r="C28863" s="17"/>
    </row>
    <row r="28864" spans="2:3" x14ac:dyDescent="0.25">
      <c r="B28864" s="16"/>
      <c r="C28864" s="17"/>
    </row>
    <row r="28865" spans="2:3" x14ac:dyDescent="0.25">
      <c r="B28865" s="16"/>
      <c r="C28865" s="17"/>
    </row>
    <row r="28866" spans="2:3" x14ac:dyDescent="0.25">
      <c r="B28866" s="16"/>
      <c r="C28866" s="17"/>
    </row>
    <row r="28867" spans="2:3" x14ac:dyDescent="0.25">
      <c r="B28867" s="16"/>
      <c r="C28867" s="17"/>
    </row>
    <row r="28868" spans="2:3" x14ac:dyDescent="0.25">
      <c r="B28868" s="16"/>
      <c r="C28868" s="17"/>
    </row>
    <row r="28869" spans="2:3" x14ac:dyDescent="0.25">
      <c r="B28869" s="16"/>
      <c r="C28869" s="17"/>
    </row>
    <row r="28870" spans="2:3" x14ac:dyDescent="0.25">
      <c r="B28870" s="16"/>
      <c r="C28870" s="17"/>
    </row>
    <row r="28871" spans="2:3" x14ac:dyDescent="0.25">
      <c r="B28871" s="16"/>
      <c r="C28871" s="17"/>
    </row>
    <row r="28872" spans="2:3" x14ac:dyDescent="0.25">
      <c r="B28872" s="16"/>
      <c r="C28872" s="17"/>
    </row>
    <row r="28873" spans="2:3" x14ac:dyDescent="0.25">
      <c r="B28873" s="16"/>
      <c r="C28873" s="17"/>
    </row>
    <row r="28874" spans="2:3" x14ac:dyDescent="0.25">
      <c r="B28874" s="16"/>
      <c r="C28874" s="17"/>
    </row>
    <row r="28875" spans="2:3" x14ac:dyDescent="0.25">
      <c r="B28875" s="16"/>
      <c r="C28875" s="17"/>
    </row>
    <row r="28876" spans="2:3" x14ac:dyDescent="0.25">
      <c r="B28876" s="16"/>
      <c r="C28876" s="17"/>
    </row>
    <row r="28877" spans="2:3" x14ac:dyDescent="0.25">
      <c r="B28877" s="16"/>
      <c r="C28877" s="17"/>
    </row>
    <row r="28878" spans="2:3" x14ac:dyDescent="0.25">
      <c r="B28878" s="16"/>
      <c r="C28878" s="17"/>
    </row>
    <row r="28879" spans="2:3" x14ac:dyDescent="0.25">
      <c r="B28879" s="16"/>
      <c r="C28879" s="17"/>
    </row>
    <row r="28880" spans="2:3" x14ac:dyDescent="0.25">
      <c r="B28880" s="16"/>
      <c r="C28880" s="17"/>
    </row>
    <row r="28881" spans="2:3" x14ac:dyDescent="0.25">
      <c r="B28881" s="16"/>
      <c r="C28881" s="17"/>
    </row>
    <row r="28882" spans="2:3" x14ac:dyDescent="0.25">
      <c r="B28882" s="16"/>
      <c r="C28882" s="17"/>
    </row>
    <row r="28883" spans="2:3" x14ac:dyDescent="0.25">
      <c r="B28883" s="16"/>
      <c r="C28883" s="17"/>
    </row>
    <row r="28884" spans="2:3" x14ac:dyDescent="0.25">
      <c r="B28884" s="16"/>
      <c r="C28884" s="17"/>
    </row>
    <row r="28885" spans="2:3" x14ac:dyDescent="0.25">
      <c r="B28885" s="16"/>
      <c r="C28885" s="17"/>
    </row>
    <row r="28886" spans="2:3" x14ac:dyDescent="0.25">
      <c r="B28886" s="16"/>
      <c r="C28886" s="17"/>
    </row>
    <row r="28887" spans="2:3" x14ac:dyDescent="0.25">
      <c r="B28887" s="16"/>
      <c r="C28887" s="17"/>
    </row>
    <row r="28888" spans="2:3" x14ac:dyDescent="0.25">
      <c r="B28888" s="16"/>
      <c r="C28888" s="17"/>
    </row>
    <row r="28889" spans="2:3" x14ac:dyDescent="0.25">
      <c r="B28889" s="16"/>
      <c r="C28889" s="17"/>
    </row>
    <row r="28890" spans="2:3" x14ac:dyDescent="0.25">
      <c r="B28890" s="16"/>
      <c r="C28890" s="17"/>
    </row>
    <row r="28891" spans="2:3" x14ac:dyDescent="0.25">
      <c r="B28891" s="16"/>
      <c r="C28891" s="17"/>
    </row>
    <row r="28892" spans="2:3" x14ac:dyDescent="0.25">
      <c r="B28892" s="16"/>
      <c r="C28892" s="17"/>
    </row>
    <row r="28893" spans="2:3" x14ac:dyDescent="0.25">
      <c r="B28893" s="16"/>
      <c r="C28893" s="17"/>
    </row>
    <row r="28894" spans="2:3" x14ac:dyDescent="0.25">
      <c r="B28894" s="16"/>
      <c r="C28894" s="17"/>
    </row>
    <row r="28895" spans="2:3" x14ac:dyDescent="0.25">
      <c r="B28895" s="16"/>
      <c r="C28895" s="17"/>
    </row>
    <row r="28896" spans="2:3" x14ac:dyDescent="0.25">
      <c r="B28896" s="16"/>
      <c r="C28896" s="17"/>
    </row>
    <row r="28897" spans="2:3" x14ac:dyDescent="0.25">
      <c r="B28897" s="16"/>
      <c r="C28897" s="17"/>
    </row>
    <row r="28898" spans="2:3" x14ac:dyDescent="0.25">
      <c r="B28898" s="16"/>
      <c r="C28898" s="17"/>
    </row>
    <row r="28899" spans="2:3" x14ac:dyDescent="0.25">
      <c r="B28899" s="16"/>
      <c r="C28899" s="17"/>
    </row>
    <row r="28900" spans="2:3" x14ac:dyDescent="0.25">
      <c r="B28900" s="16"/>
      <c r="C28900" s="17"/>
    </row>
    <row r="28901" spans="2:3" x14ac:dyDescent="0.25">
      <c r="B28901" s="16"/>
      <c r="C28901" s="17"/>
    </row>
    <row r="28902" spans="2:3" x14ac:dyDescent="0.25">
      <c r="B28902" s="16"/>
      <c r="C28902" s="17"/>
    </row>
    <row r="28903" spans="2:3" x14ac:dyDescent="0.25">
      <c r="B28903" s="16"/>
      <c r="C28903" s="17"/>
    </row>
    <row r="28904" spans="2:3" x14ac:dyDescent="0.25">
      <c r="B28904" s="16"/>
      <c r="C28904" s="17"/>
    </row>
    <row r="28905" spans="2:3" x14ac:dyDescent="0.25">
      <c r="B28905" s="16"/>
      <c r="C28905" s="17"/>
    </row>
    <row r="28906" spans="2:3" x14ac:dyDescent="0.25">
      <c r="B28906" s="16"/>
      <c r="C28906" s="17"/>
    </row>
    <row r="28907" spans="2:3" x14ac:dyDescent="0.25">
      <c r="B28907" s="16"/>
      <c r="C28907" s="17"/>
    </row>
    <row r="28908" spans="2:3" x14ac:dyDescent="0.25">
      <c r="B28908" s="16"/>
      <c r="C28908" s="17"/>
    </row>
    <row r="28909" spans="2:3" x14ac:dyDescent="0.25">
      <c r="B28909" s="16"/>
      <c r="C28909" s="17"/>
    </row>
    <row r="28910" spans="2:3" x14ac:dyDescent="0.25">
      <c r="B28910" s="16"/>
      <c r="C28910" s="17"/>
    </row>
    <row r="28911" spans="2:3" x14ac:dyDescent="0.25">
      <c r="B28911" s="16"/>
      <c r="C28911" s="17"/>
    </row>
    <row r="28912" spans="2:3" x14ac:dyDescent="0.25">
      <c r="B28912" s="16"/>
      <c r="C28912" s="17"/>
    </row>
    <row r="28913" spans="2:3" x14ac:dyDescent="0.25">
      <c r="B28913" s="16"/>
      <c r="C28913" s="17"/>
    </row>
    <row r="28914" spans="2:3" x14ac:dyDescent="0.25">
      <c r="B28914" s="16"/>
      <c r="C28914" s="17"/>
    </row>
    <row r="28915" spans="2:3" x14ac:dyDescent="0.25">
      <c r="B28915" s="16"/>
      <c r="C28915" s="17"/>
    </row>
    <row r="28916" spans="2:3" x14ac:dyDescent="0.25">
      <c r="B28916" s="16"/>
      <c r="C28916" s="17"/>
    </row>
    <row r="28917" spans="2:3" x14ac:dyDescent="0.25">
      <c r="B28917" s="16"/>
      <c r="C28917" s="17"/>
    </row>
    <row r="28918" spans="2:3" x14ac:dyDescent="0.25">
      <c r="B28918" s="16"/>
      <c r="C28918" s="17"/>
    </row>
    <row r="28919" spans="2:3" x14ac:dyDescent="0.25">
      <c r="B28919" s="16"/>
      <c r="C28919" s="17"/>
    </row>
    <row r="28920" spans="2:3" x14ac:dyDescent="0.25">
      <c r="B28920" s="16"/>
      <c r="C28920" s="17"/>
    </row>
    <row r="28921" spans="2:3" x14ac:dyDescent="0.25">
      <c r="B28921" s="16"/>
      <c r="C28921" s="17"/>
    </row>
    <row r="28922" spans="2:3" x14ac:dyDescent="0.25">
      <c r="B28922" s="16"/>
      <c r="C28922" s="17"/>
    </row>
    <row r="28923" spans="2:3" x14ac:dyDescent="0.25">
      <c r="B28923" s="16"/>
      <c r="C28923" s="17"/>
    </row>
    <row r="28924" spans="2:3" x14ac:dyDescent="0.25">
      <c r="B28924" s="16"/>
      <c r="C28924" s="17"/>
    </row>
    <row r="28925" spans="2:3" x14ac:dyDescent="0.25">
      <c r="B28925" s="16"/>
      <c r="C28925" s="17"/>
    </row>
    <row r="28926" spans="2:3" x14ac:dyDescent="0.25">
      <c r="B28926" s="16"/>
      <c r="C28926" s="17"/>
    </row>
    <row r="28927" spans="2:3" x14ac:dyDescent="0.25">
      <c r="B28927" s="16"/>
      <c r="C28927" s="17"/>
    </row>
    <row r="28928" spans="2:3" x14ac:dyDescent="0.25">
      <c r="B28928" s="16"/>
      <c r="C28928" s="17"/>
    </row>
    <row r="28929" spans="2:3" x14ac:dyDescent="0.25">
      <c r="B28929" s="16"/>
      <c r="C28929" s="17"/>
    </row>
    <row r="28930" spans="2:3" x14ac:dyDescent="0.25">
      <c r="B28930" s="16"/>
      <c r="C28930" s="17"/>
    </row>
    <row r="28931" spans="2:3" x14ac:dyDescent="0.25">
      <c r="B28931" s="16"/>
      <c r="C28931" s="17"/>
    </row>
    <row r="28932" spans="2:3" x14ac:dyDescent="0.25">
      <c r="B28932" s="16"/>
      <c r="C28932" s="17"/>
    </row>
    <row r="28933" spans="2:3" x14ac:dyDescent="0.25">
      <c r="B28933" s="16"/>
      <c r="C28933" s="17"/>
    </row>
    <row r="28934" spans="2:3" x14ac:dyDescent="0.25">
      <c r="B28934" s="16"/>
      <c r="C28934" s="17"/>
    </row>
    <row r="28935" spans="2:3" x14ac:dyDescent="0.25">
      <c r="B28935" s="16"/>
      <c r="C28935" s="17"/>
    </row>
    <row r="28936" spans="2:3" x14ac:dyDescent="0.25">
      <c r="B28936" s="16"/>
      <c r="C28936" s="17"/>
    </row>
    <row r="28937" spans="2:3" x14ac:dyDescent="0.25">
      <c r="B28937" s="16"/>
      <c r="C28937" s="17"/>
    </row>
    <row r="28938" spans="2:3" x14ac:dyDescent="0.25">
      <c r="B28938" s="16"/>
      <c r="C28938" s="17"/>
    </row>
    <row r="28939" spans="2:3" x14ac:dyDescent="0.25">
      <c r="B28939" s="16"/>
      <c r="C28939" s="17"/>
    </row>
    <row r="28940" spans="2:3" x14ac:dyDescent="0.25">
      <c r="B28940" s="16"/>
      <c r="C28940" s="17"/>
    </row>
    <row r="28941" spans="2:3" x14ac:dyDescent="0.25">
      <c r="B28941" s="16"/>
      <c r="C28941" s="17"/>
    </row>
    <row r="28942" spans="2:3" x14ac:dyDescent="0.25">
      <c r="B28942" s="16"/>
      <c r="C28942" s="17"/>
    </row>
    <row r="28943" spans="2:3" x14ac:dyDescent="0.25">
      <c r="B28943" s="16"/>
      <c r="C28943" s="17"/>
    </row>
    <row r="28944" spans="2:3" x14ac:dyDescent="0.25">
      <c r="B28944" s="16"/>
      <c r="C28944" s="17"/>
    </row>
    <row r="28945" spans="2:3" x14ac:dyDescent="0.25">
      <c r="B28945" s="16"/>
      <c r="C28945" s="17"/>
    </row>
    <row r="28946" spans="2:3" x14ac:dyDescent="0.25">
      <c r="B28946" s="16"/>
      <c r="C28946" s="17"/>
    </row>
    <row r="28947" spans="2:3" x14ac:dyDescent="0.25">
      <c r="B28947" s="16"/>
      <c r="C28947" s="17"/>
    </row>
    <row r="28948" spans="2:3" x14ac:dyDescent="0.25">
      <c r="B28948" s="16"/>
      <c r="C28948" s="17"/>
    </row>
    <row r="28949" spans="2:3" x14ac:dyDescent="0.25">
      <c r="B28949" s="16"/>
      <c r="C28949" s="17"/>
    </row>
    <row r="28950" spans="2:3" x14ac:dyDescent="0.25">
      <c r="B28950" s="16"/>
      <c r="C28950" s="17"/>
    </row>
    <row r="28951" spans="2:3" x14ac:dyDescent="0.25">
      <c r="B28951" s="16"/>
      <c r="C28951" s="17"/>
    </row>
    <row r="28952" spans="2:3" x14ac:dyDescent="0.25">
      <c r="B28952" s="16"/>
      <c r="C28952" s="17"/>
    </row>
    <row r="28953" spans="2:3" x14ac:dyDescent="0.25">
      <c r="B28953" s="16"/>
      <c r="C28953" s="17"/>
    </row>
    <row r="28954" spans="2:3" x14ac:dyDescent="0.25">
      <c r="B28954" s="16"/>
      <c r="C28954" s="17"/>
    </row>
    <row r="28955" spans="2:3" x14ac:dyDescent="0.25">
      <c r="B28955" s="16"/>
      <c r="C28955" s="17"/>
    </row>
    <row r="28956" spans="2:3" x14ac:dyDescent="0.25">
      <c r="B28956" s="16"/>
      <c r="C28956" s="17"/>
    </row>
    <row r="28957" spans="2:3" x14ac:dyDescent="0.25">
      <c r="B28957" s="16"/>
      <c r="C28957" s="17"/>
    </row>
    <row r="28958" spans="2:3" x14ac:dyDescent="0.25">
      <c r="B28958" s="16"/>
      <c r="C28958" s="17"/>
    </row>
    <row r="28959" spans="2:3" x14ac:dyDescent="0.25">
      <c r="B28959" s="16"/>
      <c r="C28959" s="17"/>
    </row>
    <row r="28960" spans="2:3" x14ac:dyDescent="0.25">
      <c r="B28960" s="16"/>
      <c r="C28960" s="17"/>
    </row>
    <row r="28961" spans="2:3" x14ac:dyDescent="0.25">
      <c r="B28961" s="16"/>
      <c r="C28961" s="17"/>
    </row>
    <row r="28962" spans="2:3" x14ac:dyDescent="0.25">
      <c r="B28962" s="16"/>
      <c r="C28962" s="17"/>
    </row>
    <row r="28963" spans="2:3" x14ac:dyDescent="0.25">
      <c r="B28963" s="16"/>
      <c r="C28963" s="17"/>
    </row>
    <row r="28964" spans="2:3" x14ac:dyDescent="0.25">
      <c r="B28964" s="16"/>
      <c r="C28964" s="17"/>
    </row>
    <row r="28965" spans="2:3" x14ac:dyDescent="0.25">
      <c r="B28965" s="16"/>
      <c r="C28965" s="17"/>
    </row>
    <row r="28966" spans="2:3" x14ac:dyDescent="0.25">
      <c r="B28966" s="16"/>
      <c r="C28966" s="17"/>
    </row>
    <row r="28967" spans="2:3" x14ac:dyDescent="0.25">
      <c r="B28967" s="16"/>
      <c r="C28967" s="17"/>
    </row>
    <row r="28968" spans="2:3" x14ac:dyDescent="0.25">
      <c r="B28968" s="16"/>
      <c r="C28968" s="17"/>
    </row>
    <row r="28969" spans="2:3" x14ac:dyDescent="0.25">
      <c r="B28969" s="16"/>
      <c r="C28969" s="17"/>
    </row>
    <row r="28970" spans="2:3" x14ac:dyDescent="0.25">
      <c r="B28970" s="16"/>
      <c r="C28970" s="17"/>
    </row>
    <row r="28971" spans="2:3" x14ac:dyDescent="0.25">
      <c r="B28971" s="16"/>
      <c r="C28971" s="17"/>
    </row>
    <row r="28972" spans="2:3" x14ac:dyDescent="0.25">
      <c r="B28972" s="16"/>
      <c r="C28972" s="17"/>
    </row>
    <row r="28973" spans="2:3" x14ac:dyDescent="0.25">
      <c r="B28973" s="16"/>
      <c r="C28973" s="17"/>
    </row>
    <row r="28974" spans="2:3" x14ac:dyDescent="0.25">
      <c r="B28974" s="16"/>
      <c r="C28974" s="17"/>
    </row>
    <row r="28975" spans="2:3" x14ac:dyDescent="0.25">
      <c r="B28975" s="16"/>
      <c r="C28975" s="17"/>
    </row>
    <row r="28976" spans="2:3" x14ac:dyDescent="0.25">
      <c r="B28976" s="16"/>
      <c r="C28976" s="17"/>
    </row>
    <row r="28977" spans="2:3" x14ac:dyDescent="0.25">
      <c r="B28977" s="16"/>
      <c r="C28977" s="17"/>
    </row>
    <row r="28978" spans="2:3" x14ac:dyDescent="0.25">
      <c r="B28978" s="16"/>
      <c r="C28978" s="17"/>
    </row>
    <row r="28979" spans="2:3" x14ac:dyDescent="0.25">
      <c r="B28979" s="16"/>
      <c r="C28979" s="17"/>
    </row>
    <row r="28980" spans="2:3" x14ac:dyDescent="0.25">
      <c r="B28980" s="16"/>
      <c r="C28980" s="17"/>
    </row>
    <row r="28981" spans="2:3" x14ac:dyDescent="0.25">
      <c r="B28981" s="16"/>
      <c r="C28981" s="17"/>
    </row>
    <row r="28982" spans="2:3" x14ac:dyDescent="0.25">
      <c r="B28982" s="16"/>
      <c r="C28982" s="17"/>
    </row>
    <row r="28983" spans="2:3" x14ac:dyDescent="0.25">
      <c r="B28983" s="16"/>
      <c r="C28983" s="17"/>
    </row>
    <row r="28984" spans="2:3" x14ac:dyDescent="0.25">
      <c r="B28984" s="16"/>
      <c r="C28984" s="17"/>
    </row>
    <row r="28985" spans="2:3" x14ac:dyDescent="0.25">
      <c r="B28985" s="16"/>
      <c r="C28985" s="17"/>
    </row>
    <row r="28986" spans="2:3" x14ac:dyDescent="0.25">
      <c r="B28986" s="16"/>
      <c r="C28986" s="17"/>
    </row>
    <row r="28987" spans="2:3" x14ac:dyDescent="0.25">
      <c r="B28987" s="16"/>
      <c r="C28987" s="17"/>
    </row>
    <row r="28988" spans="2:3" x14ac:dyDescent="0.25">
      <c r="B28988" s="16"/>
      <c r="C28988" s="17"/>
    </row>
    <row r="28989" spans="2:3" x14ac:dyDescent="0.25">
      <c r="B28989" s="16"/>
      <c r="C28989" s="17"/>
    </row>
    <row r="28990" spans="2:3" x14ac:dyDescent="0.25">
      <c r="B28990" s="16"/>
      <c r="C28990" s="17"/>
    </row>
    <row r="28991" spans="2:3" x14ac:dyDescent="0.25">
      <c r="B28991" s="16"/>
      <c r="C28991" s="17"/>
    </row>
    <row r="28992" spans="2:3" x14ac:dyDescent="0.25">
      <c r="B28992" s="16"/>
      <c r="C28992" s="17"/>
    </row>
    <row r="28993" spans="2:3" x14ac:dyDescent="0.25">
      <c r="B28993" s="16"/>
      <c r="C28993" s="17"/>
    </row>
    <row r="28994" spans="2:3" x14ac:dyDescent="0.25">
      <c r="B28994" s="16"/>
      <c r="C28994" s="17"/>
    </row>
    <row r="28995" spans="2:3" x14ac:dyDescent="0.25">
      <c r="B28995" s="16"/>
      <c r="C28995" s="17"/>
    </row>
    <row r="28996" spans="2:3" x14ac:dyDescent="0.25">
      <c r="B28996" s="16"/>
      <c r="C28996" s="17"/>
    </row>
    <row r="28997" spans="2:3" x14ac:dyDescent="0.25">
      <c r="B28997" s="16"/>
      <c r="C28997" s="17"/>
    </row>
    <row r="28998" spans="2:3" x14ac:dyDescent="0.25">
      <c r="B28998" s="16"/>
      <c r="C28998" s="17"/>
    </row>
    <row r="28999" spans="2:3" x14ac:dyDescent="0.25">
      <c r="B28999" s="16"/>
      <c r="C28999" s="17"/>
    </row>
    <row r="29000" spans="2:3" x14ac:dyDescent="0.25">
      <c r="B29000" s="16"/>
      <c r="C29000" s="17"/>
    </row>
    <row r="29001" spans="2:3" x14ac:dyDescent="0.25">
      <c r="B29001" s="16"/>
      <c r="C29001" s="17"/>
    </row>
    <row r="29002" spans="2:3" x14ac:dyDescent="0.25">
      <c r="B29002" s="16"/>
      <c r="C29002" s="17"/>
    </row>
    <row r="29003" spans="2:3" x14ac:dyDescent="0.25">
      <c r="B29003" s="16"/>
      <c r="C29003" s="17"/>
    </row>
    <row r="29004" spans="2:3" x14ac:dyDescent="0.25">
      <c r="B29004" s="16"/>
      <c r="C29004" s="17"/>
    </row>
    <row r="29005" spans="2:3" x14ac:dyDescent="0.25">
      <c r="B29005" s="16"/>
      <c r="C29005" s="17"/>
    </row>
    <row r="29006" spans="2:3" x14ac:dyDescent="0.25">
      <c r="B29006" s="16"/>
      <c r="C29006" s="17"/>
    </row>
    <row r="29007" spans="2:3" x14ac:dyDescent="0.25">
      <c r="B29007" s="16"/>
      <c r="C29007" s="17"/>
    </row>
    <row r="29008" spans="2:3" x14ac:dyDescent="0.25">
      <c r="B29008" s="16"/>
      <c r="C29008" s="17"/>
    </row>
    <row r="29009" spans="2:3" x14ac:dyDescent="0.25">
      <c r="B29009" s="16"/>
      <c r="C29009" s="17"/>
    </row>
    <row r="29010" spans="2:3" x14ac:dyDescent="0.25">
      <c r="B29010" s="16"/>
      <c r="C29010" s="17"/>
    </row>
    <row r="29011" spans="2:3" x14ac:dyDescent="0.25">
      <c r="B29011" s="16"/>
      <c r="C29011" s="17"/>
    </row>
    <row r="29012" spans="2:3" x14ac:dyDescent="0.25">
      <c r="B29012" s="16"/>
      <c r="C29012" s="17"/>
    </row>
    <row r="29013" spans="2:3" x14ac:dyDescent="0.25">
      <c r="B29013" s="16"/>
      <c r="C29013" s="17"/>
    </row>
    <row r="29014" spans="2:3" x14ac:dyDescent="0.25">
      <c r="B29014" s="16"/>
      <c r="C29014" s="17"/>
    </row>
    <row r="29015" spans="2:3" x14ac:dyDescent="0.25">
      <c r="B29015" s="16"/>
      <c r="C29015" s="17"/>
    </row>
    <row r="29016" spans="2:3" x14ac:dyDescent="0.25">
      <c r="B29016" s="16"/>
      <c r="C29016" s="17"/>
    </row>
    <row r="29017" spans="2:3" x14ac:dyDescent="0.25">
      <c r="B29017" s="16"/>
      <c r="C29017" s="17"/>
    </row>
    <row r="29018" spans="2:3" x14ac:dyDescent="0.25">
      <c r="B29018" s="16"/>
      <c r="C29018" s="17"/>
    </row>
    <row r="29019" spans="2:3" x14ac:dyDescent="0.25">
      <c r="B29019" s="16"/>
      <c r="C29019" s="17"/>
    </row>
    <row r="29020" spans="2:3" x14ac:dyDescent="0.25">
      <c r="B29020" s="16"/>
      <c r="C29020" s="17"/>
    </row>
    <row r="29021" spans="2:3" x14ac:dyDescent="0.25">
      <c r="B29021" s="16"/>
      <c r="C29021" s="17"/>
    </row>
    <row r="29022" spans="2:3" x14ac:dyDescent="0.25">
      <c r="B29022" s="16"/>
      <c r="C29022" s="17"/>
    </row>
    <row r="29023" spans="2:3" x14ac:dyDescent="0.25">
      <c r="B29023" s="16"/>
      <c r="C29023" s="17"/>
    </row>
    <row r="29024" spans="2:3" x14ac:dyDescent="0.25">
      <c r="B29024" s="16"/>
      <c r="C29024" s="17"/>
    </row>
    <row r="29025" spans="2:3" x14ac:dyDescent="0.25">
      <c r="B29025" s="16"/>
      <c r="C29025" s="17"/>
    </row>
    <row r="29026" spans="2:3" x14ac:dyDescent="0.25">
      <c r="B29026" s="16"/>
      <c r="C29026" s="17"/>
    </row>
    <row r="29027" spans="2:3" x14ac:dyDescent="0.25">
      <c r="B29027" s="16"/>
      <c r="C29027" s="17"/>
    </row>
    <row r="29028" spans="2:3" x14ac:dyDescent="0.25">
      <c r="B29028" s="16"/>
      <c r="C29028" s="17"/>
    </row>
    <row r="29029" spans="2:3" x14ac:dyDescent="0.25">
      <c r="B29029" s="16"/>
      <c r="C29029" s="17"/>
    </row>
    <row r="29030" spans="2:3" x14ac:dyDescent="0.25">
      <c r="B29030" s="16"/>
      <c r="C29030" s="17"/>
    </row>
    <row r="29031" spans="2:3" x14ac:dyDescent="0.25">
      <c r="B29031" s="16"/>
      <c r="C29031" s="17"/>
    </row>
    <row r="29032" spans="2:3" x14ac:dyDescent="0.25">
      <c r="B29032" s="16"/>
      <c r="C29032" s="17"/>
    </row>
    <row r="29033" spans="2:3" x14ac:dyDescent="0.25">
      <c r="B29033" s="16"/>
      <c r="C29033" s="17"/>
    </row>
    <row r="29034" spans="2:3" x14ac:dyDescent="0.25">
      <c r="B29034" s="16"/>
      <c r="C29034" s="17"/>
    </row>
    <row r="29035" spans="2:3" x14ac:dyDescent="0.25">
      <c r="B29035" s="16"/>
      <c r="C29035" s="17"/>
    </row>
    <row r="29036" spans="2:3" x14ac:dyDescent="0.25">
      <c r="B29036" s="16"/>
      <c r="C29036" s="17"/>
    </row>
    <row r="29037" spans="2:3" x14ac:dyDescent="0.25">
      <c r="B29037" s="16"/>
      <c r="C29037" s="17"/>
    </row>
    <row r="29038" spans="2:3" x14ac:dyDescent="0.25">
      <c r="B29038" s="16"/>
      <c r="C29038" s="17"/>
    </row>
    <row r="29039" spans="2:3" x14ac:dyDescent="0.25">
      <c r="B29039" s="16"/>
      <c r="C29039" s="17"/>
    </row>
    <row r="29040" spans="2:3" x14ac:dyDescent="0.25">
      <c r="B29040" s="16"/>
      <c r="C29040" s="17"/>
    </row>
    <row r="29041" spans="2:3" x14ac:dyDescent="0.25">
      <c r="B29041" s="16"/>
      <c r="C29041" s="17"/>
    </row>
    <row r="29042" spans="2:3" x14ac:dyDescent="0.25">
      <c r="B29042" s="16"/>
      <c r="C29042" s="17"/>
    </row>
    <row r="29043" spans="2:3" x14ac:dyDescent="0.25">
      <c r="B29043" s="16"/>
      <c r="C29043" s="17"/>
    </row>
    <row r="29044" spans="2:3" x14ac:dyDescent="0.25">
      <c r="B29044" s="16"/>
      <c r="C29044" s="17"/>
    </row>
    <row r="29045" spans="2:3" x14ac:dyDescent="0.25">
      <c r="B29045" s="16"/>
      <c r="C29045" s="17"/>
    </row>
    <row r="29046" spans="2:3" x14ac:dyDescent="0.25">
      <c r="B29046" s="16"/>
      <c r="C29046" s="17"/>
    </row>
    <row r="29047" spans="2:3" x14ac:dyDescent="0.25">
      <c r="B29047" s="16"/>
      <c r="C29047" s="17"/>
    </row>
    <row r="29048" spans="2:3" x14ac:dyDescent="0.25">
      <c r="B29048" s="16"/>
      <c r="C29048" s="17"/>
    </row>
    <row r="29049" spans="2:3" x14ac:dyDescent="0.25">
      <c r="B29049" s="16"/>
      <c r="C29049" s="17"/>
    </row>
    <row r="29050" spans="2:3" x14ac:dyDescent="0.25">
      <c r="B29050" s="16"/>
      <c r="C29050" s="17"/>
    </row>
    <row r="29051" spans="2:3" x14ac:dyDescent="0.25">
      <c r="B29051" s="16"/>
      <c r="C29051" s="17"/>
    </row>
    <row r="29052" spans="2:3" x14ac:dyDescent="0.25">
      <c r="B29052" s="16"/>
      <c r="C29052" s="17"/>
    </row>
    <row r="29053" spans="2:3" x14ac:dyDescent="0.25">
      <c r="B29053" s="16"/>
      <c r="C29053" s="17"/>
    </row>
    <row r="29054" spans="2:3" x14ac:dyDescent="0.25">
      <c r="B29054" s="16"/>
      <c r="C29054" s="17"/>
    </row>
    <row r="29055" spans="2:3" x14ac:dyDescent="0.25">
      <c r="B29055" s="16"/>
      <c r="C29055" s="17"/>
    </row>
    <row r="29056" spans="2:3" x14ac:dyDescent="0.25">
      <c r="B29056" s="16"/>
      <c r="C29056" s="17"/>
    </row>
    <row r="29057" spans="2:3" x14ac:dyDescent="0.25">
      <c r="B29057" s="16"/>
      <c r="C29057" s="17"/>
    </row>
    <row r="29058" spans="2:3" x14ac:dyDescent="0.25">
      <c r="B29058" s="16"/>
      <c r="C29058" s="17"/>
    </row>
    <row r="29059" spans="2:3" x14ac:dyDescent="0.25">
      <c r="B29059" s="16"/>
      <c r="C29059" s="17"/>
    </row>
    <row r="29060" spans="2:3" x14ac:dyDescent="0.25">
      <c r="B29060" s="16"/>
      <c r="C29060" s="17"/>
    </row>
    <row r="29061" spans="2:3" x14ac:dyDescent="0.25">
      <c r="B29061" s="16"/>
      <c r="C29061" s="17"/>
    </row>
    <row r="29062" spans="2:3" x14ac:dyDescent="0.25">
      <c r="B29062" s="16"/>
      <c r="C29062" s="17"/>
    </row>
    <row r="29063" spans="2:3" x14ac:dyDescent="0.25">
      <c r="B29063" s="16"/>
      <c r="C29063" s="17"/>
    </row>
    <row r="29064" spans="2:3" x14ac:dyDescent="0.25">
      <c r="B29064" s="16"/>
      <c r="C29064" s="17"/>
    </row>
    <row r="29065" spans="2:3" x14ac:dyDescent="0.25">
      <c r="B29065" s="16"/>
      <c r="C29065" s="17"/>
    </row>
    <row r="29066" spans="2:3" x14ac:dyDescent="0.25">
      <c r="B29066" s="16"/>
      <c r="C29066" s="17"/>
    </row>
    <row r="29067" spans="2:3" x14ac:dyDescent="0.25">
      <c r="B29067" s="16"/>
      <c r="C29067" s="17"/>
    </row>
    <row r="29068" spans="2:3" x14ac:dyDescent="0.25">
      <c r="B29068" s="16"/>
      <c r="C29068" s="17"/>
    </row>
    <row r="29069" spans="2:3" x14ac:dyDescent="0.25">
      <c r="B29069" s="16"/>
      <c r="C29069" s="17"/>
    </row>
    <row r="29070" spans="2:3" x14ac:dyDescent="0.25">
      <c r="B29070" s="16"/>
      <c r="C29070" s="17"/>
    </row>
    <row r="29071" spans="2:3" x14ac:dyDescent="0.25">
      <c r="B29071" s="16"/>
      <c r="C29071" s="17"/>
    </row>
    <row r="29072" spans="2:3" x14ac:dyDescent="0.25">
      <c r="B29072" s="16"/>
      <c r="C29072" s="17"/>
    </row>
    <row r="29073" spans="2:3" x14ac:dyDescent="0.25">
      <c r="B29073" s="16"/>
      <c r="C29073" s="17"/>
    </row>
    <row r="29074" spans="2:3" x14ac:dyDescent="0.25">
      <c r="B29074" s="16"/>
      <c r="C29074" s="17"/>
    </row>
    <row r="29075" spans="2:3" x14ac:dyDescent="0.25">
      <c r="B29075" s="16"/>
      <c r="C29075" s="17"/>
    </row>
    <row r="29076" spans="2:3" x14ac:dyDescent="0.25">
      <c r="B29076" s="16"/>
      <c r="C29076" s="17"/>
    </row>
    <row r="29077" spans="2:3" x14ac:dyDescent="0.25">
      <c r="B29077" s="16"/>
      <c r="C29077" s="17"/>
    </row>
    <row r="29078" spans="2:3" x14ac:dyDescent="0.25">
      <c r="B29078" s="16"/>
      <c r="C29078" s="17"/>
    </row>
    <row r="29079" spans="2:3" x14ac:dyDescent="0.25">
      <c r="B29079" s="16"/>
      <c r="C29079" s="17"/>
    </row>
    <row r="29080" spans="2:3" x14ac:dyDescent="0.25">
      <c r="B29080" s="16"/>
      <c r="C29080" s="17"/>
    </row>
    <row r="29081" spans="2:3" x14ac:dyDescent="0.25">
      <c r="B29081" s="16"/>
      <c r="C29081" s="17"/>
    </row>
    <row r="29082" spans="2:3" x14ac:dyDescent="0.25">
      <c r="B29082" s="16"/>
      <c r="C29082" s="17"/>
    </row>
    <row r="29083" spans="2:3" x14ac:dyDescent="0.25">
      <c r="B29083" s="16"/>
      <c r="C29083" s="17"/>
    </row>
    <row r="29084" spans="2:3" x14ac:dyDescent="0.25">
      <c r="B29084" s="16"/>
      <c r="C29084" s="17"/>
    </row>
    <row r="29085" spans="2:3" x14ac:dyDescent="0.25">
      <c r="B29085" s="16"/>
      <c r="C29085" s="17"/>
    </row>
    <row r="29086" spans="2:3" x14ac:dyDescent="0.25">
      <c r="B29086" s="16"/>
      <c r="C29086" s="17"/>
    </row>
    <row r="29087" spans="2:3" x14ac:dyDescent="0.25">
      <c r="B29087" s="16"/>
      <c r="C29087" s="17"/>
    </row>
    <row r="29088" spans="2:3" x14ac:dyDescent="0.25">
      <c r="B29088" s="16"/>
      <c r="C29088" s="17"/>
    </row>
    <row r="29089" spans="2:3" x14ac:dyDescent="0.25">
      <c r="B29089" s="16"/>
      <c r="C29089" s="17"/>
    </row>
    <row r="29090" spans="2:3" x14ac:dyDescent="0.25">
      <c r="B29090" s="16"/>
      <c r="C29090" s="17"/>
    </row>
    <row r="29091" spans="2:3" x14ac:dyDescent="0.25">
      <c r="B29091" s="16"/>
      <c r="C29091" s="17"/>
    </row>
    <row r="29092" spans="2:3" x14ac:dyDescent="0.25">
      <c r="B29092" s="16"/>
      <c r="C29092" s="17"/>
    </row>
    <row r="29093" spans="2:3" x14ac:dyDescent="0.25">
      <c r="B29093" s="16"/>
      <c r="C29093" s="17"/>
    </row>
    <row r="29094" spans="2:3" x14ac:dyDescent="0.25">
      <c r="B29094" s="16"/>
      <c r="C29094" s="17"/>
    </row>
    <row r="29095" spans="2:3" x14ac:dyDescent="0.25">
      <c r="B29095" s="16"/>
      <c r="C29095" s="17"/>
    </row>
    <row r="29096" spans="2:3" x14ac:dyDescent="0.25">
      <c r="B29096" s="16"/>
      <c r="C29096" s="17"/>
    </row>
    <row r="29097" spans="2:3" x14ac:dyDescent="0.25">
      <c r="B29097" s="16"/>
      <c r="C29097" s="17"/>
    </row>
    <row r="29098" spans="2:3" x14ac:dyDescent="0.25">
      <c r="B29098" s="16"/>
      <c r="C29098" s="17"/>
    </row>
    <row r="29099" spans="2:3" x14ac:dyDescent="0.25">
      <c r="B29099" s="16"/>
      <c r="C29099" s="17"/>
    </row>
    <row r="29100" spans="2:3" x14ac:dyDescent="0.25">
      <c r="B29100" s="16"/>
      <c r="C29100" s="17"/>
    </row>
    <row r="29101" spans="2:3" x14ac:dyDescent="0.25">
      <c r="B29101" s="16"/>
      <c r="C29101" s="17"/>
    </row>
    <row r="29102" spans="2:3" x14ac:dyDescent="0.25">
      <c r="B29102" s="16"/>
      <c r="C29102" s="17"/>
    </row>
    <row r="29103" spans="2:3" x14ac:dyDescent="0.25">
      <c r="B29103" s="16"/>
      <c r="C29103" s="17"/>
    </row>
    <row r="29104" spans="2:3" x14ac:dyDescent="0.25">
      <c r="B29104" s="16"/>
      <c r="C29104" s="17"/>
    </row>
    <row r="29105" spans="2:3" x14ac:dyDescent="0.25">
      <c r="B29105" s="16"/>
      <c r="C29105" s="17"/>
    </row>
    <row r="29106" spans="2:3" x14ac:dyDescent="0.25">
      <c r="B29106" s="16"/>
      <c r="C29106" s="17"/>
    </row>
    <row r="29107" spans="2:3" x14ac:dyDescent="0.25">
      <c r="B29107" s="16"/>
      <c r="C29107" s="17"/>
    </row>
    <row r="29108" spans="2:3" x14ac:dyDescent="0.25">
      <c r="B29108" s="16"/>
      <c r="C29108" s="17"/>
    </row>
    <row r="29109" spans="2:3" x14ac:dyDescent="0.25">
      <c r="B29109" s="16"/>
      <c r="C29109" s="17"/>
    </row>
    <row r="29110" spans="2:3" x14ac:dyDescent="0.25">
      <c r="B29110" s="16"/>
      <c r="C29110" s="17"/>
    </row>
    <row r="29111" spans="2:3" x14ac:dyDescent="0.25">
      <c r="B29111" s="16"/>
      <c r="C29111" s="17"/>
    </row>
    <row r="29112" spans="2:3" x14ac:dyDescent="0.25">
      <c r="B29112" s="16"/>
      <c r="C29112" s="17"/>
    </row>
    <row r="29113" spans="2:3" x14ac:dyDescent="0.25">
      <c r="B29113" s="16"/>
      <c r="C29113" s="17"/>
    </row>
    <row r="29114" spans="2:3" x14ac:dyDescent="0.25">
      <c r="B29114" s="16"/>
      <c r="C29114" s="17"/>
    </row>
    <row r="29115" spans="2:3" x14ac:dyDescent="0.25">
      <c r="B29115" s="16"/>
      <c r="C29115" s="17"/>
    </row>
    <row r="29116" spans="2:3" x14ac:dyDescent="0.25">
      <c r="B29116" s="16"/>
      <c r="C29116" s="17"/>
    </row>
    <row r="29117" spans="2:3" x14ac:dyDescent="0.25">
      <c r="B29117" s="16"/>
      <c r="C29117" s="17"/>
    </row>
    <row r="29118" spans="2:3" x14ac:dyDescent="0.25">
      <c r="B29118" s="16"/>
      <c r="C29118" s="17"/>
    </row>
    <row r="29119" spans="2:3" x14ac:dyDescent="0.25">
      <c r="B29119" s="16"/>
      <c r="C29119" s="17"/>
    </row>
    <row r="29120" spans="2:3" x14ac:dyDescent="0.25">
      <c r="B29120" s="16"/>
      <c r="C29120" s="17"/>
    </row>
    <row r="29121" spans="2:3" x14ac:dyDescent="0.25">
      <c r="B29121" s="16"/>
      <c r="C29121" s="17"/>
    </row>
    <row r="29122" spans="2:3" x14ac:dyDescent="0.25">
      <c r="B29122" s="16"/>
      <c r="C29122" s="17"/>
    </row>
    <row r="29123" spans="2:3" x14ac:dyDescent="0.25">
      <c r="B29123" s="16"/>
      <c r="C29123" s="17"/>
    </row>
    <row r="29124" spans="2:3" x14ac:dyDescent="0.25">
      <c r="B29124" s="16"/>
      <c r="C29124" s="17"/>
    </row>
    <row r="29125" spans="2:3" x14ac:dyDescent="0.25">
      <c r="B29125" s="16"/>
      <c r="C29125" s="17"/>
    </row>
    <row r="29126" spans="2:3" x14ac:dyDescent="0.25">
      <c r="B29126" s="16"/>
      <c r="C29126" s="17"/>
    </row>
    <row r="29127" spans="2:3" x14ac:dyDescent="0.25">
      <c r="B29127" s="16"/>
      <c r="C29127" s="17"/>
    </row>
    <row r="29128" spans="2:3" x14ac:dyDescent="0.25">
      <c r="B29128" s="16"/>
      <c r="C29128" s="17"/>
    </row>
    <row r="29129" spans="2:3" x14ac:dyDescent="0.25">
      <c r="B29129" s="16"/>
      <c r="C29129" s="17"/>
    </row>
    <row r="29130" spans="2:3" x14ac:dyDescent="0.25">
      <c r="B29130" s="16"/>
      <c r="C29130" s="17"/>
    </row>
    <row r="29131" spans="2:3" x14ac:dyDescent="0.25">
      <c r="B29131" s="16"/>
      <c r="C29131" s="17"/>
    </row>
    <row r="29132" spans="2:3" x14ac:dyDescent="0.25">
      <c r="B29132" s="16"/>
      <c r="C29132" s="17"/>
    </row>
    <row r="29133" spans="2:3" x14ac:dyDescent="0.25">
      <c r="B29133" s="16"/>
      <c r="C29133" s="17"/>
    </row>
    <row r="29134" spans="2:3" x14ac:dyDescent="0.25">
      <c r="B29134" s="16"/>
      <c r="C29134" s="17"/>
    </row>
    <row r="29135" spans="2:3" x14ac:dyDescent="0.25">
      <c r="B29135" s="16"/>
      <c r="C29135" s="17"/>
    </row>
    <row r="29136" spans="2:3" x14ac:dyDescent="0.25">
      <c r="B29136" s="16"/>
      <c r="C29136" s="17"/>
    </row>
    <row r="29137" spans="2:3" x14ac:dyDescent="0.25">
      <c r="B29137" s="16"/>
      <c r="C29137" s="17"/>
    </row>
    <row r="29138" spans="2:3" x14ac:dyDescent="0.25">
      <c r="B29138" s="16"/>
      <c r="C29138" s="17"/>
    </row>
    <row r="29139" spans="2:3" x14ac:dyDescent="0.25">
      <c r="B29139" s="16"/>
      <c r="C29139" s="17"/>
    </row>
    <row r="29140" spans="2:3" x14ac:dyDescent="0.25">
      <c r="B29140" s="16"/>
      <c r="C29140" s="17"/>
    </row>
    <row r="29141" spans="2:3" x14ac:dyDescent="0.25">
      <c r="B29141" s="16"/>
      <c r="C29141" s="17"/>
    </row>
    <row r="29142" spans="2:3" x14ac:dyDescent="0.25">
      <c r="B29142" s="16"/>
      <c r="C29142" s="17"/>
    </row>
    <row r="29143" spans="2:3" x14ac:dyDescent="0.25">
      <c r="B29143" s="16"/>
      <c r="C29143" s="17"/>
    </row>
    <row r="29144" spans="2:3" x14ac:dyDescent="0.25">
      <c r="B29144" s="16"/>
      <c r="C29144" s="17"/>
    </row>
    <row r="29145" spans="2:3" x14ac:dyDescent="0.25">
      <c r="B29145" s="16"/>
      <c r="C29145" s="17"/>
    </row>
    <row r="29146" spans="2:3" x14ac:dyDescent="0.25">
      <c r="B29146" s="16"/>
      <c r="C29146" s="17"/>
    </row>
    <row r="29147" spans="2:3" x14ac:dyDescent="0.25">
      <c r="B29147" s="16"/>
      <c r="C29147" s="17"/>
    </row>
    <row r="29148" spans="2:3" x14ac:dyDescent="0.25">
      <c r="B29148" s="16"/>
      <c r="C29148" s="17"/>
    </row>
    <row r="29149" spans="2:3" x14ac:dyDescent="0.25">
      <c r="B29149" s="16"/>
      <c r="C29149" s="17"/>
    </row>
    <row r="29150" spans="2:3" x14ac:dyDescent="0.25">
      <c r="B29150" s="16"/>
      <c r="C29150" s="17"/>
    </row>
    <row r="29151" spans="2:3" x14ac:dyDescent="0.25">
      <c r="B29151" s="16"/>
      <c r="C29151" s="17"/>
    </row>
    <row r="29152" spans="2:3" x14ac:dyDescent="0.25">
      <c r="B29152" s="16"/>
      <c r="C29152" s="17"/>
    </row>
    <row r="29153" spans="2:3" x14ac:dyDescent="0.25">
      <c r="B29153" s="16"/>
      <c r="C29153" s="17"/>
    </row>
    <row r="29154" spans="2:3" x14ac:dyDescent="0.25">
      <c r="B29154" s="16"/>
      <c r="C29154" s="17"/>
    </row>
    <row r="29155" spans="2:3" x14ac:dyDescent="0.25">
      <c r="B29155" s="16"/>
      <c r="C29155" s="17"/>
    </row>
    <row r="29156" spans="2:3" x14ac:dyDescent="0.25">
      <c r="B29156" s="16"/>
      <c r="C29156" s="17"/>
    </row>
    <row r="29157" spans="2:3" x14ac:dyDescent="0.25">
      <c r="B29157" s="16"/>
      <c r="C29157" s="17"/>
    </row>
    <row r="29158" spans="2:3" x14ac:dyDescent="0.25">
      <c r="B29158" s="16"/>
      <c r="C29158" s="17"/>
    </row>
    <row r="29159" spans="2:3" x14ac:dyDescent="0.25">
      <c r="B29159" s="16"/>
      <c r="C29159" s="17"/>
    </row>
    <row r="29160" spans="2:3" x14ac:dyDescent="0.25">
      <c r="B29160" s="16"/>
      <c r="C29160" s="17"/>
    </row>
    <row r="29161" spans="2:3" x14ac:dyDescent="0.25">
      <c r="B29161" s="16"/>
      <c r="C29161" s="17"/>
    </row>
    <row r="29162" spans="2:3" x14ac:dyDescent="0.25">
      <c r="B29162" s="16"/>
      <c r="C29162" s="17"/>
    </row>
    <row r="29163" spans="2:3" x14ac:dyDescent="0.25">
      <c r="B29163" s="16"/>
      <c r="C29163" s="17"/>
    </row>
    <row r="29164" spans="2:3" x14ac:dyDescent="0.25">
      <c r="B29164" s="16"/>
      <c r="C29164" s="17"/>
    </row>
    <row r="29165" spans="2:3" x14ac:dyDescent="0.25">
      <c r="B29165" s="16"/>
      <c r="C29165" s="17"/>
    </row>
    <row r="29166" spans="2:3" x14ac:dyDescent="0.25">
      <c r="B29166" s="16"/>
      <c r="C29166" s="17"/>
    </row>
    <row r="29167" spans="2:3" x14ac:dyDescent="0.25">
      <c r="B29167" s="16"/>
      <c r="C29167" s="17"/>
    </row>
    <row r="29168" spans="2:3" x14ac:dyDescent="0.25">
      <c r="B29168" s="16"/>
      <c r="C29168" s="17"/>
    </row>
    <row r="29169" spans="2:3" x14ac:dyDescent="0.25">
      <c r="B29169" s="16"/>
      <c r="C29169" s="17"/>
    </row>
    <row r="29170" spans="2:3" x14ac:dyDescent="0.25">
      <c r="B29170" s="16"/>
      <c r="C29170" s="17"/>
    </row>
    <row r="29171" spans="2:3" x14ac:dyDescent="0.25">
      <c r="B29171" s="16"/>
      <c r="C29171" s="17"/>
    </row>
    <row r="29172" spans="2:3" x14ac:dyDescent="0.25">
      <c r="B29172" s="16"/>
      <c r="C29172" s="17"/>
    </row>
    <row r="29173" spans="2:3" x14ac:dyDescent="0.25">
      <c r="B29173" s="16"/>
      <c r="C29173" s="17"/>
    </row>
    <row r="29174" spans="2:3" x14ac:dyDescent="0.25">
      <c r="B29174" s="16"/>
      <c r="C29174" s="17"/>
    </row>
    <row r="29175" spans="2:3" x14ac:dyDescent="0.25">
      <c r="B29175" s="16"/>
      <c r="C29175" s="17"/>
    </row>
    <row r="29176" spans="2:3" x14ac:dyDescent="0.25">
      <c r="B29176" s="16"/>
      <c r="C29176" s="17"/>
    </row>
    <row r="29177" spans="2:3" x14ac:dyDescent="0.25">
      <c r="B29177" s="16"/>
      <c r="C29177" s="17"/>
    </row>
    <row r="29178" spans="2:3" x14ac:dyDescent="0.25">
      <c r="B29178" s="16"/>
      <c r="C29178" s="17"/>
    </row>
    <row r="29179" spans="2:3" x14ac:dyDescent="0.25">
      <c r="B29179" s="16"/>
      <c r="C29179" s="17"/>
    </row>
    <row r="29180" spans="2:3" x14ac:dyDescent="0.25">
      <c r="B29180" s="16"/>
      <c r="C29180" s="17"/>
    </row>
    <row r="29181" spans="2:3" x14ac:dyDescent="0.25">
      <c r="B29181" s="16"/>
      <c r="C29181" s="17"/>
    </row>
    <row r="29182" spans="2:3" x14ac:dyDescent="0.25">
      <c r="B29182" s="16"/>
      <c r="C29182" s="17"/>
    </row>
    <row r="29183" spans="2:3" x14ac:dyDescent="0.25">
      <c r="B29183" s="16"/>
      <c r="C29183" s="17"/>
    </row>
    <row r="29184" spans="2:3" x14ac:dyDescent="0.25">
      <c r="B29184" s="16"/>
      <c r="C29184" s="17"/>
    </row>
    <row r="29185" spans="2:3" x14ac:dyDescent="0.25">
      <c r="B29185" s="16"/>
      <c r="C29185" s="17"/>
    </row>
    <row r="29186" spans="2:3" x14ac:dyDescent="0.25">
      <c r="B29186" s="16"/>
      <c r="C29186" s="17"/>
    </row>
    <row r="29187" spans="2:3" x14ac:dyDescent="0.25">
      <c r="B29187" s="16"/>
      <c r="C29187" s="17"/>
    </row>
    <row r="29188" spans="2:3" x14ac:dyDescent="0.25">
      <c r="B29188" s="16"/>
      <c r="C29188" s="17"/>
    </row>
    <row r="29189" spans="2:3" x14ac:dyDescent="0.25">
      <c r="B29189" s="16"/>
      <c r="C29189" s="17"/>
    </row>
    <row r="29190" spans="2:3" x14ac:dyDescent="0.25">
      <c r="B29190" s="16"/>
      <c r="C29190" s="17"/>
    </row>
    <row r="29191" spans="2:3" x14ac:dyDescent="0.25">
      <c r="B29191" s="16"/>
      <c r="C29191" s="17"/>
    </row>
    <row r="29192" spans="2:3" x14ac:dyDescent="0.25">
      <c r="B29192" s="16"/>
      <c r="C29192" s="17"/>
    </row>
    <row r="29193" spans="2:3" x14ac:dyDescent="0.25">
      <c r="B29193" s="16"/>
      <c r="C29193" s="17"/>
    </row>
    <row r="29194" spans="2:3" x14ac:dyDescent="0.25">
      <c r="B29194" s="16"/>
      <c r="C29194" s="17"/>
    </row>
    <row r="29195" spans="2:3" x14ac:dyDescent="0.25">
      <c r="B29195" s="16"/>
      <c r="C29195" s="17"/>
    </row>
    <row r="29196" spans="2:3" x14ac:dyDescent="0.25">
      <c r="B29196" s="16"/>
      <c r="C29196" s="17"/>
    </row>
    <row r="29197" spans="2:3" x14ac:dyDescent="0.25">
      <c r="B29197" s="16"/>
      <c r="C29197" s="17"/>
    </row>
    <row r="29198" spans="2:3" x14ac:dyDescent="0.25">
      <c r="B29198" s="16"/>
      <c r="C29198" s="17"/>
    </row>
    <row r="29199" spans="2:3" x14ac:dyDescent="0.25">
      <c r="B29199" s="16"/>
      <c r="C29199" s="17"/>
    </row>
    <row r="29200" spans="2:3" x14ac:dyDescent="0.25">
      <c r="B29200" s="16"/>
      <c r="C29200" s="17"/>
    </row>
    <row r="29201" spans="2:3" x14ac:dyDescent="0.25">
      <c r="B29201" s="16"/>
      <c r="C29201" s="17"/>
    </row>
    <row r="29202" spans="2:3" x14ac:dyDescent="0.25">
      <c r="B29202" s="16"/>
      <c r="C29202" s="17"/>
    </row>
    <row r="29203" spans="2:3" x14ac:dyDescent="0.25">
      <c r="B29203" s="16"/>
      <c r="C29203" s="17"/>
    </row>
    <row r="29204" spans="2:3" x14ac:dyDescent="0.25">
      <c r="B29204" s="16"/>
      <c r="C29204" s="17"/>
    </row>
    <row r="29205" spans="2:3" x14ac:dyDescent="0.25">
      <c r="B29205" s="16"/>
      <c r="C29205" s="17"/>
    </row>
    <row r="29206" spans="2:3" x14ac:dyDescent="0.25">
      <c r="B29206" s="16"/>
      <c r="C29206" s="17"/>
    </row>
    <row r="29207" spans="2:3" x14ac:dyDescent="0.25">
      <c r="B29207" s="16"/>
      <c r="C29207" s="17"/>
    </row>
    <row r="29208" spans="2:3" x14ac:dyDescent="0.25">
      <c r="B29208" s="16"/>
      <c r="C29208" s="17"/>
    </row>
    <row r="29209" spans="2:3" x14ac:dyDescent="0.25">
      <c r="B29209" s="16"/>
      <c r="C29209" s="17"/>
    </row>
    <row r="29210" spans="2:3" x14ac:dyDescent="0.25">
      <c r="B29210" s="16"/>
      <c r="C29210" s="17"/>
    </row>
    <row r="29211" spans="2:3" x14ac:dyDescent="0.25">
      <c r="B29211" s="16"/>
      <c r="C29211" s="17"/>
    </row>
    <row r="29212" spans="2:3" x14ac:dyDescent="0.25">
      <c r="B29212" s="16"/>
      <c r="C29212" s="17"/>
    </row>
    <row r="29213" spans="2:3" x14ac:dyDescent="0.25">
      <c r="B29213" s="16"/>
      <c r="C29213" s="17"/>
    </row>
    <row r="29214" spans="2:3" x14ac:dyDescent="0.25">
      <c r="B29214" s="16"/>
      <c r="C29214" s="17"/>
    </row>
    <row r="29215" spans="2:3" x14ac:dyDescent="0.25">
      <c r="B29215" s="16"/>
      <c r="C29215" s="17"/>
    </row>
    <row r="29216" spans="2:3" x14ac:dyDescent="0.25">
      <c r="B29216" s="16"/>
      <c r="C29216" s="17"/>
    </row>
    <row r="29217" spans="2:3" x14ac:dyDescent="0.25">
      <c r="B29217" s="16"/>
      <c r="C29217" s="17"/>
    </row>
    <row r="29218" spans="2:3" x14ac:dyDescent="0.25">
      <c r="B29218" s="16"/>
      <c r="C29218" s="17"/>
    </row>
    <row r="29219" spans="2:3" x14ac:dyDescent="0.25">
      <c r="B29219" s="16"/>
      <c r="C29219" s="17"/>
    </row>
    <row r="29220" spans="2:3" x14ac:dyDescent="0.25">
      <c r="B29220" s="16"/>
      <c r="C29220" s="17"/>
    </row>
    <row r="29221" spans="2:3" x14ac:dyDescent="0.25">
      <c r="B29221" s="16"/>
      <c r="C29221" s="17"/>
    </row>
    <row r="29222" spans="2:3" x14ac:dyDescent="0.25">
      <c r="B29222" s="16"/>
      <c r="C29222" s="17"/>
    </row>
    <row r="29223" spans="2:3" x14ac:dyDescent="0.25">
      <c r="B29223" s="16"/>
      <c r="C29223" s="17"/>
    </row>
    <row r="29224" spans="2:3" x14ac:dyDescent="0.25">
      <c r="B29224" s="16"/>
      <c r="C29224" s="17"/>
    </row>
    <row r="29225" spans="2:3" x14ac:dyDescent="0.25">
      <c r="B29225" s="16"/>
      <c r="C29225" s="17"/>
    </row>
    <row r="29226" spans="2:3" x14ac:dyDescent="0.25">
      <c r="B29226" s="16"/>
      <c r="C29226" s="17"/>
    </row>
    <row r="29227" spans="2:3" x14ac:dyDescent="0.25">
      <c r="B29227" s="16"/>
      <c r="C29227" s="17"/>
    </row>
    <row r="29228" spans="2:3" x14ac:dyDescent="0.25">
      <c r="B29228" s="16"/>
      <c r="C29228" s="17"/>
    </row>
    <row r="29229" spans="2:3" x14ac:dyDescent="0.25">
      <c r="B29229" s="16"/>
      <c r="C29229" s="17"/>
    </row>
    <row r="29230" spans="2:3" x14ac:dyDescent="0.25">
      <c r="B29230" s="16"/>
      <c r="C29230" s="17"/>
    </row>
    <row r="29231" spans="2:3" x14ac:dyDescent="0.25">
      <c r="B29231" s="16"/>
      <c r="C29231" s="17"/>
    </row>
    <row r="29232" spans="2:3" x14ac:dyDescent="0.25">
      <c r="B29232" s="16"/>
      <c r="C29232" s="17"/>
    </row>
    <row r="29233" spans="2:3" x14ac:dyDescent="0.25">
      <c r="B29233" s="16"/>
      <c r="C29233" s="17"/>
    </row>
    <row r="29234" spans="2:3" x14ac:dyDescent="0.25">
      <c r="B29234" s="16"/>
      <c r="C29234" s="17"/>
    </row>
    <row r="29235" spans="2:3" x14ac:dyDescent="0.25">
      <c r="B29235" s="16"/>
      <c r="C29235" s="17"/>
    </row>
    <row r="29236" spans="2:3" x14ac:dyDescent="0.25">
      <c r="B29236" s="16"/>
      <c r="C29236" s="17"/>
    </row>
    <row r="29237" spans="2:3" x14ac:dyDescent="0.25">
      <c r="B29237" s="16"/>
      <c r="C29237" s="17"/>
    </row>
    <row r="29238" spans="2:3" x14ac:dyDescent="0.25">
      <c r="B29238" s="16"/>
      <c r="C29238" s="17"/>
    </row>
    <row r="29239" spans="2:3" x14ac:dyDescent="0.25">
      <c r="B29239" s="16"/>
      <c r="C29239" s="17"/>
    </row>
    <row r="29240" spans="2:3" x14ac:dyDescent="0.25">
      <c r="B29240" s="16"/>
      <c r="C29240" s="17"/>
    </row>
    <row r="29241" spans="2:3" x14ac:dyDescent="0.25">
      <c r="B29241" s="16"/>
      <c r="C29241" s="17"/>
    </row>
    <row r="29242" spans="2:3" x14ac:dyDescent="0.25">
      <c r="B29242" s="16"/>
      <c r="C29242" s="17"/>
    </row>
    <row r="29243" spans="2:3" x14ac:dyDescent="0.25">
      <c r="B29243" s="16"/>
      <c r="C29243" s="17"/>
    </row>
    <row r="29244" spans="2:3" x14ac:dyDescent="0.25">
      <c r="B29244" s="16"/>
      <c r="C29244" s="17"/>
    </row>
    <row r="29245" spans="2:3" x14ac:dyDescent="0.25">
      <c r="B29245" s="16"/>
      <c r="C29245" s="17"/>
    </row>
    <row r="29246" spans="2:3" x14ac:dyDescent="0.25">
      <c r="B29246" s="16"/>
      <c r="C29246" s="17"/>
    </row>
    <row r="29247" spans="2:3" x14ac:dyDescent="0.25">
      <c r="B29247" s="16"/>
      <c r="C29247" s="17"/>
    </row>
    <row r="29248" spans="2:3" x14ac:dyDescent="0.25">
      <c r="B29248" s="16"/>
      <c r="C29248" s="17"/>
    </row>
    <row r="29249" spans="2:3" x14ac:dyDescent="0.25">
      <c r="B29249" s="16"/>
      <c r="C29249" s="17"/>
    </row>
    <row r="29250" spans="2:3" x14ac:dyDescent="0.25">
      <c r="B29250" s="16"/>
      <c r="C29250" s="17"/>
    </row>
    <row r="29251" spans="2:3" x14ac:dyDescent="0.25">
      <c r="B29251" s="16"/>
      <c r="C29251" s="17"/>
    </row>
    <row r="29252" spans="2:3" x14ac:dyDescent="0.25">
      <c r="B29252" s="16"/>
      <c r="C29252" s="17"/>
    </row>
    <row r="29253" spans="2:3" x14ac:dyDescent="0.25">
      <c r="B29253" s="16"/>
      <c r="C29253" s="17"/>
    </row>
    <row r="29254" spans="2:3" x14ac:dyDescent="0.25">
      <c r="B29254" s="16"/>
      <c r="C29254" s="17"/>
    </row>
    <row r="29255" spans="2:3" x14ac:dyDescent="0.25">
      <c r="B29255" s="16"/>
      <c r="C29255" s="17"/>
    </row>
    <row r="29256" spans="2:3" x14ac:dyDescent="0.25">
      <c r="B29256" s="16"/>
      <c r="C29256" s="17"/>
    </row>
    <row r="29257" spans="2:3" x14ac:dyDescent="0.25">
      <c r="B29257" s="16"/>
      <c r="C29257" s="17"/>
    </row>
    <row r="29258" spans="2:3" x14ac:dyDescent="0.25">
      <c r="B29258" s="16"/>
      <c r="C29258" s="17"/>
    </row>
    <row r="29259" spans="2:3" x14ac:dyDescent="0.25">
      <c r="B29259" s="16"/>
      <c r="C29259" s="17"/>
    </row>
    <row r="29260" spans="2:3" x14ac:dyDescent="0.25">
      <c r="B29260" s="16"/>
      <c r="C29260" s="17"/>
    </row>
    <row r="29261" spans="2:3" x14ac:dyDescent="0.25">
      <c r="B29261" s="16"/>
      <c r="C29261" s="17"/>
    </row>
    <row r="29262" spans="2:3" x14ac:dyDescent="0.25">
      <c r="B29262" s="16"/>
      <c r="C29262" s="17"/>
    </row>
    <row r="29263" spans="2:3" x14ac:dyDescent="0.25">
      <c r="B29263" s="16"/>
      <c r="C29263" s="17"/>
    </row>
    <row r="29264" spans="2:3" x14ac:dyDescent="0.25">
      <c r="B29264" s="16"/>
      <c r="C29264" s="17"/>
    </row>
    <row r="29265" spans="2:3" x14ac:dyDescent="0.25">
      <c r="B29265" s="16"/>
      <c r="C29265" s="17"/>
    </row>
    <row r="29266" spans="2:3" x14ac:dyDescent="0.25">
      <c r="B29266" s="16"/>
      <c r="C29266" s="17"/>
    </row>
    <row r="29267" spans="2:3" x14ac:dyDescent="0.25">
      <c r="B29267" s="16"/>
      <c r="C29267" s="17"/>
    </row>
    <row r="29268" spans="2:3" x14ac:dyDescent="0.25">
      <c r="B29268" s="16"/>
      <c r="C29268" s="17"/>
    </row>
    <row r="29269" spans="2:3" x14ac:dyDescent="0.25">
      <c r="B29269" s="16"/>
      <c r="C29269" s="17"/>
    </row>
    <row r="29270" spans="2:3" x14ac:dyDescent="0.25">
      <c r="B29270" s="16"/>
      <c r="C29270" s="17"/>
    </row>
    <row r="29271" spans="2:3" x14ac:dyDescent="0.25">
      <c r="B29271" s="16"/>
      <c r="C29271" s="17"/>
    </row>
    <row r="29272" spans="2:3" x14ac:dyDescent="0.25">
      <c r="B29272" s="16"/>
      <c r="C29272" s="17"/>
    </row>
    <row r="29273" spans="2:3" x14ac:dyDescent="0.25">
      <c r="B29273" s="16"/>
      <c r="C29273" s="17"/>
    </row>
    <row r="29274" spans="2:3" x14ac:dyDescent="0.25">
      <c r="B29274" s="16"/>
      <c r="C29274" s="17"/>
    </row>
    <row r="29275" spans="2:3" x14ac:dyDescent="0.25">
      <c r="B29275" s="16"/>
      <c r="C29275" s="17"/>
    </row>
    <row r="29276" spans="2:3" x14ac:dyDescent="0.25">
      <c r="B29276" s="16"/>
      <c r="C29276" s="17"/>
    </row>
    <row r="29277" spans="2:3" x14ac:dyDescent="0.25">
      <c r="B29277" s="16"/>
      <c r="C29277" s="17"/>
    </row>
    <row r="29278" spans="2:3" x14ac:dyDescent="0.25">
      <c r="B29278" s="16"/>
      <c r="C29278" s="17"/>
    </row>
    <row r="29279" spans="2:3" x14ac:dyDescent="0.25">
      <c r="B29279" s="16"/>
      <c r="C29279" s="17"/>
    </row>
    <row r="29280" spans="2:3" x14ac:dyDescent="0.25">
      <c r="B29280" s="16"/>
      <c r="C29280" s="17"/>
    </row>
    <row r="29281" spans="2:3" x14ac:dyDescent="0.25">
      <c r="B29281" s="16"/>
      <c r="C29281" s="17"/>
    </row>
    <row r="29282" spans="2:3" x14ac:dyDescent="0.25">
      <c r="B29282" s="16"/>
      <c r="C29282" s="17"/>
    </row>
    <row r="29283" spans="2:3" x14ac:dyDescent="0.25">
      <c r="B29283" s="16"/>
      <c r="C29283" s="17"/>
    </row>
    <row r="29284" spans="2:3" x14ac:dyDescent="0.25">
      <c r="B29284" s="16"/>
      <c r="C29284" s="17"/>
    </row>
    <row r="29285" spans="2:3" x14ac:dyDescent="0.25">
      <c r="B29285" s="16"/>
      <c r="C29285" s="17"/>
    </row>
    <row r="29286" spans="2:3" x14ac:dyDescent="0.25">
      <c r="B29286" s="16"/>
      <c r="C29286" s="17"/>
    </row>
    <row r="29287" spans="2:3" x14ac:dyDescent="0.25">
      <c r="B29287" s="16"/>
      <c r="C29287" s="17"/>
    </row>
    <row r="29288" spans="2:3" x14ac:dyDescent="0.25">
      <c r="B29288" s="16"/>
      <c r="C29288" s="17"/>
    </row>
    <row r="29289" spans="2:3" x14ac:dyDescent="0.25">
      <c r="B29289" s="16"/>
      <c r="C29289" s="17"/>
    </row>
    <row r="29290" spans="2:3" x14ac:dyDescent="0.25">
      <c r="B29290" s="16"/>
      <c r="C29290" s="17"/>
    </row>
    <row r="29291" spans="2:3" x14ac:dyDescent="0.25">
      <c r="B29291" s="16"/>
      <c r="C29291" s="17"/>
    </row>
    <row r="29292" spans="2:3" x14ac:dyDescent="0.25">
      <c r="B29292" s="16"/>
      <c r="C29292" s="17"/>
    </row>
    <row r="29293" spans="2:3" x14ac:dyDescent="0.25">
      <c r="B29293" s="16"/>
      <c r="C29293" s="17"/>
    </row>
    <row r="29294" spans="2:3" x14ac:dyDescent="0.25">
      <c r="B29294" s="16"/>
      <c r="C29294" s="17"/>
    </row>
    <row r="29295" spans="2:3" x14ac:dyDescent="0.25">
      <c r="B29295" s="16"/>
      <c r="C29295" s="17"/>
    </row>
    <row r="29296" spans="2:3" x14ac:dyDescent="0.25">
      <c r="B29296" s="16"/>
      <c r="C29296" s="17"/>
    </row>
    <row r="29297" spans="2:3" x14ac:dyDescent="0.25">
      <c r="B29297" s="16"/>
      <c r="C29297" s="17"/>
    </row>
    <row r="29298" spans="2:3" x14ac:dyDescent="0.25">
      <c r="B29298" s="16"/>
      <c r="C29298" s="17"/>
    </row>
    <row r="29299" spans="2:3" x14ac:dyDescent="0.25">
      <c r="B29299" s="16"/>
      <c r="C29299" s="17"/>
    </row>
    <row r="29300" spans="2:3" x14ac:dyDescent="0.25">
      <c r="B29300" s="16"/>
      <c r="C29300" s="17"/>
    </row>
    <row r="29301" spans="2:3" x14ac:dyDescent="0.25">
      <c r="B29301" s="16"/>
      <c r="C29301" s="17"/>
    </row>
    <row r="29302" spans="2:3" x14ac:dyDescent="0.25">
      <c r="B29302" s="16"/>
      <c r="C29302" s="17"/>
    </row>
    <row r="29303" spans="2:3" x14ac:dyDescent="0.25">
      <c r="B29303" s="16"/>
      <c r="C29303" s="17"/>
    </row>
    <row r="29304" spans="2:3" x14ac:dyDescent="0.25">
      <c r="B29304" s="16"/>
      <c r="C29304" s="17"/>
    </row>
    <row r="29305" spans="2:3" x14ac:dyDescent="0.25">
      <c r="B29305" s="16"/>
      <c r="C29305" s="17"/>
    </row>
    <row r="29306" spans="2:3" x14ac:dyDescent="0.25">
      <c r="B29306" s="16"/>
      <c r="C29306" s="17"/>
    </row>
    <row r="29307" spans="2:3" x14ac:dyDescent="0.25">
      <c r="B29307" s="16"/>
      <c r="C29307" s="17"/>
    </row>
    <row r="29308" spans="2:3" x14ac:dyDescent="0.25">
      <c r="B29308" s="16"/>
      <c r="C29308" s="17"/>
    </row>
    <row r="29309" spans="2:3" x14ac:dyDescent="0.25">
      <c r="B29309" s="16"/>
      <c r="C29309" s="17"/>
    </row>
    <row r="29310" spans="2:3" x14ac:dyDescent="0.25">
      <c r="B29310" s="16"/>
      <c r="C29310" s="17"/>
    </row>
    <row r="29311" spans="2:3" x14ac:dyDescent="0.25">
      <c r="B29311" s="16"/>
      <c r="C29311" s="17"/>
    </row>
    <row r="29312" spans="2:3" x14ac:dyDescent="0.25">
      <c r="B29312" s="16"/>
      <c r="C29312" s="17"/>
    </row>
    <row r="29313" spans="2:3" x14ac:dyDescent="0.25">
      <c r="B29313" s="16"/>
      <c r="C29313" s="17"/>
    </row>
    <row r="29314" spans="2:3" x14ac:dyDescent="0.25">
      <c r="B29314" s="16"/>
      <c r="C29314" s="17"/>
    </row>
    <row r="29315" spans="2:3" x14ac:dyDescent="0.25">
      <c r="B29315" s="16"/>
      <c r="C29315" s="17"/>
    </row>
    <row r="29316" spans="2:3" x14ac:dyDescent="0.25">
      <c r="B29316" s="16"/>
      <c r="C29316" s="17"/>
    </row>
    <row r="29317" spans="2:3" x14ac:dyDescent="0.25">
      <c r="B29317" s="16"/>
      <c r="C29317" s="17"/>
    </row>
    <row r="29318" spans="2:3" x14ac:dyDescent="0.25">
      <c r="B29318" s="16"/>
      <c r="C29318" s="17"/>
    </row>
    <row r="29319" spans="2:3" x14ac:dyDescent="0.25">
      <c r="B29319" s="16"/>
      <c r="C29319" s="17"/>
    </row>
    <row r="29320" spans="2:3" x14ac:dyDescent="0.25">
      <c r="B29320" s="16"/>
      <c r="C29320" s="17"/>
    </row>
    <row r="29321" spans="2:3" x14ac:dyDescent="0.25">
      <c r="B29321" s="16"/>
      <c r="C29321" s="17"/>
    </row>
    <row r="29322" spans="2:3" x14ac:dyDescent="0.25">
      <c r="B29322" s="16"/>
      <c r="C29322" s="17"/>
    </row>
    <row r="29323" spans="2:3" x14ac:dyDescent="0.25">
      <c r="B29323" s="16"/>
      <c r="C29323" s="17"/>
    </row>
    <row r="29324" spans="2:3" x14ac:dyDescent="0.25">
      <c r="B29324" s="16"/>
      <c r="C29324" s="17"/>
    </row>
    <row r="29325" spans="2:3" x14ac:dyDescent="0.25">
      <c r="B29325" s="16"/>
      <c r="C29325" s="17"/>
    </row>
    <row r="29326" spans="2:3" x14ac:dyDescent="0.25">
      <c r="B29326" s="16"/>
      <c r="C29326" s="17"/>
    </row>
    <row r="29327" spans="2:3" x14ac:dyDescent="0.25">
      <c r="B29327" s="16"/>
      <c r="C29327" s="17"/>
    </row>
    <row r="29328" spans="2:3" x14ac:dyDescent="0.25">
      <c r="B29328" s="16"/>
      <c r="C29328" s="17"/>
    </row>
    <row r="29329" spans="2:3" x14ac:dyDescent="0.25">
      <c r="B29329" s="16"/>
      <c r="C29329" s="17"/>
    </row>
    <row r="29330" spans="2:3" x14ac:dyDescent="0.25">
      <c r="B29330" s="16"/>
      <c r="C29330" s="17"/>
    </row>
    <row r="29331" spans="2:3" x14ac:dyDescent="0.25">
      <c r="B29331" s="16"/>
      <c r="C29331" s="17"/>
    </row>
    <row r="29332" spans="2:3" x14ac:dyDescent="0.25">
      <c r="B29332" s="16"/>
      <c r="C29332" s="17"/>
    </row>
    <row r="29333" spans="2:3" x14ac:dyDescent="0.25">
      <c r="B29333" s="16"/>
      <c r="C29333" s="17"/>
    </row>
    <row r="29334" spans="2:3" x14ac:dyDescent="0.25">
      <c r="B29334" s="16"/>
      <c r="C29334" s="17"/>
    </row>
    <row r="29335" spans="2:3" x14ac:dyDescent="0.25">
      <c r="B29335" s="16"/>
      <c r="C29335" s="17"/>
    </row>
    <row r="29336" spans="2:3" x14ac:dyDescent="0.25">
      <c r="B29336" s="16"/>
      <c r="C29336" s="17"/>
    </row>
    <row r="29337" spans="2:3" x14ac:dyDescent="0.25">
      <c r="B29337" s="16"/>
      <c r="C29337" s="17"/>
    </row>
    <row r="29338" spans="2:3" x14ac:dyDescent="0.25">
      <c r="B29338" s="16"/>
      <c r="C29338" s="17"/>
    </row>
    <row r="29339" spans="2:3" x14ac:dyDescent="0.25">
      <c r="B29339" s="16"/>
      <c r="C29339" s="17"/>
    </row>
    <row r="29340" spans="2:3" x14ac:dyDescent="0.25">
      <c r="B29340" s="16"/>
      <c r="C29340" s="17"/>
    </row>
    <row r="29341" spans="2:3" x14ac:dyDescent="0.25">
      <c r="B29341" s="16"/>
      <c r="C29341" s="17"/>
    </row>
    <row r="29342" spans="2:3" x14ac:dyDescent="0.25">
      <c r="B29342" s="16"/>
      <c r="C29342" s="17"/>
    </row>
    <row r="29343" spans="2:3" x14ac:dyDescent="0.25">
      <c r="B29343" s="16"/>
      <c r="C29343" s="17"/>
    </row>
    <row r="29344" spans="2:3" x14ac:dyDescent="0.25">
      <c r="B29344" s="16"/>
      <c r="C29344" s="17"/>
    </row>
    <row r="29345" spans="2:3" x14ac:dyDescent="0.25">
      <c r="B29345" s="16"/>
      <c r="C29345" s="17"/>
    </row>
    <row r="29346" spans="2:3" x14ac:dyDescent="0.25">
      <c r="B29346" s="16"/>
      <c r="C29346" s="17"/>
    </row>
    <row r="29347" spans="2:3" x14ac:dyDescent="0.25">
      <c r="B29347" s="16"/>
      <c r="C29347" s="17"/>
    </row>
    <row r="29348" spans="2:3" x14ac:dyDescent="0.25">
      <c r="B29348" s="16"/>
      <c r="C29348" s="17"/>
    </row>
    <row r="29349" spans="2:3" x14ac:dyDescent="0.25">
      <c r="B29349" s="16"/>
      <c r="C29349" s="17"/>
    </row>
    <row r="29350" spans="2:3" x14ac:dyDescent="0.25">
      <c r="B29350" s="16"/>
      <c r="C29350" s="17"/>
    </row>
    <row r="29351" spans="2:3" x14ac:dyDescent="0.25">
      <c r="B29351" s="16"/>
      <c r="C29351" s="17"/>
    </row>
    <row r="29352" spans="2:3" x14ac:dyDescent="0.25">
      <c r="B29352" s="16"/>
      <c r="C29352" s="17"/>
    </row>
    <row r="29353" spans="2:3" x14ac:dyDescent="0.25">
      <c r="B29353" s="16"/>
      <c r="C29353" s="17"/>
    </row>
    <row r="29354" spans="2:3" x14ac:dyDescent="0.25">
      <c r="B29354" s="16"/>
      <c r="C29354" s="17"/>
    </row>
    <row r="29355" spans="2:3" x14ac:dyDescent="0.25">
      <c r="B29355" s="16"/>
      <c r="C29355" s="17"/>
    </row>
    <row r="29356" spans="2:3" x14ac:dyDescent="0.25">
      <c r="B29356" s="16"/>
      <c r="C29356" s="17"/>
    </row>
    <row r="29357" spans="2:3" x14ac:dyDescent="0.25">
      <c r="B29357" s="16"/>
      <c r="C29357" s="17"/>
    </row>
    <row r="29358" spans="2:3" x14ac:dyDescent="0.25">
      <c r="B29358" s="16"/>
      <c r="C29358" s="17"/>
    </row>
    <row r="29359" spans="2:3" x14ac:dyDescent="0.25">
      <c r="B29359" s="16"/>
      <c r="C29359" s="17"/>
    </row>
    <row r="29360" spans="2:3" x14ac:dyDescent="0.25">
      <c r="B29360" s="16"/>
      <c r="C29360" s="17"/>
    </row>
    <row r="29361" spans="2:3" x14ac:dyDescent="0.25">
      <c r="B29361" s="16"/>
      <c r="C29361" s="17"/>
    </row>
    <row r="29362" spans="2:3" x14ac:dyDescent="0.25">
      <c r="B29362" s="16"/>
      <c r="C29362" s="17"/>
    </row>
    <row r="29363" spans="2:3" x14ac:dyDescent="0.25">
      <c r="B29363" s="16"/>
      <c r="C29363" s="17"/>
    </row>
    <row r="29364" spans="2:3" x14ac:dyDescent="0.25">
      <c r="B29364" s="16"/>
      <c r="C29364" s="17"/>
    </row>
    <row r="29365" spans="2:3" x14ac:dyDescent="0.25">
      <c r="B29365" s="16"/>
      <c r="C29365" s="17"/>
    </row>
    <row r="29366" spans="2:3" x14ac:dyDescent="0.25">
      <c r="B29366" s="16"/>
      <c r="C29366" s="17"/>
    </row>
    <row r="29367" spans="2:3" x14ac:dyDescent="0.25">
      <c r="B29367" s="16"/>
      <c r="C29367" s="17"/>
    </row>
    <row r="29368" spans="2:3" x14ac:dyDescent="0.25">
      <c r="B29368" s="16"/>
      <c r="C29368" s="17"/>
    </row>
    <row r="29369" spans="2:3" x14ac:dyDescent="0.25">
      <c r="B29369" s="16"/>
      <c r="C29369" s="17"/>
    </row>
    <row r="29370" spans="2:3" x14ac:dyDescent="0.25">
      <c r="B29370" s="16"/>
      <c r="C29370" s="17"/>
    </row>
    <row r="29371" spans="2:3" x14ac:dyDescent="0.25">
      <c r="B29371" s="16"/>
      <c r="C29371" s="17"/>
    </row>
    <row r="29372" spans="2:3" x14ac:dyDescent="0.25">
      <c r="B29372" s="16"/>
      <c r="C29372" s="17"/>
    </row>
    <row r="29373" spans="2:3" x14ac:dyDescent="0.25">
      <c r="B29373" s="16"/>
      <c r="C29373" s="17"/>
    </row>
    <row r="29374" spans="2:3" x14ac:dyDescent="0.25">
      <c r="B29374" s="16"/>
      <c r="C29374" s="17"/>
    </row>
    <row r="29375" spans="2:3" x14ac:dyDescent="0.25">
      <c r="B29375" s="16"/>
      <c r="C29375" s="17"/>
    </row>
    <row r="29376" spans="2:3" x14ac:dyDescent="0.25">
      <c r="B29376" s="16"/>
      <c r="C29376" s="17"/>
    </row>
    <row r="29377" spans="2:3" x14ac:dyDescent="0.25">
      <c r="B29377" s="16"/>
      <c r="C29377" s="17"/>
    </row>
    <row r="29378" spans="2:3" x14ac:dyDescent="0.25">
      <c r="B29378" s="16"/>
      <c r="C29378" s="17"/>
    </row>
    <row r="29379" spans="2:3" x14ac:dyDescent="0.25">
      <c r="B29379" s="16"/>
      <c r="C29379" s="17"/>
    </row>
    <row r="29380" spans="2:3" x14ac:dyDescent="0.25">
      <c r="B29380" s="16"/>
      <c r="C29380" s="17"/>
    </row>
    <row r="29381" spans="2:3" x14ac:dyDescent="0.25">
      <c r="B29381" s="16"/>
      <c r="C29381" s="17"/>
    </row>
    <row r="29382" spans="2:3" x14ac:dyDescent="0.25">
      <c r="B29382" s="16"/>
      <c r="C29382" s="17"/>
    </row>
    <row r="29383" spans="2:3" x14ac:dyDescent="0.25">
      <c r="B29383" s="16"/>
      <c r="C29383" s="17"/>
    </row>
    <row r="29384" spans="2:3" x14ac:dyDescent="0.25">
      <c r="B29384" s="16"/>
      <c r="C29384" s="17"/>
    </row>
    <row r="29385" spans="2:3" x14ac:dyDescent="0.25">
      <c r="B29385" s="16"/>
      <c r="C29385" s="17"/>
    </row>
    <row r="29386" spans="2:3" x14ac:dyDescent="0.25">
      <c r="B29386" s="16"/>
      <c r="C29386" s="17"/>
    </row>
    <row r="29387" spans="2:3" x14ac:dyDescent="0.25">
      <c r="B29387" s="16"/>
      <c r="C29387" s="17"/>
    </row>
    <row r="29388" spans="2:3" x14ac:dyDescent="0.25">
      <c r="B29388" s="16"/>
      <c r="C29388" s="17"/>
    </row>
    <row r="29389" spans="2:3" x14ac:dyDescent="0.25">
      <c r="B29389" s="16"/>
      <c r="C29389" s="17"/>
    </row>
    <row r="29390" spans="2:3" x14ac:dyDescent="0.25">
      <c r="B29390" s="16"/>
      <c r="C29390" s="17"/>
    </row>
    <row r="29391" spans="2:3" x14ac:dyDescent="0.25">
      <c r="B29391" s="16"/>
      <c r="C29391" s="17"/>
    </row>
    <row r="29392" spans="2:3" x14ac:dyDescent="0.25">
      <c r="B29392" s="16"/>
      <c r="C29392" s="17"/>
    </row>
    <row r="29393" spans="2:3" x14ac:dyDescent="0.25">
      <c r="B29393" s="16"/>
      <c r="C29393" s="17"/>
    </row>
    <row r="29394" spans="2:3" x14ac:dyDescent="0.25">
      <c r="B29394" s="16"/>
      <c r="C29394" s="17"/>
    </row>
    <row r="29395" spans="2:3" x14ac:dyDescent="0.25">
      <c r="B29395" s="16"/>
      <c r="C29395" s="17"/>
    </row>
    <row r="29396" spans="2:3" x14ac:dyDescent="0.25">
      <c r="B29396" s="16"/>
      <c r="C29396" s="17"/>
    </row>
    <row r="29397" spans="2:3" x14ac:dyDescent="0.25">
      <c r="B29397" s="16"/>
      <c r="C29397" s="17"/>
    </row>
    <row r="29398" spans="2:3" x14ac:dyDescent="0.25">
      <c r="B29398" s="16"/>
      <c r="C29398" s="17"/>
    </row>
    <row r="29399" spans="2:3" x14ac:dyDescent="0.25">
      <c r="B29399" s="16"/>
      <c r="C29399" s="17"/>
    </row>
    <row r="29400" spans="2:3" x14ac:dyDescent="0.25">
      <c r="B29400" s="16"/>
      <c r="C29400" s="17"/>
    </row>
    <row r="29401" spans="2:3" x14ac:dyDescent="0.25">
      <c r="B29401" s="16"/>
      <c r="C29401" s="17"/>
    </row>
    <row r="29402" spans="2:3" x14ac:dyDescent="0.25">
      <c r="B29402" s="16"/>
      <c r="C29402" s="17"/>
    </row>
    <row r="29403" spans="2:3" x14ac:dyDescent="0.25">
      <c r="B29403" s="16"/>
      <c r="C29403" s="17"/>
    </row>
    <row r="29404" spans="2:3" x14ac:dyDescent="0.25">
      <c r="B29404" s="16"/>
      <c r="C29404" s="17"/>
    </row>
    <row r="29405" spans="2:3" x14ac:dyDescent="0.25">
      <c r="B29405" s="16"/>
      <c r="C29405" s="17"/>
    </row>
    <row r="29406" spans="2:3" x14ac:dyDescent="0.25">
      <c r="B29406" s="16"/>
      <c r="C29406" s="17"/>
    </row>
    <row r="29407" spans="2:3" x14ac:dyDescent="0.25">
      <c r="B29407" s="16"/>
      <c r="C29407" s="17"/>
    </row>
    <row r="29408" spans="2:3" x14ac:dyDescent="0.25">
      <c r="B29408" s="16"/>
      <c r="C29408" s="17"/>
    </row>
    <row r="29409" spans="2:3" x14ac:dyDescent="0.25">
      <c r="B29409" s="16"/>
      <c r="C29409" s="17"/>
    </row>
    <row r="29410" spans="2:3" x14ac:dyDescent="0.25">
      <c r="B29410" s="16"/>
      <c r="C29410" s="17"/>
    </row>
    <row r="29411" spans="2:3" x14ac:dyDescent="0.25">
      <c r="B29411" s="16"/>
      <c r="C29411" s="17"/>
    </row>
    <row r="29412" spans="2:3" x14ac:dyDescent="0.25">
      <c r="B29412" s="16"/>
      <c r="C29412" s="17"/>
    </row>
    <row r="29413" spans="2:3" x14ac:dyDescent="0.25">
      <c r="B29413" s="16"/>
      <c r="C29413" s="17"/>
    </row>
    <row r="29414" spans="2:3" x14ac:dyDescent="0.25">
      <c r="B29414" s="16"/>
      <c r="C29414" s="17"/>
    </row>
    <row r="29415" spans="2:3" x14ac:dyDescent="0.25">
      <c r="B29415" s="16"/>
      <c r="C29415" s="17"/>
    </row>
    <row r="29416" spans="2:3" x14ac:dyDescent="0.25">
      <c r="B29416" s="16"/>
      <c r="C29416" s="17"/>
    </row>
    <row r="29417" spans="2:3" x14ac:dyDescent="0.25">
      <c r="B29417" s="16"/>
      <c r="C29417" s="17"/>
    </row>
    <row r="29418" spans="2:3" x14ac:dyDescent="0.25">
      <c r="B29418" s="16"/>
      <c r="C29418" s="17"/>
    </row>
    <row r="29419" spans="2:3" x14ac:dyDescent="0.25">
      <c r="B29419" s="16"/>
      <c r="C29419" s="17"/>
    </row>
    <row r="29420" spans="2:3" x14ac:dyDescent="0.25">
      <c r="B29420" s="16"/>
      <c r="C29420" s="17"/>
    </row>
    <row r="29421" spans="2:3" x14ac:dyDescent="0.25">
      <c r="B29421" s="16"/>
      <c r="C29421" s="17"/>
    </row>
    <row r="29422" spans="2:3" x14ac:dyDescent="0.25">
      <c r="B29422" s="16"/>
      <c r="C29422" s="17"/>
    </row>
    <row r="29423" spans="2:3" x14ac:dyDescent="0.25">
      <c r="B29423" s="16"/>
      <c r="C29423" s="17"/>
    </row>
    <row r="29424" spans="2:3" x14ac:dyDescent="0.25">
      <c r="B29424" s="16"/>
      <c r="C29424" s="17"/>
    </row>
    <row r="29425" spans="2:3" x14ac:dyDescent="0.25">
      <c r="B29425" s="16"/>
      <c r="C29425" s="17"/>
    </row>
    <row r="29426" spans="2:3" x14ac:dyDescent="0.25">
      <c r="B29426" s="16"/>
      <c r="C29426" s="17"/>
    </row>
    <row r="29427" spans="2:3" x14ac:dyDescent="0.25">
      <c r="B29427" s="16"/>
      <c r="C29427" s="17"/>
    </row>
    <row r="29428" spans="2:3" x14ac:dyDescent="0.25">
      <c r="B29428" s="16"/>
      <c r="C29428" s="17"/>
    </row>
    <row r="29429" spans="2:3" x14ac:dyDescent="0.25">
      <c r="B29429" s="16"/>
      <c r="C29429" s="17"/>
    </row>
    <row r="29430" spans="2:3" x14ac:dyDescent="0.25">
      <c r="B29430" s="16"/>
      <c r="C29430" s="17"/>
    </row>
    <row r="29431" spans="2:3" x14ac:dyDescent="0.25">
      <c r="B29431" s="16"/>
      <c r="C29431" s="17"/>
    </row>
    <row r="29432" spans="2:3" x14ac:dyDescent="0.25">
      <c r="B29432" s="16"/>
      <c r="C29432" s="17"/>
    </row>
    <row r="29433" spans="2:3" x14ac:dyDescent="0.25">
      <c r="B29433" s="16"/>
      <c r="C29433" s="17"/>
    </row>
    <row r="29434" spans="2:3" x14ac:dyDescent="0.25">
      <c r="B29434" s="16"/>
      <c r="C29434" s="17"/>
    </row>
    <row r="29435" spans="2:3" x14ac:dyDescent="0.25">
      <c r="B29435" s="16"/>
      <c r="C29435" s="17"/>
    </row>
    <row r="29436" spans="2:3" x14ac:dyDescent="0.25">
      <c r="B29436" s="16"/>
      <c r="C29436" s="17"/>
    </row>
    <row r="29437" spans="2:3" x14ac:dyDescent="0.25">
      <c r="B29437" s="16"/>
      <c r="C29437" s="17"/>
    </row>
    <row r="29438" spans="2:3" x14ac:dyDescent="0.25">
      <c r="B29438" s="16"/>
      <c r="C29438" s="17"/>
    </row>
    <row r="29439" spans="2:3" x14ac:dyDescent="0.25">
      <c r="B29439" s="16"/>
      <c r="C29439" s="17"/>
    </row>
    <row r="29440" spans="2:3" x14ac:dyDescent="0.25">
      <c r="B29440" s="16"/>
      <c r="C29440" s="17"/>
    </row>
    <row r="29441" spans="2:3" x14ac:dyDescent="0.25">
      <c r="B29441" s="16"/>
      <c r="C29441" s="17"/>
    </row>
    <row r="29442" spans="2:3" x14ac:dyDescent="0.25">
      <c r="B29442" s="16"/>
      <c r="C29442" s="17"/>
    </row>
    <row r="29443" spans="2:3" x14ac:dyDescent="0.25">
      <c r="B29443" s="16"/>
      <c r="C29443" s="17"/>
    </row>
    <row r="29444" spans="2:3" x14ac:dyDescent="0.25">
      <c r="B29444" s="16"/>
      <c r="C29444" s="17"/>
    </row>
    <row r="29445" spans="2:3" x14ac:dyDescent="0.25">
      <c r="B29445" s="16"/>
      <c r="C29445" s="17"/>
    </row>
    <row r="29446" spans="2:3" x14ac:dyDescent="0.25">
      <c r="B29446" s="16"/>
      <c r="C29446" s="17"/>
    </row>
    <row r="29447" spans="2:3" x14ac:dyDescent="0.25">
      <c r="B29447" s="16"/>
      <c r="C29447" s="17"/>
    </row>
    <row r="29448" spans="2:3" x14ac:dyDescent="0.25">
      <c r="B29448" s="16"/>
      <c r="C29448" s="17"/>
    </row>
    <row r="29449" spans="2:3" x14ac:dyDescent="0.25">
      <c r="B29449" s="16"/>
      <c r="C29449" s="17"/>
    </row>
    <row r="29450" spans="2:3" x14ac:dyDescent="0.25">
      <c r="B29450" s="16"/>
      <c r="C29450" s="17"/>
    </row>
    <row r="29451" spans="2:3" x14ac:dyDescent="0.25">
      <c r="B29451" s="16"/>
      <c r="C29451" s="17"/>
    </row>
    <row r="29452" spans="2:3" x14ac:dyDescent="0.25">
      <c r="B29452" s="16"/>
      <c r="C29452" s="17"/>
    </row>
    <row r="29453" spans="2:3" x14ac:dyDescent="0.25">
      <c r="B29453" s="16"/>
      <c r="C29453" s="17"/>
    </row>
    <row r="29454" spans="2:3" x14ac:dyDescent="0.25">
      <c r="B29454" s="16"/>
      <c r="C29454" s="17"/>
    </row>
    <row r="29455" spans="2:3" x14ac:dyDescent="0.25">
      <c r="B29455" s="16"/>
      <c r="C29455" s="17"/>
    </row>
    <row r="29456" spans="2:3" x14ac:dyDescent="0.25">
      <c r="B29456" s="16"/>
      <c r="C29456" s="17"/>
    </row>
    <row r="29457" spans="2:3" x14ac:dyDescent="0.25">
      <c r="B29457" s="16"/>
      <c r="C29457" s="17"/>
    </row>
    <row r="29458" spans="2:3" x14ac:dyDescent="0.25">
      <c r="B29458" s="16"/>
      <c r="C29458" s="17"/>
    </row>
    <row r="29459" spans="2:3" x14ac:dyDescent="0.25">
      <c r="B29459" s="16"/>
      <c r="C29459" s="17"/>
    </row>
    <row r="29460" spans="2:3" x14ac:dyDescent="0.25">
      <c r="B29460" s="16"/>
      <c r="C29460" s="17"/>
    </row>
    <row r="29461" spans="2:3" x14ac:dyDescent="0.25">
      <c r="B29461" s="16"/>
      <c r="C29461" s="17"/>
    </row>
    <row r="29462" spans="2:3" x14ac:dyDescent="0.25">
      <c r="B29462" s="16"/>
      <c r="C29462" s="17"/>
    </row>
    <row r="29463" spans="2:3" x14ac:dyDescent="0.25">
      <c r="B29463" s="16"/>
      <c r="C29463" s="17"/>
    </row>
    <row r="29464" spans="2:3" x14ac:dyDescent="0.25">
      <c r="B29464" s="16"/>
      <c r="C29464" s="17"/>
    </row>
    <row r="29465" spans="2:3" x14ac:dyDescent="0.25">
      <c r="B29465" s="16"/>
      <c r="C29465" s="17"/>
    </row>
    <row r="29466" spans="2:3" x14ac:dyDescent="0.25">
      <c r="B29466" s="16"/>
      <c r="C29466" s="17"/>
    </row>
    <row r="29467" spans="2:3" x14ac:dyDescent="0.25">
      <c r="B29467" s="16"/>
      <c r="C29467" s="17"/>
    </row>
    <row r="29468" spans="2:3" x14ac:dyDescent="0.25">
      <c r="B29468" s="16"/>
      <c r="C29468" s="17"/>
    </row>
    <row r="29469" spans="2:3" x14ac:dyDescent="0.25">
      <c r="B29469" s="16"/>
      <c r="C29469" s="17"/>
    </row>
    <row r="29470" spans="2:3" x14ac:dyDescent="0.25">
      <c r="B29470" s="16"/>
      <c r="C29470" s="17"/>
    </row>
    <row r="29471" spans="2:3" x14ac:dyDescent="0.25">
      <c r="B29471" s="16"/>
      <c r="C29471" s="17"/>
    </row>
    <row r="29472" spans="2:3" x14ac:dyDescent="0.25">
      <c r="B29472" s="16"/>
      <c r="C29472" s="17"/>
    </row>
    <row r="29473" spans="2:3" x14ac:dyDescent="0.25">
      <c r="B29473" s="16"/>
      <c r="C29473" s="17"/>
    </row>
    <row r="29474" spans="2:3" x14ac:dyDescent="0.25">
      <c r="B29474" s="16"/>
      <c r="C29474" s="17"/>
    </row>
    <row r="29475" spans="2:3" x14ac:dyDescent="0.25">
      <c r="B29475" s="16"/>
      <c r="C29475" s="17"/>
    </row>
    <row r="29476" spans="2:3" x14ac:dyDescent="0.25">
      <c r="B29476" s="16"/>
      <c r="C29476" s="17"/>
    </row>
    <row r="29477" spans="2:3" x14ac:dyDescent="0.25">
      <c r="B29477" s="16"/>
      <c r="C29477" s="17"/>
    </row>
    <row r="29478" spans="2:3" x14ac:dyDescent="0.25">
      <c r="B29478" s="16"/>
      <c r="C29478" s="17"/>
    </row>
    <row r="29479" spans="2:3" x14ac:dyDescent="0.25">
      <c r="B29479" s="16"/>
      <c r="C29479" s="17"/>
    </row>
    <row r="29480" spans="2:3" x14ac:dyDescent="0.25">
      <c r="B29480" s="16"/>
      <c r="C29480" s="17"/>
    </row>
    <row r="29481" spans="2:3" x14ac:dyDescent="0.25">
      <c r="B29481" s="16"/>
      <c r="C29481" s="17"/>
    </row>
    <row r="29482" spans="2:3" x14ac:dyDescent="0.25">
      <c r="B29482" s="16"/>
      <c r="C29482" s="17"/>
    </row>
    <row r="29483" spans="2:3" x14ac:dyDescent="0.25">
      <c r="B29483" s="16"/>
      <c r="C29483" s="17"/>
    </row>
    <row r="29484" spans="2:3" x14ac:dyDescent="0.25">
      <c r="B29484" s="16"/>
      <c r="C29484" s="17"/>
    </row>
    <row r="29485" spans="2:3" x14ac:dyDescent="0.25">
      <c r="B29485" s="16"/>
      <c r="C29485" s="17"/>
    </row>
    <row r="29486" spans="2:3" x14ac:dyDescent="0.25">
      <c r="B29486" s="16"/>
      <c r="C29486" s="17"/>
    </row>
    <row r="29487" spans="2:3" x14ac:dyDescent="0.25">
      <c r="B29487" s="16"/>
      <c r="C29487" s="17"/>
    </row>
    <row r="29488" spans="2:3" x14ac:dyDescent="0.25">
      <c r="B29488" s="16"/>
      <c r="C29488" s="17"/>
    </row>
    <row r="29489" spans="2:3" x14ac:dyDescent="0.25">
      <c r="B29489" s="16"/>
      <c r="C29489" s="17"/>
    </row>
    <row r="29490" spans="2:3" x14ac:dyDescent="0.25">
      <c r="B29490" s="16"/>
      <c r="C29490" s="17"/>
    </row>
    <row r="29491" spans="2:3" x14ac:dyDescent="0.25">
      <c r="B29491" s="16"/>
      <c r="C29491" s="17"/>
    </row>
    <row r="29492" spans="2:3" x14ac:dyDescent="0.25">
      <c r="B29492" s="16"/>
      <c r="C29492" s="17"/>
    </row>
    <row r="29493" spans="2:3" x14ac:dyDescent="0.25">
      <c r="B29493" s="16"/>
      <c r="C29493" s="17"/>
    </row>
    <row r="29494" spans="2:3" x14ac:dyDescent="0.25">
      <c r="B29494" s="16"/>
      <c r="C29494" s="17"/>
    </row>
    <row r="29495" spans="2:3" x14ac:dyDescent="0.25">
      <c r="B29495" s="16"/>
      <c r="C29495" s="17"/>
    </row>
    <row r="29496" spans="2:3" x14ac:dyDescent="0.25">
      <c r="B29496" s="16"/>
      <c r="C29496" s="17"/>
    </row>
    <row r="29497" spans="2:3" x14ac:dyDescent="0.25">
      <c r="B29497" s="16"/>
      <c r="C29497" s="17"/>
    </row>
    <row r="29498" spans="2:3" x14ac:dyDescent="0.25">
      <c r="B29498" s="16"/>
      <c r="C29498" s="17"/>
    </row>
    <row r="29499" spans="2:3" x14ac:dyDescent="0.25">
      <c r="B29499" s="16"/>
      <c r="C29499" s="17"/>
    </row>
    <row r="29500" spans="2:3" x14ac:dyDescent="0.25">
      <c r="B29500" s="16"/>
      <c r="C29500" s="17"/>
    </row>
    <row r="29501" spans="2:3" x14ac:dyDescent="0.25">
      <c r="B29501" s="16"/>
      <c r="C29501" s="17"/>
    </row>
    <row r="29502" spans="2:3" x14ac:dyDescent="0.25">
      <c r="B29502" s="16"/>
      <c r="C29502" s="17"/>
    </row>
    <row r="29503" spans="2:3" x14ac:dyDescent="0.25">
      <c r="B29503" s="16"/>
      <c r="C29503" s="17"/>
    </row>
    <row r="29504" spans="2:3" x14ac:dyDescent="0.25">
      <c r="B29504" s="16"/>
      <c r="C29504" s="17"/>
    </row>
    <row r="29505" spans="2:3" x14ac:dyDescent="0.25">
      <c r="B29505" s="16"/>
      <c r="C29505" s="17"/>
    </row>
    <row r="29506" spans="2:3" x14ac:dyDescent="0.25">
      <c r="B29506" s="16"/>
      <c r="C29506" s="17"/>
    </row>
    <row r="29507" spans="2:3" x14ac:dyDescent="0.25">
      <c r="B29507" s="16"/>
      <c r="C29507" s="17"/>
    </row>
    <row r="29508" spans="2:3" x14ac:dyDescent="0.25">
      <c r="B29508" s="16"/>
      <c r="C29508" s="17"/>
    </row>
    <row r="29509" spans="2:3" x14ac:dyDescent="0.25">
      <c r="B29509" s="16"/>
      <c r="C29509" s="17"/>
    </row>
    <row r="29510" spans="2:3" x14ac:dyDescent="0.25">
      <c r="B29510" s="16"/>
      <c r="C29510" s="17"/>
    </row>
    <row r="29511" spans="2:3" x14ac:dyDescent="0.25">
      <c r="B29511" s="16"/>
      <c r="C29511" s="17"/>
    </row>
    <row r="29512" spans="2:3" x14ac:dyDescent="0.25">
      <c r="B29512" s="16"/>
      <c r="C29512" s="17"/>
    </row>
    <row r="29513" spans="2:3" x14ac:dyDescent="0.25">
      <c r="B29513" s="16"/>
      <c r="C29513" s="17"/>
    </row>
    <row r="29514" spans="2:3" x14ac:dyDescent="0.25">
      <c r="B29514" s="16"/>
      <c r="C29514" s="17"/>
    </row>
    <row r="29515" spans="2:3" x14ac:dyDescent="0.25">
      <c r="B29515" s="16"/>
      <c r="C29515" s="17"/>
    </row>
    <row r="29516" spans="2:3" x14ac:dyDescent="0.25">
      <c r="B29516" s="16"/>
      <c r="C29516" s="17"/>
    </row>
    <row r="29517" spans="2:3" x14ac:dyDescent="0.25">
      <c r="B29517" s="16"/>
      <c r="C29517" s="17"/>
    </row>
    <row r="29518" spans="2:3" x14ac:dyDescent="0.25">
      <c r="B29518" s="16"/>
      <c r="C29518" s="17"/>
    </row>
    <row r="29519" spans="2:3" x14ac:dyDescent="0.25">
      <c r="B29519" s="16"/>
      <c r="C29519" s="17"/>
    </row>
    <row r="29520" spans="2:3" x14ac:dyDescent="0.25">
      <c r="B29520" s="16"/>
      <c r="C29520" s="17"/>
    </row>
    <row r="29521" spans="2:3" x14ac:dyDescent="0.25">
      <c r="B29521" s="16"/>
      <c r="C29521" s="17"/>
    </row>
    <row r="29522" spans="2:3" x14ac:dyDescent="0.25">
      <c r="B29522" s="16"/>
      <c r="C29522" s="17"/>
    </row>
    <row r="29523" spans="2:3" x14ac:dyDescent="0.25">
      <c r="B29523" s="16"/>
      <c r="C29523" s="17"/>
    </row>
    <row r="29524" spans="2:3" x14ac:dyDescent="0.25">
      <c r="B29524" s="16"/>
      <c r="C29524" s="17"/>
    </row>
    <row r="29525" spans="2:3" x14ac:dyDescent="0.25">
      <c r="B29525" s="16"/>
      <c r="C29525" s="17"/>
    </row>
    <row r="29526" spans="2:3" x14ac:dyDescent="0.25">
      <c r="B29526" s="16"/>
      <c r="C29526" s="17"/>
    </row>
    <row r="29527" spans="2:3" x14ac:dyDescent="0.25">
      <c r="B29527" s="16"/>
      <c r="C29527" s="17"/>
    </row>
    <row r="29528" spans="2:3" x14ac:dyDescent="0.25">
      <c r="B29528" s="16"/>
      <c r="C29528" s="17"/>
    </row>
    <row r="29529" spans="2:3" x14ac:dyDescent="0.25">
      <c r="B29529" s="16"/>
      <c r="C29529" s="17"/>
    </row>
    <row r="29530" spans="2:3" x14ac:dyDescent="0.25">
      <c r="B29530" s="16"/>
      <c r="C29530" s="17"/>
    </row>
    <row r="29531" spans="2:3" x14ac:dyDescent="0.25">
      <c r="B29531" s="16"/>
      <c r="C29531" s="17"/>
    </row>
    <row r="29532" spans="2:3" x14ac:dyDescent="0.25">
      <c r="B29532" s="16"/>
      <c r="C29532" s="17"/>
    </row>
    <row r="29533" spans="2:3" x14ac:dyDescent="0.25">
      <c r="B29533" s="16"/>
      <c r="C29533" s="17"/>
    </row>
    <row r="29534" spans="2:3" x14ac:dyDescent="0.25">
      <c r="B29534" s="16"/>
      <c r="C29534" s="17"/>
    </row>
    <row r="29535" spans="2:3" x14ac:dyDescent="0.25">
      <c r="B29535" s="16"/>
      <c r="C29535" s="17"/>
    </row>
    <row r="29536" spans="2:3" x14ac:dyDescent="0.25">
      <c r="B29536" s="16"/>
      <c r="C29536" s="17"/>
    </row>
    <row r="29537" spans="2:3" x14ac:dyDescent="0.25">
      <c r="B29537" s="16"/>
      <c r="C29537" s="17"/>
    </row>
    <row r="29538" spans="2:3" x14ac:dyDescent="0.25">
      <c r="B29538" s="16"/>
      <c r="C29538" s="17"/>
    </row>
    <row r="29539" spans="2:3" x14ac:dyDescent="0.25">
      <c r="B29539" s="16"/>
      <c r="C29539" s="17"/>
    </row>
    <row r="29540" spans="2:3" x14ac:dyDescent="0.25">
      <c r="B29540" s="16"/>
      <c r="C29540" s="17"/>
    </row>
    <row r="29541" spans="2:3" x14ac:dyDescent="0.25">
      <c r="B29541" s="16"/>
      <c r="C29541" s="17"/>
    </row>
    <row r="29542" spans="2:3" x14ac:dyDescent="0.25">
      <c r="B29542" s="16"/>
      <c r="C29542" s="17"/>
    </row>
    <row r="29543" spans="2:3" x14ac:dyDescent="0.25">
      <c r="B29543" s="16"/>
      <c r="C29543" s="17"/>
    </row>
    <row r="29544" spans="2:3" x14ac:dyDescent="0.25">
      <c r="B29544" s="16"/>
      <c r="C29544" s="17"/>
    </row>
    <row r="29545" spans="2:3" x14ac:dyDescent="0.25">
      <c r="B29545" s="16"/>
      <c r="C29545" s="17"/>
    </row>
    <row r="29546" spans="2:3" x14ac:dyDescent="0.25">
      <c r="B29546" s="16"/>
      <c r="C29546" s="17"/>
    </row>
    <row r="29547" spans="2:3" x14ac:dyDescent="0.25">
      <c r="B29547" s="16"/>
      <c r="C29547" s="17"/>
    </row>
    <row r="29548" spans="2:3" x14ac:dyDescent="0.25">
      <c r="B29548" s="16"/>
      <c r="C29548" s="17"/>
    </row>
    <row r="29549" spans="2:3" x14ac:dyDescent="0.25">
      <c r="B29549" s="16"/>
      <c r="C29549" s="17"/>
    </row>
    <row r="29550" spans="2:3" x14ac:dyDescent="0.25">
      <c r="B29550" s="16"/>
      <c r="C29550" s="17"/>
    </row>
    <row r="29551" spans="2:3" x14ac:dyDescent="0.25">
      <c r="B29551" s="16"/>
      <c r="C29551" s="17"/>
    </row>
    <row r="29552" spans="2:3" x14ac:dyDescent="0.25">
      <c r="B29552" s="16"/>
      <c r="C29552" s="17"/>
    </row>
    <row r="29553" spans="2:3" x14ac:dyDescent="0.25">
      <c r="B29553" s="16"/>
      <c r="C29553" s="17"/>
    </row>
    <row r="29554" spans="2:3" x14ac:dyDescent="0.25">
      <c r="B29554" s="16"/>
      <c r="C29554" s="17"/>
    </row>
    <row r="29555" spans="2:3" x14ac:dyDescent="0.25">
      <c r="B29555" s="16"/>
      <c r="C29555" s="17"/>
    </row>
    <row r="29556" spans="2:3" x14ac:dyDescent="0.25">
      <c r="B29556" s="16"/>
      <c r="C29556" s="17"/>
    </row>
    <row r="29557" spans="2:3" x14ac:dyDescent="0.25">
      <c r="B29557" s="16"/>
      <c r="C29557" s="17"/>
    </row>
    <row r="29558" spans="2:3" x14ac:dyDescent="0.25">
      <c r="B29558" s="16"/>
      <c r="C29558" s="17"/>
    </row>
    <row r="29559" spans="2:3" x14ac:dyDescent="0.25">
      <c r="B29559" s="16"/>
      <c r="C29559" s="17"/>
    </row>
    <row r="29560" spans="2:3" x14ac:dyDescent="0.25">
      <c r="B29560" s="16"/>
      <c r="C29560" s="17"/>
    </row>
    <row r="29561" spans="2:3" x14ac:dyDescent="0.25">
      <c r="B29561" s="16"/>
      <c r="C29561" s="17"/>
    </row>
    <row r="29562" spans="2:3" x14ac:dyDescent="0.25">
      <c r="B29562" s="16"/>
      <c r="C29562" s="17"/>
    </row>
    <row r="29563" spans="2:3" x14ac:dyDescent="0.25">
      <c r="B29563" s="16"/>
      <c r="C29563" s="17"/>
    </row>
    <row r="29564" spans="2:3" x14ac:dyDescent="0.25">
      <c r="B29564" s="16"/>
      <c r="C29564" s="17"/>
    </row>
    <row r="29565" spans="2:3" x14ac:dyDescent="0.25">
      <c r="B29565" s="16"/>
      <c r="C29565" s="17"/>
    </row>
    <row r="29566" spans="2:3" x14ac:dyDescent="0.25">
      <c r="B29566" s="16"/>
      <c r="C29566" s="17"/>
    </row>
    <row r="29567" spans="2:3" x14ac:dyDescent="0.25">
      <c r="B29567" s="16"/>
      <c r="C29567" s="17"/>
    </row>
    <row r="29568" spans="2:3" x14ac:dyDescent="0.25">
      <c r="B29568" s="16"/>
      <c r="C29568" s="17"/>
    </row>
    <row r="29569" spans="2:3" x14ac:dyDescent="0.25">
      <c r="B29569" s="16"/>
      <c r="C29569" s="17"/>
    </row>
    <row r="29570" spans="2:3" x14ac:dyDescent="0.25">
      <c r="B29570" s="16"/>
      <c r="C29570" s="17"/>
    </row>
    <row r="29571" spans="2:3" x14ac:dyDescent="0.25">
      <c r="B29571" s="16"/>
      <c r="C29571" s="17"/>
    </row>
    <row r="29572" spans="2:3" x14ac:dyDescent="0.25">
      <c r="B29572" s="16"/>
      <c r="C29572" s="17"/>
    </row>
    <row r="29573" spans="2:3" x14ac:dyDescent="0.25">
      <c r="B29573" s="16"/>
      <c r="C29573" s="17"/>
    </row>
    <row r="29574" spans="2:3" x14ac:dyDescent="0.25">
      <c r="B29574" s="16"/>
      <c r="C29574" s="17"/>
    </row>
    <row r="29575" spans="2:3" x14ac:dyDescent="0.25">
      <c r="B29575" s="16"/>
      <c r="C29575" s="17"/>
    </row>
    <row r="29576" spans="2:3" x14ac:dyDescent="0.25">
      <c r="B29576" s="16"/>
      <c r="C29576" s="17"/>
    </row>
    <row r="29577" spans="2:3" x14ac:dyDescent="0.25">
      <c r="B29577" s="16"/>
      <c r="C29577" s="17"/>
    </row>
    <row r="29578" spans="2:3" x14ac:dyDescent="0.25">
      <c r="B29578" s="16"/>
      <c r="C29578" s="17"/>
    </row>
    <row r="29579" spans="2:3" x14ac:dyDescent="0.25">
      <c r="B29579" s="16"/>
      <c r="C29579" s="17"/>
    </row>
    <row r="29580" spans="2:3" x14ac:dyDescent="0.25">
      <c r="B29580" s="16"/>
      <c r="C29580" s="17"/>
    </row>
    <row r="29581" spans="2:3" x14ac:dyDescent="0.25">
      <c r="B29581" s="16"/>
      <c r="C29581" s="17"/>
    </row>
    <row r="29582" spans="2:3" x14ac:dyDescent="0.25">
      <c r="B29582" s="16"/>
      <c r="C29582" s="17"/>
    </row>
    <row r="29583" spans="2:3" x14ac:dyDescent="0.25">
      <c r="B29583" s="16"/>
      <c r="C29583" s="17"/>
    </row>
    <row r="29584" spans="2:3" x14ac:dyDescent="0.25">
      <c r="B29584" s="16"/>
      <c r="C29584" s="17"/>
    </row>
    <row r="29585" spans="2:3" x14ac:dyDescent="0.25">
      <c r="B29585" s="16"/>
      <c r="C29585" s="17"/>
    </row>
    <row r="29586" spans="2:3" x14ac:dyDescent="0.25">
      <c r="B29586" s="16"/>
      <c r="C29586" s="17"/>
    </row>
    <row r="29587" spans="2:3" x14ac:dyDescent="0.25">
      <c r="B29587" s="16"/>
      <c r="C29587" s="17"/>
    </row>
    <row r="29588" spans="2:3" x14ac:dyDescent="0.25">
      <c r="B29588" s="16"/>
      <c r="C29588" s="17"/>
    </row>
    <row r="29589" spans="2:3" x14ac:dyDescent="0.25">
      <c r="B29589" s="16"/>
      <c r="C29589" s="17"/>
    </row>
    <row r="29590" spans="2:3" x14ac:dyDescent="0.25">
      <c r="B29590" s="16"/>
      <c r="C29590" s="17"/>
    </row>
    <row r="29591" spans="2:3" x14ac:dyDescent="0.25">
      <c r="B29591" s="16"/>
      <c r="C29591" s="17"/>
    </row>
    <row r="29592" spans="2:3" x14ac:dyDescent="0.25">
      <c r="B29592" s="16"/>
      <c r="C29592" s="17"/>
    </row>
    <row r="29593" spans="2:3" x14ac:dyDescent="0.25">
      <c r="B29593" s="16"/>
      <c r="C29593" s="17"/>
    </row>
    <row r="29594" spans="2:3" x14ac:dyDescent="0.25">
      <c r="B29594" s="16"/>
      <c r="C29594" s="17"/>
    </row>
    <row r="29595" spans="2:3" x14ac:dyDescent="0.25">
      <c r="B29595" s="16"/>
      <c r="C29595" s="17"/>
    </row>
    <row r="29596" spans="2:3" x14ac:dyDescent="0.25">
      <c r="B29596" s="16"/>
      <c r="C29596" s="17"/>
    </row>
    <row r="29597" spans="2:3" x14ac:dyDescent="0.25">
      <c r="B29597" s="16"/>
      <c r="C29597" s="17"/>
    </row>
    <row r="29598" spans="2:3" x14ac:dyDescent="0.25">
      <c r="B29598" s="16"/>
      <c r="C29598" s="17"/>
    </row>
    <row r="29599" spans="2:3" x14ac:dyDescent="0.25">
      <c r="B29599" s="16"/>
      <c r="C29599" s="17"/>
    </row>
    <row r="29600" spans="2:3" x14ac:dyDescent="0.25">
      <c r="B29600" s="16"/>
      <c r="C29600" s="17"/>
    </row>
    <row r="29601" spans="2:3" x14ac:dyDescent="0.25">
      <c r="B29601" s="16"/>
      <c r="C29601" s="17"/>
    </row>
    <row r="29602" spans="2:3" x14ac:dyDescent="0.25">
      <c r="B29602" s="16"/>
      <c r="C29602" s="17"/>
    </row>
    <row r="29603" spans="2:3" x14ac:dyDescent="0.25">
      <c r="B29603" s="16"/>
      <c r="C29603" s="17"/>
    </row>
    <row r="29604" spans="2:3" x14ac:dyDescent="0.25">
      <c r="B29604" s="16"/>
      <c r="C29604" s="17"/>
    </row>
    <row r="29605" spans="2:3" x14ac:dyDescent="0.25">
      <c r="B29605" s="16"/>
      <c r="C29605" s="17"/>
    </row>
    <row r="29606" spans="2:3" x14ac:dyDescent="0.25">
      <c r="B29606" s="16"/>
      <c r="C29606" s="17"/>
    </row>
    <row r="29607" spans="2:3" x14ac:dyDescent="0.25">
      <c r="B29607" s="16"/>
      <c r="C29607" s="17"/>
    </row>
    <row r="29608" spans="2:3" x14ac:dyDescent="0.25">
      <c r="B29608" s="16"/>
      <c r="C29608" s="17"/>
    </row>
    <row r="29609" spans="2:3" x14ac:dyDescent="0.25">
      <c r="B29609" s="16"/>
      <c r="C29609" s="17"/>
    </row>
    <row r="29610" spans="2:3" x14ac:dyDescent="0.25">
      <c r="B29610" s="16"/>
      <c r="C29610" s="17"/>
    </row>
    <row r="29611" spans="2:3" x14ac:dyDescent="0.25">
      <c r="B29611" s="16"/>
      <c r="C29611" s="17"/>
    </row>
    <row r="29612" spans="2:3" x14ac:dyDescent="0.25">
      <c r="B29612" s="16"/>
      <c r="C29612" s="17"/>
    </row>
    <row r="29613" spans="2:3" x14ac:dyDescent="0.25">
      <c r="B29613" s="16"/>
      <c r="C29613" s="17"/>
    </row>
    <row r="29614" spans="2:3" x14ac:dyDescent="0.25">
      <c r="B29614" s="16"/>
      <c r="C29614" s="17"/>
    </row>
    <row r="29615" spans="2:3" x14ac:dyDescent="0.25">
      <c r="B29615" s="16"/>
      <c r="C29615" s="17"/>
    </row>
    <row r="29616" spans="2:3" x14ac:dyDescent="0.25">
      <c r="B29616" s="16"/>
      <c r="C29616" s="17"/>
    </row>
    <row r="29617" spans="2:3" x14ac:dyDescent="0.25">
      <c r="B29617" s="16"/>
      <c r="C29617" s="17"/>
    </row>
    <row r="29618" spans="2:3" x14ac:dyDescent="0.25">
      <c r="B29618" s="16"/>
      <c r="C29618" s="17"/>
    </row>
    <row r="29619" spans="2:3" x14ac:dyDescent="0.25">
      <c r="B29619" s="16"/>
      <c r="C29619" s="17"/>
    </row>
    <row r="29620" spans="2:3" x14ac:dyDescent="0.25">
      <c r="B29620" s="16"/>
      <c r="C29620" s="17"/>
    </row>
    <row r="29621" spans="2:3" x14ac:dyDescent="0.25">
      <c r="B29621" s="16"/>
      <c r="C29621" s="17"/>
    </row>
    <row r="29622" spans="2:3" x14ac:dyDescent="0.25">
      <c r="B29622" s="16"/>
      <c r="C29622" s="17"/>
    </row>
    <row r="29623" spans="2:3" x14ac:dyDescent="0.25">
      <c r="B29623" s="16"/>
      <c r="C29623" s="17"/>
    </row>
    <row r="29624" spans="2:3" x14ac:dyDescent="0.25">
      <c r="B29624" s="16"/>
      <c r="C29624" s="17"/>
    </row>
    <row r="29625" spans="2:3" x14ac:dyDescent="0.25">
      <c r="B29625" s="16"/>
      <c r="C29625" s="17"/>
    </row>
    <row r="29626" spans="2:3" x14ac:dyDescent="0.25">
      <c r="B29626" s="16"/>
      <c r="C29626" s="17"/>
    </row>
    <row r="29627" spans="2:3" x14ac:dyDescent="0.25">
      <c r="B29627" s="16"/>
      <c r="C29627" s="17"/>
    </row>
    <row r="29628" spans="2:3" x14ac:dyDescent="0.25">
      <c r="B29628" s="16"/>
      <c r="C29628" s="17"/>
    </row>
    <row r="29629" spans="2:3" x14ac:dyDescent="0.25">
      <c r="B29629" s="16"/>
      <c r="C29629" s="17"/>
    </row>
    <row r="29630" spans="2:3" x14ac:dyDescent="0.25">
      <c r="B29630" s="16"/>
      <c r="C29630" s="17"/>
    </row>
    <row r="29631" spans="2:3" x14ac:dyDescent="0.25">
      <c r="B29631" s="16"/>
      <c r="C29631" s="17"/>
    </row>
    <row r="29632" spans="2:3" x14ac:dyDescent="0.25">
      <c r="B29632" s="16"/>
      <c r="C29632" s="17"/>
    </row>
    <row r="29633" spans="2:3" x14ac:dyDescent="0.25">
      <c r="B29633" s="16"/>
      <c r="C29633" s="17"/>
    </row>
    <row r="29634" spans="2:3" x14ac:dyDescent="0.25">
      <c r="B29634" s="16"/>
      <c r="C29634" s="17"/>
    </row>
    <row r="29635" spans="2:3" x14ac:dyDescent="0.25">
      <c r="B29635" s="16"/>
      <c r="C29635" s="17"/>
    </row>
    <row r="29636" spans="2:3" x14ac:dyDescent="0.25">
      <c r="B29636" s="16"/>
      <c r="C29636" s="17"/>
    </row>
    <row r="29637" spans="2:3" x14ac:dyDescent="0.25">
      <c r="B29637" s="16"/>
      <c r="C29637" s="17"/>
    </row>
    <row r="29638" spans="2:3" x14ac:dyDescent="0.25">
      <c r="B29638" s="16"/>
      <c r="C29638" s="17"/>
    </row>
    <row r="29639" spans="2:3" x14ac:dyDescent="0.25">
      <c r="B29639" s="16"/>
      <c r="C29639" s="17"/>
    </row>
    <row r="29640" spans="2:3" x14ac:dyDescent="0.25">
      <c r="B29640" s="16"/>
      <c r="C29640" s="17"/>
    </row>
    <row r="29641" spans="2:3" x14ac:dyDescent="0.25">
      <c r="B29641" s="16"/>
      <c r="C29641" s="17"/>
    </row>
    <row r="29642" spans="2:3" x14ac:dyDescent="0.25">
      <c r="B29642" s="16"/>
      <c r="C29642" s="17"/>
    </row>
    <row r="29643" spans="2:3" x14ac:dyDescent="0.25">
      <c r="B29643" s="16"/>
      <c r="C29643" s="17"/>
    </row>
    <row r="29644" spans="2:3" x14ac:dyDescent="0.25">
      <c r="B29644" s="16"/>
      <c r="C29644" s="17"/>
    </row>
    <row r="29645" spans="2:3" x14ac:dyDescent="0.25">
      <c r="B29645" s="16"/>
      <c r="C29645" s="17"/>
    </row>
    <row r="29646" spans="2:3" x14ac:dyDescent="0.25">
      <c r="B29646" s="16"/>
      <c r="C29646" s="17"/>
    </row>
    <row r="29647" spans="2:3" x14ac:dyDescent="0.25">
      <c r="B29647" s="16"/>
      <c r="C29647" s="17"/>
    </row>
    <row r="29648" spans="2:3" x14ac:dyDescent="0.25">
      <c r="B29648" s="16"/>
      <c r="C29648" s="17"/>
    </row>
    <row r="29649" spans="2:3" x14ac:dyDescent="0.25">
      <c r="B29649" s="16"/>
      <c r="C29649" s="17"/>
    </row>
    <row r="29650" spans="2:3" x14ac:dyDescent="0.25">
      <c r="B29650" s="16"/>
      <c r="C29650" s="17"/>
    </row>
    <row r="29651" spans="2:3" x14ac:dyDescent="0.25">
      <c r="B29651" s="16"/>
      <c r="C29651" s="17"/>
    </row>
    <row r="29652" spans="2:3" x14ac:dyDescent="0.25">
      <c r="B29652" s="16"/>
      <c r="C29652" s="17"/>
    </row>
    <row r="29653" spans="2:3" x14ac:dyDescent="0.25">
      <c r="B29653" s="16"/>
      <c r="C29653" s="17"/>
    </row>
    <row r="29654" spans="2:3" x14ac:dyDescent="0.25">
      <c r="B29654" s="16"/>
      <c r="C29654" s="17"/>
    </row>
    <row r="29655" spans="2:3" x14ac:dyDescent="0.25">
      <c r="B29655" s="16"/>
      <c r="C29655" s="17"/>
    </row>
    <row r="29656" spans="2:3" x14ac:dyDescent="0.25">
      <c r="B29656" s="16"/>
      <c r="C29656" s="17"/>
    </row>
    <row r="29657" spans="2:3" x14ac:dyDescent="0.25">
      <c r="B29657" s="16"/>
      <c r="C29657" s="17"/>
    </row>
    <row r="29658" spans="2:3" x14ac:dyDescent="0.25">
      <c r="B29658" s="16"/>
      <c r="C29658" s="17"/>
    </row>
    <row r="29659" spans="2:3" x14ac:dyDescent="0.25">
      <c r="B29659" s="16"/>
      <c r="C29659" s="17"/>
    </row>
    <row r="29660" spans="2:3" x14ac:dyDescent="0.25">
      <c r="B29660" s="16"/>
      <c r="C29660" s="17"/>
    </row>
    <row r="29661" spans="2:3" x14ac:dyDescent="0.25">
      <c r="B29661" s="16"/>
      <c r="C29661" s="17"/>
    </row>
    <row r="29662" spans="2:3" x14ac:dyDescent="0.25">
      <c r="B29662" s="16"/>
      <c r="C29662" s="17"/>
    </row>
    <row r="29663" spans="2:3" x14ac:dyDescent="0.25">
      <c r="B29663" s="16"/>
      <c r="C29663" s="17"/>
    </row>
    <row r="29664" spans="2:3" x14ac:dyDescent="0.25">
      <c r="B29664" s="16"/>
      <c r="C29664" s="17"/>
    </row>
    <row r="29665" spans="2:3" x14ac:dyDescent="0.25">
      <c r="B29665" s="16"/>
      <c r="C29665" s="17"/>
    </row>
    <row r="29666" spans="2:3" x14ac:dyDescent="0.25">
      <c r="B29666" s="16"/>
      <c r="C29666" s="17"/>
    </row>
    <row r="29667" spans="2:3" x14ac:dyDescent="0.25">
      <c r="B29667" s="16"/>
      <c r="C29667" s="17"/>
    </row>
    <row r="29668" spans="2:3" x14ac:dyDescent="0.25">
      <c r="B29668" s="16"/>
      <c r="C29668" s="17"/>
    </row>
    <row r="29669" spans="2:3" x14ac:dyDescent="0.25">
      <c r="B29669" s="16"/>
      <c r="C29669" s="17"/>
    </row>
    <row r="29670" spans="2:3" x14ac:dyDescent="0.25">
      <c r="B29670" s="16"/>
      <c r="C29670" s="17"/>
    </row>
    <row r="29671" spans="2:3" x14ac:dyDescent="0.25">
      <c r="B29671" s="16"/>
      <c r="C29671" s="17"/>
    </row>
    <row r="29672" spans="2:3" x14ac:dyDescent="0.25">
      <c r="B29672" s="16"/>
      <c r="C29672" s="17"/>
    </row>
    <row r="29673" spans="2:3" x14ac:dyDescent="0.25">
      <c r="B29673" s="16"/>
      <c r="C29673" s="17"/>
    </row>
    <row r="29674" spans="2:3" x14ac:dyDescent="0.25">
      <c r="B29674" s="16"/>
      <c r="C29674" s="17"/>
    </row>
    <row r="29675" spans="2:3" x14ac:dyDescent="0.25">
      <c r="B29675" s="16"/>
      <c r="C29675" s="17"/>
    </row>
    <row r="29676" spans="2:3" x14ac:dyDescent="0.25">
      <c r="B29676" s="16"/>
      <c r="C29676" s="17"/>
    </row>
    <row r="29677" spans="2:3" x14ac:dyDescent="0.25">
      <c r="B29677" s="16"/>
      <c r="C29677" s="17"/>
    </row>
    <row r="29678" spans="2:3" x14ac:dyDescent="0.25">
      <c r="B29678" s="16"/>
      <c r="C29678" s="17"/>
    </row>
    <row r="29679" spans="2:3" x14ac:dyDescent="0.25">
      <c r="B29679" s="16"/>
      <c r="C29679" s="17"/>
    </row>
    <row r="29680" spans="2:3" x14ac:dyDescent="0.25">
      <c r="B29680" s="16"/>
      <c r="C29680" s="17"/>
    </row>
    <row r="29681" spans="2:3" x14ac:dyDescent="0.25">
      <c r="B29681" s="16"/>
      <c r="C29681" s="17"/>
    </row>
    <row r="29682" spans="2:3" x14ac:dyDescent="0.25">
      <c r="B29682" s="16"/>
      <c r="C29682" s="17"/>
    </row>
    <row r="29683" spans="2:3" x14ac:dyDescent="0.25">
      <c r="B29683" s="16"/>
      <c r="C29683" s="17"/>
    </row>
    <row r="29684" spans="2:3" x14ac:dyDescent="0.25">
      <c r="B29684" s="16"/>
      <c r="C29684" s="17"/>
    </row>
    <row r="29685" spans="2:3" x14ac:dyDescent="0.25">
      <c r="B29685" s="16"/>
      <c r="C29685" s="17"/>
    </row>
    <row r="29686" spans="2:3" x14ac:dyDescent="0.25">
      <c r="B29686" s="16"/>
      <c r="C29686" s="17"/>
    </row>
    <row r="29687" spans="2:3" x14ac:dyDescent="0.25">
      <c r="B29687" s="16"/>
      <c r="C29687" s="17"/>
    </row>
    <row r="29688" spans="2:3" x14ac:dyDescent="0.25">
      <c r="B29688" s="16"/>
      <c r="C29688" s="17"/>
    </row>
    <row r="29689" spans="2:3" x14ac:dyDescent="0.25">
      <c r="B29689" s="16"/>
      <c r="C29689" s="17"/>
    </row>
    <row r="29690" spans="2:3" x14ac:dyDescent="0.25">
      <c r="B29690" s="16"/>
      <c r="C29690" s="17"/>
    </row>
    <row r="29691" spans="2:3" x14ac:dyDescent="0.25">
      <c r="B29691" s="16"/>
      <c r="C29691" s="17"/>
    </row>
    <row r="29692" spans="2:3" x14ac:dyDescent="0.25">
      <c r="B29692" s="16"/>
      <c r="C29692" s="17"/>
    </row>
    <row r="29693" spans="2:3" x14ac:dyDescent="0.25">
      <c r="B29693" s="16"/>
      <c r="C29693" s="17"/>
    </row>
    <row r="29694" spans="2:3" x14ac:dyDescent="0.25">
      <c r="B29694" s="16"/>
      <c r="C29694" s="17"/>
    </row>
    <row r="29695" spans="2:3" x14ac:dyDescent="0.25">
      <c r="B29695" s="16"/>
      <c r="C29695" s="17"/>
    </row>
    <row r="29696" spans="2:3" x14ac:dyDescent="0.25">
      <c r="B29696" s="16"/>
      <c r="C29696" s="17"/>
    </row>
    <row r="29697" spans="2:3" x14ac:dyDescent="0.25">
      <c r="B29697" s="16"/>
      <c r="C29697" s="17"/>
    </row>
    <row r="29698" spans="2:3" x14ac:dyDescent="0.25">
      <c r="B29698" s="16"/>
      <c r="C29698" s="17"/>
    </row>
    <row r="29699" spans="2:3" x14ac:dyDescent="0.25">
      <c r="B29699" s="16"/>
      <c r="C29699" s="17"/>
    </row>
    <row r="29700" spans="2:3" x14ac:dyDescent="0.25">
      <c r="B29700" s="16"/>
      <c r="C29700" s="17"/>
    </row>
    <row r="29701" spans="2:3" x14ac:dyDescent="0.25">
      <c r="B29701" s="16"/>
      <c r="C29701" s="17"/>
    </row>
    <row r="29702" spans="2:3" x14ac:dyDescent="0.25">
      <c r="B29702" s="16"/>
      <c r="C29702" s="17"/>
    </row>
    <row r="29703" spans="2:3" x14ac:dyDescent="0.25">
      <c r="B29703" s="16"/>
      <c r="C29703" s="17"/>
    </row>
    <row r="29704" spans="2:3" x14ac:dyDescent="0.25">
      <c r="B29704" s="16"/>
      <c r="C29704" s="17"/>
    </row>
    <row r="29705" spans="2:3" x14ac:dyDescent="0.25">
      <c r="B29705" s="16"/>
      <c r="C29705" s="17"/>
    </row>
    <row r="29706" spans="2:3" x14ac:dyDescent="0.25">
      <c r="B29706" s="16"/>
      <c r="C29706" s="17"/>
    </row>
    <row r="29707" spans="2:3" x14ac:dyDescent="0.25">
      <c r="B29707" s="16"/>
      <c r="C29707" s="17"/>
    </row>
    <row r="29708" spans="2:3" x14ac:dyDescent="0.25">
      <c r="B29708" s="16"/>
      <c r="C29708" s="17"/>
    </row>
    <row r="29709" spans="2:3" x14ac:dyDescent="0.25">
      <c r="B29709" s="16"/>
      <c r="C29709" s="17"/>
    </row>
    <row r="29710" spans="2:3" x14ac:dyDescent="0.25">
      <c r="B29710" s="16"/>
      <c r="C29710" s="17"/>
    </row>
    <row r="29711" spans="2:3" x14ac:dyDescent="0.25">
      <c r="B29711" s="16"/>
      <c r="C29711" s="17"/>
    </row>
    <row r="29712" spans="2:3" x14ac:dyDescent="0.25">
      <c r="B29712" s="16"/>
      <c r="C29712" s="17"/>
    </row>
    <row r="29713" spans="2:3" x14ac:dyDescent="0.25">
      <c r="B29713" s="16"/>
      <c r="C29713" s="17"/>
    </row>
    <row r="29714" spans="2:3" x14ac:dyDescent="0.25">
      <c r="B29714" s="16"/>
      <c r="C29714" s="17"/>
    </row>
    <row r="29715" spans="2:3" x14ac:dyDescent="0.25">
      <c r="B29715" s="16"/>
      <c r="C29715" s="17"/>
    </row>
    <row r="29716" spans="2:3" x14ac:dyDescent="0.25">
      <c r="B29716" s="16"/>
      <c r="C29716" s="17"/>
    </row>
    <row r="29717" spans="2:3" x14ac:dyDescent="0.25">
      <c r="B29717" s="16"/>
      <c r="C29717" s="17"/>
    </row>
    <row r="29718" spans="2:3" x14ac:dyDescent="0.25">
      <c r="B29718" s="16"/>
      <c r="C29718" s="17"/>
    </row>
    <row r="29719" spans="2:3" x14ac:dyDescent="0.25">
      <c r="B29719" s="16"/>
      <c r="C29719" s="17"/>
    </row>
    <row r="29720" spans="2:3" x14ac:dyDescent="0.25">
      <c r="B29720" s="16"/>
      <c r="C29720" s="17"/>
    </row>
    <row r="29721" spans="2:3" x14ac:dyDescent="0.25">
      <c r="B29721" s="16"/>
      <c r="C29721" s="17"/>
    </row>
    <row r="29722" spans="2:3" x14ac:dyDescent="0.25">
      <c r="B29722" s="16"/>
      <c r="C29722" s="17"/>
    </row>
    <row r="29723" spans="2:3" x14ac:dyDescent="0.25">
      <c r="B29723" s="16"/>
      <c r="C29723" s="17"/>
    </row>
    <row r="29724" spans="2:3" x14ac:dyDescent="0.25">
      <c r="B29724" s="16"/>
      <c r="C29724" s="17"/>
    </row>
    <row r="29725" spans="2:3" x14ac:dyDescent="0.25">
      <c r="B29725" s="16"/>
      <c r="C29725" s="17"/>
    </row>
    <row r="29726" spans="2:3" x14ac:dyDescent="0.25">
      <c r="B29726" s="16"/>
      <c r="C29726" s="17"/>
    </row>
    <row r="29727" spans="2:3" x14ac:dyDescent="0.25">
      <c r="B29727" s="16"/>
      <c r="C29727" s="17"/>
    </row>
    <row r="29728" spans="2:3" x14ac:dyDescent="0.25">
      <c r="B29728" s="16"/>
      <c r="C29728" s="17"/>
    </row>
    <row r="29729" spans="2:3" x14ac:dyDescent="0.25">
      <c r="B29729" s="16"/>
      <c r="C29729" s="17"/>
    </row>
    <row r="29730" spans="2:3" x14ac:dyDescent="0.25">
      <c r="B29730" s="16"/>
      <c r="C29730" s="17"/>
    </row>
    <row r="29731" spans="2:3" x14ac:dyDescent="0.25">
      <c r="B29731" s="16"/>
      <c r="C29731" s="17"/>
    </row>
    <row r="29732" spans="2:3" x14ac:dyDescent="0.25">
      <c r="B29732" s="16"/>
      <c r="C29732" s="17"/>
    </row>
    <row r="29733" spans="2:3" x14ac:dyDescent="0.25">
      <c r="B29733" s="16"/>
      <c r="C29733" s="17"/>
    </row>
    <row r="29734" spans="2:3" x14ac:dyDescent="0.25">
      <c r="B29734" s="16"/>
      <c r="C29734" s="17"/>
    </row>
    <row r="29735" spans="2:3" x14ac:dyDescent="0.25">
      <c r="B29735" s="16"/>
      <c r="C29735" s="17"/>
    </row>
    <row r="29736" spans="2:3" x14ac:dyDescent="0.25">
      <c r="B29736" s="16"/>
      <c r="C29736" s="17"/>
    </row>
    <row r="29737" spans="2:3" x14ac:dyDescent="0.25">
      <c r="B29737" s="16"/>
      <c r="C29737" s="17"/>
    </row>
    <row r="29738" spans="2:3" x14ac:dyDescent="0.25">
      <c r="B29738" s="16"/>
      <c r="C29738" s="17"/>
    </row>
    <row r="29739" spans="2:3" x14ac:dyDescent="0.25">
      <c r="B29739" s="16"/>
      <c r="C29739" s="17"/>
    </row>
    <row r="29740" spans="2:3" x14ac:dyDescent="0.25">
      <c r="B29740" s="16"/>
      <c r="C29740" s="17"/>
    </row>
    <row r="29741" spans="2:3" x14ac:dyDescent="0.25">
      <c r="B29741" s="16"/>
      <c r="C29741" s="17"/>
    </row>
    <row r="29742" spans="2:3" x14ac:dyDescent="0.25">
      <c r="B29742" s="16"/>
      <c r="C29742" s="17"/>
    </row>
    <row r="29743" spans="2:3" x14ac:dyDescent="0.25">
      <c r="B29743" s="16"/>
      <c r="C29743" s="17"/>
    </row>
    <row r="29744" spans="2:3" x14ac:dyDescent="0.25">
      <c r="B29744" s="16"/>
      <c r="C29744" s="17"/>
    </row>
    <row r="29745" spans="2:3" x14ac:dyDescent="0.25">
      <c r="B29745" s="16"/>
      <c r="C29745" s="17"/>
    </row>
    <row r="29746" spans="2:3" x14ac:dyDescent="0.25">
      <c r="B29746" s="16"/>
      <c r="C29746" s="17"/>
    </row>
    <row r="29747" spans="2:3" x14ac:dyDescent="0.25">
      <c r="B29747" s="16"/>
      <c r="C29747" s="17"/>
    </row>
    <row r="29748" spans="2:3" x14ac:dyDescent="0.25">
      <c r="B29748" s="16"/>
      <c r="C29748" s="17"/>
    </row>
    <row r="29749" spans="2:3" x14ac:dyDescent="0.25">
      <c r="B29749" s="16"/>
      <c r="C29749" s="17"/>
    </row>
    <row r="29750" spans="2:3" x14ac:dyDescent="0.25">
      <c r="B29750" s="16"/>
      <c r="C29750" s="17"/>
    </row>
    <row r="29751" spans="2:3" x14ac:dyDescent="0.25">
      <c r="B29751" s="16"/>
      <c r="C29751" s="17"/>
    </row>
    <row r="29752" spans="2:3" x14ac:dyDescent="0.25">
      <c r="B29752" s="16"/>
      <c r="C29752" s="17"/>
    </row>
    <row r="29753" spans="2:3" x14ac:dyDescent="0.25">
      <c r="B29753" s="16"/>
      <c r="C29753" s="17"/>
    </row>
    <row r="29754" spans="2:3" x14ac:dyDescent="0.25">
      <c r="B29754" s="16"/>
      <c r="C29754" s="17"/>
    </row>
    <row r="29755" spans="2:3" x14ac:dyDescent="0.25">
      <c r="B29755" s="16"/>
      <c r="C29755" s="17"/>
    </row>
    <row r="29756" spans="2:3" x14ac:dyDescent="0.25">
      <c r="B29756" s="16"/>
      <c r="C29756" s="17"/>
    </row>
    <row r="29757" spans="2:3" x14ac:dyDescent="0.25">
      <c r="B29757" s="16"/>
      <c r="C29757" s="17"/>
    </row>
    <row r="29758" spans="2:3" x14ac:dyDescent="0.25">
      <c r="B29758" s="16"/>
      <c r="C29758" s="17"/>
    </row>
    <row r="29759" spans="2:3" x14ac:dyDescent="0.25">
      <c r="B29759" s="16"/>
      <c r="C29759" s="17"/>
    </row>
    <row r="29760" spans="2:3" x14ac:dyDescent="0.25">
      <c r="B29760" s="16"/>
      <c r="C29760" s="17"/>
    </row>
    <row r="29761" spans="2:3" x14ac:dyDescent="0.25">
      <c r="B29761" s="16"/>
      <c r="C29761" s="17"/>
    </row>
    <row r="29762" spans="2:3" x14ac:dyDescent="0.25">
      <c r="B29762" s="16"/>
      <c r="C29762" s="17"/>
    </row>
    <row r="29763" spans="2:3" x14ac:dyDescent="0.25">
      <c r="B29763" s="16"/>
      <c r="C29763" s="17"/>
    </row>
    <row r="29764" spans="2:3" x14ac:dyDescent="0.25">
      <c r="B29764" s="16"/>
      <c r="C29764" s="17"/>
    </row>
    <row r="29765" spans="2:3" x14ac:dyDescent="0.25">
      <c r="B29765" s="16"/>
      <c r="C29765" s="17"/>
    </row>
    <row r="29766" spans="2:3" x14ac:dyDescent="0.25">
      <c r="B29766" s="16"/>
      <c r="C29766" s="17"/>
    </row>
    <row r="29767" spans="2:3" x14ac:dyDescent="0.25">
      <c r="B29767" s="16"/>
      <c r="C29767" s="17"/>
    </row>
    <row r="29768" spans="2:3" x14ac:dyDescent="0.25">
      <c r="B29768" s="16"/>
      <c r="C29768" s="17"/>
    </row>
    <row r="29769" spans="2:3" x14ac:dyDescent="0.25">
      <c r="B29769" s="16"/>
      <c r="C29769" s="17"/>
    </row>
    <row r="29770" spans="2:3" x14ac:dyDescent="0.25">
      <c r="B29770" s="16"/>
      <c r="C29770" s="17"/>
    </row>
    <row r="29771" spans="2:3" x14ac:dyDescent="0.25">
      <c r="B29771" s="16"/>
      <c r="C29771" s="17"/>
    </row>
    <row r="29772" spans="2:3" x14ac:dyDescent="0.25">
      <c r="B29772" s="16"/>
      <c r="C29772" s="17"/>
    </row>
    <row r="29773" spans="2:3" x14ac:dyDescent="0.25">
      <c r="B29773" s="16"/>
      <c r="C29773" s="17"/>
    </row>
    <row r="29774" spans="2:3" x14ac:dyDescent="0.25">
      <c r="B29774" s="16"/>
      <c r="C29774" s="17"/>
    </row>
    <row r="29775" spans="2:3" x14ac:dyDescent="0.25">
      <c r="B29775" s="16"/>
      <c r="C29775" s="17"/>
    </row>
    <row r="29776" spans="2:3" x14ac:dyDescent="0.25">
      <c r="B29776" s="16"/>
      <c r="C29776" s="17"/>
    </row>
    <row r="29777" spans="2:3" x14ac:dyDescent="0.25">
      <c r="B29777" s="16"/>
      <c r="C29777" s="17"/>
    </row>
    <row r="29778" spans="2:3" x14ac:dyDescent="0.25">
      <c r="B29778" s="16"/>
      <c r="C29778" s="17"/>
    </row>
    <row r="29779" spans="2:3" x14ac:dyDescent="0.25">
      <c r="B29779" s="16"/>
      <c r="C29779" s="17"/>
    </row>
    <row r="29780" spans="2:3" x14ac:dyDescent="0.25">
      <c r="B29780" s="16"/>
      <c r="C29780" s="17"/>
    </row>
    <row r="29781" spans="2:3" x14ac:dyDescent="0.25">
      <c r="B29781" s="16"/>
      <c r="C29781" s="17"/>
    </row>
    <row r="29782" spans="2:3" x14ac:dyDescent="0.25">
      <c r="B29782" s="16"/>
      <c r="C29782" s="17"/>
    </row>
    <row r="29783" spans="2:3" x14ac:dyDescent="0.25">
      <c r="B29783" s="16"/>
      <c r="C29783" s="17"/>
    </row>
    <row r="29784" spans="2:3" x14ac:dyDescent="0.25">
      <c r="B29784" s="16"/>
      <c r="C29784" s="17"/>
    </row>
    <row r="29785" spans="2:3" x14ac:dyDescent="0.25">
      <c r="B29785" s="16"/>
      <c r="C29785" s="17"/>
    </row>
    <row r="29786" spans="2:3" x14ac:dyDescent="0.25">
      <c r="B29786" s="16"/>
      <c r="C29786" s="17"/>
    </row>
    <row r="29787" spans="2:3" x14ac:dyDescent="0.25">
      <c r="B29787" s="16"/>
      <c r="C29787" s="17"/>
    </row>
    <row r="29788" spans="2:3" x14ac:dyDescent="0.25">
      <c r="B29788" s="16"/>
      <c r="C29788" s="17"/>
    </row>
    <row r="29789" spans="2:3" x14ac:dyDescent="0.25">
      <c r="B29789" s="16"/>
      <c r="C29789" s="17"/>
    </row>
    <row r="29790" spans="2:3" x14ac:dyDescent="0.25">
      <c r="B29790" s="16"/>
      <c r="C29790" s="17"/>
    </row>
    <row r="29791" spans="2:3" x14ac:dyDescent="0.25">
      <c r="B29791" s="16"/>
      <c r="C29791" s="17"/>
    </row>
    <row r="29792" spans="2:3" x14ac:dyDescent="0.25">
      <c r="B29792" s="16"/>
      <c r="C29792" s="17"/>
    </row>
    <row r="29793" spans="2:3" x14ac:dyDescent="0.25">
      <c r="B29793" s="16"/>
      <c r="C29793" s="17"/>
    </row>
    <row r="29794" spans="2:3" x14ac:dyDescent="0.25">
      <c r="B29794" s="16"/>
      <c r="C29794" s="17"/>
    </row>
    <row r="29795" spans="2:3" x14ac:dyDescent="0.25">
      <c r="B29795" s="16"/>
      <c r="C29795" s="17"/>
    </row>
    <row r="29796" spans="2:3" x14ac:dyDescent="0.25">
      <c r="B29796" s="16"/>
      <c r="C29796" s="17"/>
    </row>
    <row r="29797" spans="2:3" x14ac:dyDescent="0.25">
      <c r="B29797" s="16"/>
      <c r="C29797" s="17"/>
    </row>
    <row r="29798" spans="2:3" x14ac:dyDescent="0.25">
      <c r="B29798" s="16"/>
      <c r="C29798" s="17"/>
    </row>
    <row r="29799" spans="2:3" x14ac:dyDescent="0.25">
      <c r="B29799" s="16"/>
      <c r="C29799" s="17"/>
    </row>
    <row r="29800" spans="2:3" x14ac:dyDescent="0.25">
      <c r="B29800" s="16"/>
      <c r="C29800" s="17"/>
    </row>
    <row r="29801" spans="2:3" x14ac:dyDescent="0.25">
      <c r="B29801" s="16"/>
      <c r="C29801" s="17"/>
    </row>
    <row r="29802" spans="2:3" x14ac:dyDescent="0.25">
      <c r="B29802" s="16"/>
      <c r="C29802" s="17"/>
    </row>
    <row r="29803" spans="2:3" x14ac:dyDescent="0.25">
      <c r="B29803" s="16"/>
      <c r="C29803" s="17"/>
    </row>
    <row r="29804" spans="2:3" x14ac:dyDescent="0.25">
      <c r="B29804" s="16"/>
      <c r="C29804" s="17"/>
    </row>
    <row r="29805" spans="2:3" x14ac:dyDescent="0.25">
      <c r="B29805" s="16"/>
      <c r="C29805" s="17"/>
    </row>
    <row r="29806" spans="2:3" x14ac:dyDescent="0.25">
      <c r="B29806" s="16"/>
      <c r="C29806" s="17"/>
    </row>
    <row r="29807" spans="2:3" x14ac:dyDescent="0.25">
      <c r="B29807" s="16"/>
      <c r="C29807" s="17"/>
    </row>
    <row r="29808" spans="2:3" x14ac:dyDescent="0.25">
      <c r="B29808" s="16"/>
      <c r="C29808" s="17"/>
    </row>
    <row r="29809" spans="2:3" x14ac:dyDescent="0.25">
      <c r="B29809" s="16"/>
      <c r="C29809" s="17"/>
    </row>
    <row r="29810" spans="2:3" x14ac:dyDescent="0.25">
      <c r="B29810" s="16"/>
      <c r="C29810" s="17"/>
    </row>
    <row r="29811" spans="2:3" x14ac:dyDescent="0.25">
      <c r="B29811" s="16"/>
      <c r="C29811" s="17"/>
    </row>
    <row r="29812" spans="2:3" x14ac:dyDescent="0.25">
      <c r="B29812" s="16"/>
      <c r="C29812" s="17"/>
    </row>
    <row r="29813" spans="2:3" x14ac:dyDescent="0.25">
      <c r="B29813" s="16"/>
      <c r="C29813" s="17"/>
    </row>
    <row r="29814" spans="2:3" x14ac:dyDescent="0.25">
      <c r="B29814" s="16"/>
      <c r="C29814" s="17"/>
    </row>
    <row r="29815" spans="2:3" x14ac:dyDescent="0.25">
      <c r="B29815" s="16"/>
      <c r="C29815" s="17"/>
    </row>
    <row r="29816" spans="2:3" x14ac:dyDescent="0.25">
      <c r="B29816" s="16"/>
      <c r="C29816" s="17"/>
    </row>
    <row r="29817" spans="2:3" x14ac:dyDescent="0.25">
      <c r="B29817" s="16"/>
      <c r="C29817" s="17"/>
    </row>
    <row r="29818" spans="2:3" x14ac:dyDescent="0.25">
      <c r="B29818" s="16"/>
      <c r="C29818" s="17"/>
    </row>
    <row r="29819" spans="2:3" x14ac:dyDescent="0.25">
      <c r="B29819" s="16"/>
      <c r="C29819" s="17"/>
    </row>
    <row r="29820" spans="2:3" x14ac:dyDescent="0.25">
      <c r="B29820" s="16"/>
      <c r="C29820" s="17"/>
    </row>
    <row r="29821" spans="2:3" x14ac:dyDescent="0.25">
      <c r="B29821" s="16"/>
      <c r="C29821" s="17"/>
    </row>
    <row r="29822" spans="2:3" x14ac:dyDescent="0.25">
      <c r="B29822" s="16"/>
      <c r="C29822" s="17"/>
    </row>
    <row r="29823" spans="2:3" x14ac:dyDescent="0.25">
      <c r="B29823" s="16"/>
      <c r="C29823" s="17"/>
    </row>
    <row r="29824" spans="2:3" x14ac:dyDescent="0.25">
      <c r="B29824" s="16"/>
      <c r="C29824" s="17"/>
    </row>
    <row r="29825" spans="2:3" x14ac:dyDescent="0.25">
      <c r="B29825" s="16"/>
      <c r="C29825" s="17"/>
    </row>
    <row r="29826" spans="2:3" x14ac:dyDescent="0.25">
      <c r="B29826" s="16"/>
      <c r="C29826" s="17"/>
    </row>
    <row r="29827" spans="2:3" x14ac:dyDescent="0.25">
      <c r="B29827" s="16"/>
      <c r="C29827" s="17"/>
    </row>
    <row r="29828" spans="2:3" x14ac:dyDescent="0.25">
      <c r="B29828" s="16"/>
      <c r="C29828" s="17"/>
    </row>
    <row r="29829" spans="2:3" x14ac:dyDescent="0.25">
      <c r="B29829" s="16"/>
      <c r="C29829" s="17"/>
    </row>
    <row r="29830" spans="2:3" x14ac:dyDescent="0.25">
      <c r="B29830" s="16"/>
      <c r="C29830" s="17"/>
    </row>
    <row r="29831" spans="2:3" x14ac:dyDescent="0.25">
      <c r="B29831" s="16"/>
      <c r="C29831" s="17"/>
    </row>
    <row r="29832" spans="2:3" x14ac:dyDescent="0.25">
      <c r="B29832" s="16"/>
      <c r="C29832" s="17"/>
    </row>
    <row r="29833" spans="2:3" x14ac:dyDescent="0.25">
      <c r="B29833" s="16"/>
      <c r="C29833" s="17"/>
    </row>
    <row r="29834" spans="2:3" x14ac:dyDescent="0.25">
      <c r="B29834" s="16"/>
      <c r="C29834" s="17"/>
    </row>
    <row r="29835" spans="2:3" x14ac:dyDescent="0.25">
      <c r="B29835" s="16"/>
      <c r="C29835" s="17"/>
    </row>
    <row r="29836" spans="2:3" x14ac:dyDescent="0.25">
      <c r="B29836" s="16"/>
      <c r="C29836" s="17"/>
    </row>
    <row r="29837" spans="2:3" x14ac:dyDescent="0.25">
      <c r="B29837" s="16"/>
      <c r="C29837" s="17"/>
    </row>
    <row r="29838" spans="2:3" x14ac:dyDescent="0.25">
      <c r="B29838" s="16"/>
      <c r="C29838" s="17"/>
    </row>
    <row r="29839" spans="2:3" x14ac:dyDescent="0.25">
      <c r="B29839" s="16"/>
      <c r="C29839" s="17"/>
    </row>
    <row r="29840" spans="2:3" x14ac:dyDescent="0.25">
      <c r="B29840" s="16"/>
      <c r="C29840" s="17"/>
    </row>
    <row r="29841" spans="2:3" x14ac:dyDescent="0.25">
      <c r="B29841" s="16"/>
      <c r="C29841" s="17"/>
    </row>
    <row r="29842" spans="2:3" x14ac:dyDescent="0.25">
      <c r="B29842" s="16"/>
      <c r="C29842" s="17"/>
    </row>
    <row r="29843" spans="2:3" x14ac:dyDescent="0.25">
      <c r="B29843" s="16"/>
      <c r="C29843" s="17"/>
    </row>
    <row r="29844" spans="2:3" x14ac:dyDescent="0.25">
      <c r="B29844" s="16"/>
      <c r="C29844" s="17"/>
    </row>
    <row r="29845" spans="2:3" x14ac:dyDescent="0.25">
      <c r="B29845" s="16"/>
      <c r="C29845" s="17"/>
    </row>
    <row r="29846" spans="2:3" x14ac:dyDescent="0.25">
      <c r="B29846" s="16"/>
      <c r="C29846" s="17"/>
    </row>
    <row r="29847" spans="2:3" x14ac:dyDescent="0.25">
      <c r="B29847" s="16"/>
      <c r="C29847" s="17"/>
    </row>
    <row r="29848" spans="2:3" x14ac:dyDescent="0.25">
      <c r="B29848" s="16"/>
      <c r="C29848" s="17"/>
    </row>
    <row r="29849" spans="2:3" x14ac:dyDescent="0.25">
      <c r="B29849" s="16"/>
      <c r="C29849" s="17"/>
    </row>
    <row r="29850" spans="2:3" x14ac:dyDescent="0.25">
      <c r="B29850" s="16"/>
      <c r="C29850" s="17"/>
    </row>
    <row r="29851" spans="2:3" x14ac:dyDescent="0.25">
      <c r="B29851" s="16"/>
      <c r="C29851" s="17"/>
    </row>
    <row r="29852" spans="2:3" x14ac:dyDescent="0.25">
      <c r="B29852" s="16"/>
      <c r="C29852" s="17"/>
    </row>
    <row r="29853" spans="2:3" x14ac:dyDescent="0.25">
      <c r="B29853" s="16"/>
      <c r="C29853" s="17"/>
    </row>
    <row r="29854" spans="2:3" x14ac:dyDescent="0.25">
      <c r="B29854" s="16"/>
      <c r="C29854" s="17"/>
    </row>
    <row r="29855" spans="2:3" x14ac:dyDescent="0.25">
      <c r="B29855" s="16"/>
      <c r="C29855" s="17"/>
    </row>
    <row r="29856" spans="2:3" x14ac:dyDescent="0.25">
      <c r="B29856" s="16"/>
      <c r="C29856" s="17"/>
    </row>
    <row r="29857" spans="2:3" x14ac:dyDescent="0.25">
      <c r="B29857" s="16"/>
      <c r="C29857" s="17"/>
    </row>
    <row r="29858" spans="2:3" x14ac:dyDescent="0.25">
      <c r="B29858" s="16"/>
      <c r="C29858" s="17"/>
    </row>
    <row r="29859" spans="2:3" x14ac:dyDescent="0.25">
      <c r="B29859" s="16"/>
      <c r="C29859" s="17"/>
    </row>
    <row r="29860" spans="2:3" x14ac:dyDescent="0.25">
      <c r="B29860" s="16"/>
      <c r="C29860" s="17"/>
    </row>
    <row r="29861" spans="2:3" x14ac:dyDescent="0.25">
      <c r="B29861" s="16"/>
      <c r="C29861" s="17"/>
    </row>
    <row r="29862" spans="2:3" x14ac:dyDescent="0.25">
      <c r="B29862" s="16"/>
      <c r="C29862" s="17"/>
    </row>
    <row r="29863" spans="2:3" x14ac:dyDescent="0.25">
      <c r="B29863" s="16"/>
      <c r="C29863" s="17"/>
    </row>
    <row r="29864" spans="2:3" x14ac:dyDescent="0.25">
      <c r="B29864" s="16"/>
      <c r="C29864" s="17"/>
    </row>
    <row r="29865" spans="2:3" x14ac:dyDescent="0.25">
      <c r="B29865" s="16"/>
      <c r="C29865" s="17"/>
    </row>
    <row r="29866" spans="2:3" x14ac:dyDescent="0.25">
      <c r="B29866" s="16"/>
      <c r="C29866" s="17"/>
    </row>
    <row r="29867" spans="2:3" x14ac:dyDescent="0.25">
      <c r="B29867" s="16"/>
      <c r="C29867" s="17"/>
    </row>
    <row r="29868" spans="2:3" x14ac:dyDescent="0.25">
      <c r="B29868" s="16"/>
      <c r="C29868" s="17"/>
    </row>
    <row r="29869" spans="2:3" x14ac:dyDescent="0.25">
      <c r="B29869" s="16"/>
      <c r="C29869" s="17"/>
    </row>
    <row r="29870" spans="2:3" x14ac:dyDescent="0.25">
      <c r="B29870" s="16"/>
      <c r="C29870" s="17"/>
    </row>
    <row r="29871" spans="2:3" x14ac:dyDescent="0.25">
      <c r="B29871" s="16"/>
      <c r="C29871" s="17"/>
    </row>
    <row r="29872" spans="2:3" x14ac:dyDescent="0.25">
      <c r="B29872" s="16"/>
      <c r="C29872" s="17"/>
    </row>
    <row r="29873" spans="2:3" x14ac:dyDescent="0.25">
      <c r="B29873" s="16"/>
      <c r="C29873" s="17"/>
    </row>
    <row r="29874" spans="2:3" x14ac:dyDescent="0.25">
      <c r="B29874" s="16"/>
      <c r="C29874" s="17"/>
    </row>
    <row r="29875" spans="2:3" x14ac:dyDescent="0.25">
      <c r="B29875" s="16"/>
      <c r="C29875" s="17"/>
    </row>
    <row r="29876" spans="2:3" x14ac:dyDescent="0.25">
      <c r="B29876" s="16"/>
      <c r="C29876" s="17"/>
    </row>
    <row r="29877" spans="2:3" x14ac:dyDescent="0.25">
      <c r="B29877" s="16"/>
      <c r="C29877" s="17"/>
    </row>
    <row r="29878" spans="2:3" x14ac:dyDescent="0.25">
      <c r="B29878" s="16"/>
      <c r="C29878" s="17"/>
    </row>
    <row r="29879" spans="2:3" x14ac:dyDescent="0.25">
      <c r="B29879" s="16"/>
      <c r="C29879" s="17"/>
    </row>
    <row r="29880" spans="2:3" x14ac:dyDescent="0.25">
      <c r="B29880" s="16"/>
      <c r="C29880" s="17"/>
    </row>
    <row r="29881" spans="2:3" x14ac:dyDescent="0.25">
      <c r="B29881" s="16"/>
      <c r="C29881" s="17"/>
    </row>
    <row r="29882" spans="2:3" x14ac:dyDescent="0.25">
      <c r="B29882" s="16"/>
      <c r="C29882" s="17"/>
    </row>
    <row r="29883" spans="2:3" x14ac:dyDescent="0.25">
      <c r="B29883" s="16"/>
      <c r="C29883" s="17"/>
    </row>
    <row r="29884" spans="2:3" x14ac:dyDescent="0.25">
      <c r="B29884" s="16"/>
      <c r="C29884" s="17"/>
    </row>
    <row r="29885" spans="2:3" x14ac:dyDescent="0.25">
      <c r="B29885" s="16"/>
      <c r="C29885" s="17"/>
    </row>
    <row r="29886" spans="2:3" x14ac:dyDescent="0.25">
      <c r="B29886" s="16"/>
      <c r="C29886" s="17"/>
    </row>
    <row r="29887" spans="2:3" x14ac:dyDescent="0.25">
      <c r="B29887" s="16"/>
      <c r="C29887" s="17"/>
    </row>
    <row r="29888" spans="2:3" x14ac:dyDescent="0.25">
      <c r="B29888" s="16"/>
      <c r="C29888" s="17"/>
    </row>
    <row r="29889" spans="2:3" x14ac:dyDescent="0.25">
      <c r="B29889" s="16"/>
      <c r="C29889" s="17"/>
    </row>
    <row r="29890" spans="2:3" x14ac:dyDescent="0.25">
      <c r="B29890" s="16"/>
      <c r="C29890" s="17"/>
    </row>
    <row r="29891" spans="2:3" x14ac:dyDescent="0.25">
      <c r="B29891" s="16"/>
      <c r="C29891" s="17"/>
    </row>
    <row r="29892" spans="2:3" x14ac:dyDescent="0.25">
      <c r="B29892" s="16"/>
      <c r="C29892" s="17"/>
    </row>
    <row r="29893" spans="2:3" x14ac:dyDescent="0.25">
      <c r="B29893" s="16"/>
      <c r="C29893" s="17"/>
    </row>
    <row r="29894" spans="2:3" x14ac:dyDescent="0.25">
      <c r="B29894" s="16"/>
      <c r="C29894" s="17"/>
    </row>
    <row r="29895" spans="2:3" x14ac:dyDescent="0.25">
      <c r="B29895" s="16"/>
      <c r="C29895" s="17"/>
    </row>
    <row r="29896" spans="2:3" x14ac:dyDescent="0.25">
      <c r="B29896" s="16"/>
      <c r="C29896" s="17"/>
    </row>
    <row r="29897" spans="2:3" x14ac:dyDescent="0.25">
      <c r="B29897" s="16"/>
      <c r="C29897" s="17"/>
    </row>
    <row r="29898" spans="2:3" x14ac:dyDescent="0.25">
      <c r="B29898" s="16"/>
      <c r="C29898" s="17"/>
    </row>
    <row r="29899" spans="2:3" x14ac:dyDescent="0.25">
      <c r="B29899" s="16"/>
      <c r="C29899" s="17"/>
    </row>
    <row r="29900" spans="2:3" x14ac:dyDescent="0.25">
      <c r="B29900" s="16"/>
      <c r="C29900" s="17"/>
    </row>
    <row r="29901" spans="2:3" x14ac:dyDescent="0.25">
      <c r="B29901" s="16"/>
      <c r="C29901" s="17"/>
    </row>
    <row r="29902" spans="2:3" x14ac:dyDescent="0.25">
      <c r="B29902" s="16"/>
      <c r="C29902" s="17"/>
    </row>
    <row r="29903" spans="2:3" x14ac:dyDescent="0.25">
      <c r="B29903" s="16"/>
      <c r="C29903" s="17"/>
    </row>
    <row r="29904" spans="2:3" x14ac:dyDescent="0.25">
      <c r="B29904" s="16"/>
      <c r="C29904" s="17"/>
    </row>
    <row r="29905" spans="2:3" x14ac:dyDescent="0.25">
      <c r="B29905" s="16"/>
      <c r="C29905" s="17"/>
    </row>
    <row r="29906" spans="2:3" x14ac:dyDescent="0.25">
      <c r="B29906" s="16"/>
      <c r="C29906" s="17"/>
    </row>
    <row r="29907" spans="2:3" x14ac:dyDescent="0.25">
      <c r="B29907" s="16"/>
      <c r="C29907" s="17"/>
    </row>
    <row r="29908" spans="2:3" x14ac:dyDescent="0.25">
      <c r="B29908" s="16"/>
      <c r="C29908" s="17"/>
    </row>
    <row r="29909" spans="2:3" x14ac:dyDescent="0.25">
      <c r="B29909" s="16"/>
      <c r="C29909" s="17"/>
    </row>
    <row r="29910" spans="2:3" x14ac:dyDescent="0.25">
      <c r="B29910" s="16"/>
      <c r="C29910" s="17"/>
    </row>
    <row r="29911" spans="2:3" x14ac:dyDescent="0.25">
      <c r="B29911" s="16"/>
      <c r="C29911" s="17"/>
    </row>
    <row r="29912" spans="2:3" x14ac:dyDescent="0.25">
      <c r="B29912" s="16"/>
      <c r="C29912" s="17"/>
    </row>
    <row r="29913" spans="2:3" x14ac:dyDescent="0.25">
      <c r="B29913" s="16"/>
      <c r="C29913" s="17"/>
    </row>
    <row r="29914" spans="2:3" x14ac:dyDescent="0.25">
      <c r="B29914" s="16"/>
      <c r="C29914" s="17"/>
    </row>
    <row r="29915" spans="2:3" x14ac:dyDescent="0.25">
      <c r="B29915" s="16"/>
      <c r="C29915" s="17"/>
    </row>
    <row r="29916" spans="2:3" x14ac:dyDescent="0.25">
      <c r="B29916" s="16"/>
      <c r="C29916" s="17"/>
    </row>
    <row r="29917" spans="2:3" x14ac:dyDescent="0.25">
      <c r="B29917" s="16"/>
      <c r="C29917" s="17"/>
    </row>
    <row r="29918" spans="2:3" x14ac:dyDescent="0.25">
      <c r="B29918" s="16"/>
      <c r="C29918" s="17"/>
    </row>
    <row r="29919" spans="2:3" x14ac:dyDescent="0.25">
      <c r="B29919" s="16"/>
      <c r="C29919" s="17"/>
    </row>
    <row r="29920" spans="2:3" x14ac:dyDescent="0.25">
      <c r="B29920" s="16"/>
      <c r="C29920" s="17"/>
    </row>
    <row r="29921" spans="2:3" x14ac:dyDescent="0.25">
      <c r="B29921" s="16"/>
      <c r="C29921" s="17"/>
    </row>
    <row r="29922" spans="2:3" x14ac:dyDescent="0.25">
      <c r="B29922" s="16"/>
      <c r="C29922" s="17"/>
    </row>
    <row r="29923" spans="2:3" x14ac:dyDescent="0.25">
      <c r="B29923" s="16"/>
      <c r="C29923" s="17"/>
    </row>
    <row r="29924" spans="2:3" x14ac:dyDescent="0.25">
      <c r="B29924" s="16"/>
      <c r="C29924" s="17"/>
    </row>
    <row r="29925" spans="2:3" x14ac:dyDescent="0.25">
      <c r="B29925" s="16"/>
      <c r="C29925" s="17"/>
    </row>
    <row r="29926" spans="2:3" x14ac:dyDescent="0.25">
      <c r="B29926" s="16"/>
      <c r="C29926" s="17"/>
    </row>
    <row r="29927" spans="2:3" x14ac:dyDescent="0.25">
      <c r="B29927" s="16"/>
      <c r="C29927" s="17"/>
    </row>
    <row r="29928" spans="2:3" x14ac:dyDescent="0.25">
      <c r="B29928" s="16"/>
      <c r="C29928" s="17"/>
    </row>
    <row r="29929" spans="2:3" x14ac:dyDescent="0.25">
      <c r="B29929" s="16"/>
      <c r="C29929" s="17"/>
    </row>
    <row r="29930" spans="2:3" x14ac:dyDescent="0.25">
      <c r="B29930" s="16"/>
      <c r="C29930" s="17"/>
    </row>
    <row r="29931" spans="2:3" x14ac:dyDescent="0.25">
      <c r="B29931" s="16"/>
      <c r="C29931" s="17"/>
    </row>
    <row r="29932" spans="2:3" x14ac:dyDescent="0.25">
      <c r="B29932" s="16"/>
      <c r="C29932" s="17"/>
    </row>
    <row r="29933" spans="2:3" x14ac:dyDescent="0.25">
      <c r="B29933" s="16"/>
      <c r="C29933" s="17"/>
    </row>
    <row r="29934" spans="2:3" x14ac:dyDescent="0.25">
      <c r="B29934" s="16"/>
      <c r="C29934" s="17"/>
    </row>
    <row r="29935" spans="2:3" x14ac:dyDescent="0.25">
      <c r="B29935" s="16"/>
      <c r="C29935" s="17"/>
    </row>
    <row r="29936" spans="2:3" x14ac:dyDescent="0.25">
      <c r="B29936" s="16"/>
      <c r="C29936" s="17"/>
    </row>
    <row r="29937" spans="2:3" x14ac:dyDescent="0.25">
      <c r="B29937" s="16"/>
      <c r="C29937" s="17"/>
    </row>
    <row r="29938" spans="2:3" x14ac:dyDescent="0.25">
      <c r="B29938" s="16"/>
      <c r="C29938" s="17"/>
    </row>
    <row r="29939" spans="2:3" x14ac:dyDescent="0.25">
      <c r="B29939" s="16"/>
      <c r="C29939" s="17"/>
    </row>
    <row r="29940" spans="2:3" x14ac:dyDescent="0.25">
      <c r="B29940" s="16"/>
      <c r="C29940" s="17"/>
    </row>
    <row r="29941" spans="2:3" x14ac:dyDescent="0.25">
      <c r="B29941" s="16"/>
      <c r="C29941" s="17"/>
    </row>
    <row r="29942" spans="2:3" x14ac:dyDescent="0.25">
      <c r="B29942" s="16"/>
      <c r="C29942" s="17"/>
    </row>
    <row r="29943" spans="2:3" x14ac:dyDescent="0.25">
      <c r="B29943" s="16"/>
      <c r="C29943" s="17"/>
    </row>
    <row r="29944" spans="2:3" x14ac:dyDescent="0.25">
      <c r="B29944" s="16"/>
      <c r="C29944" s="17"/>
    </row>
    <row r="29945" spans="2:3" x14ac:dyDescent="0.25">
      <c r="B29945" s="16"/>
      <c r="C29945" s="17"/>
    </row>
    <row r="29946" spans="2:3" x14ac:dyDescent="0.25">
      <c r="B29946" s="16"/>
      <c r="C29946" s="17"/>
    </row>
    <row r="29947" spans="2:3" x14ac:dyDescent="0.25">
      <c r="B29947" s="16"/>
      <c r="C29947" s="17"/>
    </row>
    <row r="29948" spans="2:3" x14ac:dyDescent="0.25">
      <c r="B29948" s="16"/>
      <c r="C29948" s="17"/>
    </row>
    <row r="29949" spans="2:3" x14ac:dyDescent="0.25">
      <c r="B29949" s="16"/>
      <c r="C29949" s="17"/>
    </row>
    <row r="29950" spans="2:3" x14ac:dyDescent="0.25">
      <c r="B29950" s="16"/>
      <c r="C29950" s="17"/>
    </row>
    <row r="29951" spans="2:3" x14ac:dyDescent="0.25">
      <c r="B29951" s="16"/>
      <c r="C29951" s="17"/>
    </row>
    <row r="29952" spans="2:3" x14ac:dyDescent="0.25">
      <c r="B29952" s="16"/>
      <c r="C29952" s="17"/>
    </row>
    <row r="29953" spans="2:3" x14ac:dyDescent="0.25">
      <c r="B29953" s="16"/>
      <c r="C29953" s="17"/>
    </row>
    <row r="29954" spans="2:3" x14ac:dyDescent="0.25">
      <c r="B29954" s="16"/>
      <c r="C29954" s="17"/>
    </row>
    <row r="29955" spans="2:3" x14ac:dyDescent="0.25">
      <c r="B29955" s="16"/>
      <c r="C29955" s="17"/>
    </row>
    <row r="29956" spans="2:3" x14ac:dyDescent="0.25">
      <c r="B29956" s="16"/>
      <c r="C29956" s="17"/>
    </row>
    <row r="29957" spans="2:3" x14ac:dyDescent="0.25">
      <c r="B29957" s="16"/>
      <c r="C29957" s="17"/>
    </row>
    <row r="29958" spans="2:3" x14ac:dyDescent="0.25">
      <c r="B29958" s="16"/>
      <c r="C29958" s="17"/>
    </row>
    <row r="29959" spans="2:3" x14ac:dyDescent="0.25">
      <c r="B29959" s="16"/>
      <c r="C29959" s="17"/>
    </row>
    <row r="29960" spans="2:3" x14ac:dyDescent="0.25">
      <c r="B29960" s="16"/>
      <c r="C29960" s="17"/>
    </row>
    <row r="29961" spans="2:3" x14ac:dyDescent="0.25">
      <c r="B29961" s="16"/>
      <c r="C29961" s="17"/>
    </row>
    <row r="29962" spans="2:3" x14ac:dyDescent="0.25">
      <c r="B29962" s="16"/>
      <c r="C29962" s="17"/>
    </row>
    <row r="29963" spans="2:3" x14ac:dyDescent="0.25">
      <c r="B29963" s="16"/>
      <c r="C29963" s="17"/>
    </row>
    <row r="29964" spans="2:3" x14ac:dyDescent="0.25">
      <c r="B29964" s="16"/>
      <c r="C29964" s="17"/>
    </row>
    <row r="29965" spans="2:3" x14ac:dyDescent="0.25">
      <c r="B29965" s="16"/>
      <c r="C29965" s="17"/>
    </row>
    <row r="29966" spans="2:3" x14ac:dyDescent="0.25">
      <c r="B29966" s="16"/>
      <c r="C29966" s="17"/>
    </row>
    <row r="29967" spans="2:3" x14ac:dyDescent="0.25">
      <c r="B29967" s="16"/>
      <c r="C29967" s="17"/>
    </row>
    <row r="29968" spans="2:3" x14ac:dyDescent="0.25">
      <c r="B29968" s="16"/>
      <c r="C29968" s="17"/>
    </row>
    <row r="29969" spans="2:3" x14ac:dyDescent="0.25">
      <c r="B29969" s="16"/>
      <c r="C29969" s="17"/>
    </row>
    <row r="29970" spans="2:3" x14ac:dyDescent="0.25">
      <c r="B29970" s="16"/>
      <c r="C29970" s="17"/>
    </row>
    <row r="29971" spans="2:3" x14ac:dyDescent="0.25">
      <c r="B29971" s="16"/>
      <c r="C29971" s="17"/>
    </row>
    <row r="29972" spans="2:3" x14ac:dyDescent="0.25">
      <c r="B29972" s="16"/>
      <c r="C29972" s="17"/>
    </row>
    <row r="29973" spans="2:3" x14ac:dyDescent="0.25">
      <c r="B29973" s="16"/>
      <c r="C29973" s="17"/>
    </row>
    <row r="29974" spans="2:3" x14ac:dyDescent="0.25">
      <c r="B29974" s="16"/>
      <c r="C29974" s="17"/>
    </row>
    <row r="29975" spans="2:3" x14ac:dyDescent="0.25">
      <c r="B29975" s="16"/>
      <c r="C29975" s="17"/>
    </row>
    <row r="29976" spans="2:3" x14ac:dyDescent="0.25">
      <c r="B29976" s="16"/>
      <c r="C29976" s="17"/>
    </row>
    <row r="29977" spans="2:3" x14ac:dyDescent="0.25">
      <c r="B29977" s="16"/>
      <c r="C29977" s="17"/>
    </row>
    <row r="29978" spans="2:3" x14ac:dyDescent="0.25">
      <c r="B29978" s="16"/>
      <c r="C29978" s="17"/>
    </row>
    <row r="29979" spans="2:3" x14ac:dyDescent="0.25">
      <c r="B29979" s="16"/>
      <c r="C29979" s="17"/>
    </row>
    <row r="29980" spans="2:3" x14ac:dyDescent="0.25">
      <c r="B29980" s="16"/>
      <c r="C29980" s="17"/>
    </row>
    <row r="29981" spans="2:3" x14ac:dyDescent="0.25">
      <c r="B29981" s="16"/>
      <c r="C29981" s="17"/>
    </row>
    <row r="29982" spans="2:3" x14ac:dyDescent="0.25">
      <c r="B29982" s="16"/>
      <c r="C29982" s="17"/>
    </row>
    <row r="29983" spans="2:3" x14ac:dyDescent="0.25">
      <c r="B29983" s="16"/>
      <c r="C29983" s="17"/>
    </row>
    <row r="29984" spans="2:3" x14ac:dyDescent="0.25">
      <c r="B29984" s="16"/>
      <c r="C29984" s="17"/>
    </row>
    <row r="29985" spans="2:3" x14ac:dyDescent="0.25">
      <c r="B29985" s="16"/>
      <c r="C29985" s="17"/>
    </row>
    <row r="29986" spans="2:3" x14ac:dyDescent="0.25">
      <c r="B29986" s="16"/>
      <c r="C29986" s="17"/>
    </row>
    <row r="29987" spans="2:3" x14ac:dyDescent="0.25">
      <c r="B29987" s="16"/>
      <c r="C29987" s="17"/>
    </row>
    <row r="29988" spans="2:3" x14ac:dyDescent="0.25">
      <c r="B29988" s="16"/>
      <c r="C29988" s="17"/>
    </row>
    <row r="29989" spans="2:3" x14ac:dyDescent="0.25">
      <c r="B29989" s="16"/>
      <c r="C29989" s="17"/>
    </row>
    <row r="29990" spans="2:3" x14ac:dyDescent="0.25">
      <c r="B29990" s="16"/>
      <c r="C29990" s="17"/>
    </row>
    <row r="29991" spans="2:3" x14ac:dyDescent="0.25">
      <c r="B29991" s="16"/>
      <c r="C29991" s="17"/>
    </row>
    <row r="29992" spans="2:3" x14ac:dyDescent="0.25">
      <c r="B29992" s="16"/>
      <c r="C29992" s="17"/>
    </row>
    <row r="29993" spans="2:3" x14ac:dyDescent="0.25">
      <c r="B29993" s="16"/>
      <c r="C29993" s="17"/>
    </row>
    <row r="29994" spans="2:3" x14ac:dyDescent="0.25">
      <c r="B29994" s="16"/>
      <c r="C29994" s="17"/>
    </row>
    <row r="29995" spans="2:3" x14ac:dyDescent="0.25">
      <c r="B29995" s="16"/>
      <c r="C29995" s="17"/>
    </row>
    <row r="29996" spans="2:3" x14ac:dyDescent="0.25">
      <c r="B29996" s="16"/>
      <c r="C29996" s="17"/>
    </row>
    <row r="29997" spans="2:3" x14ac:dyDescent="0.25">
      <c r="B29997" s="16"/>
      <c r="C29997" s="17"/>
    </row>
    <row r="29998" spans="2:3" x14ac:dyDescent="0.25">
      <c r="B29998" s="16"/>
      <c r="C29998" s="17"/>
    </row>
    <row r="29999" spans="2:3" x14ac:dyDescent="0.25">
      <c r="B29999" s="16"/>
      <c r="C29999" s="17"/>
    </row>
    <row r="30000" spans="2:3" x14ac:dyDescent="0.25">
      <c r="B30000" s="16"/>
      <c r="C30000" s="17"/>
    </row>
    <row r="30001" spans="2:3" x14ac:dyDescent="0.25">
      <c r="B30001" s="16"/>
      <c r="C30001" s="17"/>
    </row>
    <row r="30002" spans="2:3" x14ac:dyDescent="0.25">
      <c r="B30002" s="16"/>
      <c r="C30002" s="17"/>
    </row>
    <row r="30003" spans="2:3" x14ac:dyDescent="0.25">
      <c r="B30003" s="16"/>
      <c r="C30003" s="17"/>
    </row>
    <row r="30004" spans="2:3" x14ac:dyDescent="0.25">
      <c r="B30004" s="16"/>
      <c r="C30004" s="17"/>
    </row>
    <row r="30005" spans="2:3" x14ac:dyDescent="0.25">
      <c r="B30005" s="16"/>
      <c r="C30005" s="17"/>
    </row>
    <row r="30006" spans="2:3" x14ac:dyDescent="0.25">
      <c r="B30006" s="16"/>
      <c r="C30006" s="17"/>
    </row>
    <row r="30007" spans="2:3" x14ac:dyDescent="0.25">
      <c r="B30007" s="16"/>
      <c r="C30007" s="17"/>
    </row>
    <row r="30008" spans="2:3" x14ac:dyDescent="0.25">
      <c r="B30008" s="16"/>
      <c r="C30008" s="17"/>
    </row>
    <row r="30009" spans="2:3" x14ac:dyDescent="0.25">
      <c r="B30009" s="16"/>
      <c r="C30009" s="17"/>
    </row>
    <row r="30010" spans="2:3" x14ac:dyDescent="0.25">
      <c r="B30010" s="16"/>
      <c r="C30010" s="17"/>
    </row>
    <row r="30011" spans="2:3" x14ac:dyDescent="0.25">
      <c r="B30011" s="16"/>
      <c r="C30011" s="17"/>
    </row>
    <row r="30012" spans="2:3" x14ac:dyDescent="0.25">
      <c r="B30012" s="16"/>
      <c r="C30012" s="17"/>
    </row>
    <row r="30013" spans="2:3" x14ac:dyDescent="0.25">
      <c r="B30013" s="16"/>
      <c r="C30013" s="17"/>
    </row>
    <row r="30014" spans="2:3" x14ac:dyDescent="0.25">
      <c r="B30014" s="16"/>
      <c r="C30014" s="17"/>
    </row>
    <row r="30015" spans="2:3" x14ac:dyDescent="0.25">
      <c r="B30015" s="16"/>
      <c r="C30015" s="17"/>
    </row>
    <row r="30016" spans="2:3" x14ac:dyDescent="0.25">
      <c r="B30016" s="16"/>
      <c r="C30016" s="17"/>
    </row>
    <row r="30017" spans="2:3" x14ac:dyDescent="0.25">
      <c r="B30017" s="16"/>
      <c r="C30017" s="17"/>
    </row>
    <row r="30018" spans="2:3" x14ac:dyDescent="0.25">
      <c r="B30018" s="16"/>
      <c r="C30018" s="17"/>
    </row>
    <row r="30019" spans="2:3" x14ac:dyDescent="0.25">
      <c r="B30019" s="16"/>
      <c r="C30019" s="17"/>
    </row>
    <row r="30020" spans="2:3" x14ac:dyDescent="0.25">
      <c r="B30020" s="16"/>
      <c r="C30020" s="17"/>
    </row>
    <row r="30021" spans="2:3" x14ac:dyDescent="0.25">
      <c r="B30021" s="16"/>
      <c r="C30021" s="17"/>
    </row>
    <row r="30022" spans="2:3" x14ac:dyDescent="0.25">
      <c r="B30022" s="16"/>
      <c r="C30022" s="17"/>
    </row>
    <row r="30023" spans="2:3" x14ac:dyDescent="0.25">
      <c r="B30023" s="16"/>
      <c r="C30023" s="17"/>
    </row>
    <row r="30024" spans="2:3" x14ac:dyDescent="0.25">
      <c r="B30024" s="16"/>
      <c r="C30024" s="17"/>
    </row>
    <row r="30025" spans="2:3" x14ac:dyDescent="0.25">
      <c r="B30025" s="16"/>
      <c r="C30025" s="17"/>
    </row>
    <row r="30026" spans="2:3" x14ac:dyDescent="0.25">
      <c r="B30026" s="16"/>
      <c r="C30026" s="17"/>
    </row>
    <row r="30027" spans="2:3" x14ac:dyDescent="0.25">
      <c r="B30027" s="16"/>
      <c r="C30027" s="17"/>
    </row>
    <row r="30028" spans="2:3" x14ac:dyDescent="0.25">
      <c r="B30028" s="16"/>
      <c r="C30028" s="17"/>
    </row>
    <row r="30029" spans="2:3" x14ac:dyDescent="0.25">
      <c r="B30029" s="16"/>
      <c r="C30029" s="17"/>
    </row>
    <row r="30030" spans="2:3" x14ac:dyDescent="0.25">
      <c r="B30030" s="16"/>
      <c r="C30030" s="17"/>
    </row>
    <row r="30031" spans="2:3" x14ac:dyDescent="0.25">
      <c r="B30031" s="16"/>
      <c r="C30031" s="17"/>
    </row>
    <row r="30032" spans="2:3" x14ac:dyDescent="0.25">
      <c r="B30032" s="16"/>
      <c r="C30032" s="17"/>
    </row>
    <row r="30033" spans="2:3" x14ac:dyDescent="0.25">
      <c r="B30033" s="16"/>
      <c r="C30033" s="17"/>
    </row>
    <row r="30034" spans="2:3" x14ac:dyDescent="0.25">
      <c r="B30034" s="16"/>
      <c r="C30034" s="17"/>
    </row>
    <row r="30035" spans="2:3" x14ac:dyDescent="0.25">
      <c r="B30035" s="16"/>
      <c r="C30035" s="17"/>
    </row>
    <row r="30036" spans="2:3" x14ac:dyDescent="0.25">
      <c r="B30036" s="16"/>
      <c r="C30036" s="17"/>
    </row>
    <row r="30037" spans="2:3" x14ac:dyDescent="0.25">
      <c r="B30037" s="16"/>
      <c r="C30037" s="17"/>
    </row>
    <row r="30038" spans="2:3" x14ac:dyDescent="0.25">
      <c r="B30038" s="16"/>
      <c r="C30038" s="17"/>
    </row>
    <row r="30039" spans="2:3" x14ac:dyDescent="0.25">
      <c r="B30039" s="16"/>
      <c r="C30039" s="17"/>
    </row>
    <row r="30040" spans="2:3" x14ac:dyDescent="0.25">
      <c r="B30040" s="16"/>
      <c r="C30040" s="17"/>
    </row>
    <row r="30041" spans="2:3" x14ac:dyDescent="0.25">
      <c r="B30041" s="16"/>
      <c r="C30041" s="17"/>
    </row>
    <row r="30042" spans="2:3" x14ac:dyDescent="0.25">
      <c r="B30042" s="16"/>
      <c r="C30042" s="17"/>
    </row>
    <row r="30043" spans="2:3" x14ac:dyDescent="0.25">
      <c r="B30043" s="16"/>
      <c r="C30043" s="17"/>
    </row>
    <row r="30044" spans="2:3" x14ac:dyDescent="0.25">
      <c r="B30044" s="16"/>
      <c r="C30044" s="17"/>
    </row>
    <row r="30045" spans="2:3" x14ac:dyDescent="0.25">
      <c r="B30045" s="16"/>
      <c r="C30045" s="17"/>
    </row>
    <row r="30046" spans="2:3" x14ac:dyDescent="0.25">
      <c r="B30046" s="16"/>
      <c r="C30046" s="17"/>
    </row>
    <row r="30047" spans="2:3" x14ac:dyDescent="0.25">
      <c r="B30047" s="16"/>
      <c r="C30047" s="17"/>
    </row>
    <row r="30048" spans="2:3" x14ac:dyDescent="0.25">
      <c r="B30048" s="16"/>
      <c r="C30048" s="17"/>
    </row>
    <row r="30049" spans="2:3" x14ac:dyDescent="0.25">
      <c r="B30049" s="16"/>
      <c r="C30049" s="17"/>
    </row>
    <row r="30050" spans="2:3" x14ac:dyDescent="0.25">
      <c r="B30050" s="16"/>
      <c r="C30050" s="17"/>
    </row>
    <row r="30051" spans="2:3" x14ac:dyDescent="0.25">
      <c r="B30051" s="16"/>
      <c r="C30051" s="17"/>
    </row>
    <row r="30052" spans="2:3" x14ac:dyDescent="0.25">
      <c r="B30052" s="16"/>
      <c r="C30052" s="17"/>
    </row>
    <row r="30053" spans="2:3" x14ac:dyDescent="0.25">
      <c r="B30053" s="16"/>
      <c r="C30053" s="17"/>
    </row>
    <row r="30054" spans="2:3" x14ac:dyDescent="0.25">
      <c r="B30054" s="16"/>
      <c r="C30054" s="17"/>
    </row>
    <row r="30055" spans="2:3" x14ac:dyDescent="0.25">
      <c r="B30055" s="16"/>
      <c r="C30055" s="17"/>
    </row>
    <row r="30056" spans="2:3" x14ac:dyDescent="0.25">
      <c r="B30056" s="16"/>
      <c r="C30056" s="17"/>
    </row>
    <row r="30057" spans="2:3" x14ac:dyDescent="0.25">
      <c r="B30057" s="16"/>
      <c r="C30057" s="17"/>
    </row>
    <row r="30058" spans="2:3" x14ac:dyDescent="0.25">
      <c r="B30058" s="16"/>
      <c r="C30058" s="17"/>
    </row>
    <row r="30059" spans="2:3" x14ac:dyDescent="0.25">
      <c r="B30059" s="16"/>
      <c r="C30059" s="17"/>
    </row>
    <row r="30060" spans="2:3" x14ac:dyDescent="0.25">
      <c r="B30060" s="16"/>
      <c r="C30060" s="17"/>
    </row>
    <row r="30061" spans="2:3" x14ac:dyDescent="0.25">
      <c r="B30061" s="16"/>
      <c r="C30061" s="17"/>
    </row>
    <row r="30062" spans="2:3" x14ac:dyDescent="0.25">
      <c r="B30062" s="16"/>
      <c r="C30062" s="17"/>
    </row>
    <row r="30063" spans="2:3" x14ac:dyDescent="0.25">
      <c r="B30063" s="16"/>
      <c r="C30063" s="17"/>
    </row>
    <row r="30064" spans="2:3" x14ac:dyDescent="0.25">
      <c r="B30064" s="16"/>
      <c r="C30064" s="17"/>
    </row>
    <row r="30065" spans="2:3" x14ac:dyDescent="0.25">
      <c r="B30065" s="16"/>
      <c r="C30065" s="17"/>
    </row>
    <row r="30066" spans="2:3" x14ac:dyDescent="0.25">
      <c r="B30066" s="16"/>
      <c r="C30066" s="17"/>
    </row>
    <row r="30067" spans="2:3" x14ac:dyDescent="0.25">
      <c r="B30067" s="16"/>
      <c r="C30067" s="17"/>
    </row>
    <row r="30068" spans="2:3" x14ac:dyDescent="0.25">
      <c r="B30068" s="16"/>
      <c r="C30068" s="17"/>
    </row>
    <row r="30069" spans="2:3" x14ac:dyDescent="0.25">
      <c r="B30069" s="16"/>
      <c r="C30069" s="17"/>
    </row>
    <row r="30070" spans="2:3" x14ac:dyDescent="0.25">
      <c r="B30070" s="16"/>
      <c r="C30070" s="17"/>
    </row>
    <row r="30071" spans="2:3" x14ac:dyDescent="0.25">
      <c r="B30071" s="16"/>
      <c r="C30071" s="17"/>
    </row>
    <row r="30072" spans="2:3" x14ac:dyDescent="0.25">
      <c r="B30072" s="16"/>
      <c r="C30072" s="17"/>
    </row>
    <row r="30073" spans="2:3" x14ac:dyDescent="0.25">
      <c r="B30073" s="16"/>
      <c r="C30073" s="17"/>
    </row>
    <row r="30074" spans="2:3" x14ac:dyDescent="0.25">
      <c r="B30074" s="16"/>
      <c r="C30074" s="17"/>
    </row>
    <row r="30075" spans="2:3" x14ac:dyDescent="0.25">
      <c r="B30075" s="16"/>
      <c r="C30075" s="17"/>
    </row>
    <row r="30076" spans="2:3" x14ac:dyDescent="0.25">
      <c r="B30076" s="16"/>
      <c r="C30076" s="17"/>
    </row>
    <row r="30077" spans="2:3" x14ac:dyDescent="0.25">
      <c r="B30077" s="16"/>
      <c r="C30077" s="17"/>
    </row>
    <row r="30078" spans="2:3" x14ac:dyDescent="0.25">
      <c r="B30078" s="16"/>
      <c r="C30078" s="17"/>
    </row>
    <row r="30079" spans="2:3" x14ac:dyDescent="0.25">
      <c r="B30079" s="16"/>
      <c r="C30079" s="17"/>
    </row>
    <row r="30080" spans="2:3" x14ac:dyDescent="0.25">
      <c r="B30080" s="16"/>
      <c r="C30080" s="17"/>
    </row>
    <row r="30081" spans="2:3" x14ac:dyDescent="0.25">
      <c r="B30081" s="16"/>
      <c r="C30081" s="17"/>
    </row>
    <row r="30082" spans="2:3" x14ac:dyDescent="0.25">
      <c r="B30082" s="16"/>
      <c r="C30082" s="17"/>
    </row>
    <row r="30083" spans="2:3" x14ac:dyDescent="0.25">
      <c r="B30083" s="16"/>
      <c r="C30083" s="17"/>
    </row>
    <row r="30084" spans="2:3" x14ac:dyDescent="0.25">
      <c r="B30084" s="16"/>
      <c r="C30084" s="17"/>
    </row>
    <row r="30085" spans="2:3" x14ac:dyDescent="0.25">
      <c r="B30085" s="16"/>
      <c r="C30085" s="17"/>
    </row>
    <row r="30086" spans="2:3" x14ac:dyDescent="0.25">
      <c r="B30086" s="16"/>
      <c r="C30086" s="17"/>
    </row>
    <row r="30087" spans="2:3" x14ac:dyDescent="0.25">
      <c r="B30087" s="16"/>
      <c r="C30087" s="17"/>
    </row>
    <row r="30088" spans="2:3" x14ac:dyDescent="0.25">
      <c r="B30088" s="16"/>
      <c r="C30088" s="17"/>
    </row>
    <row r="30089" spans="2:3" x14ac:dyDescent="0.25">
      <c r="B30089" s="16"/>
      <c r="C30089" s="17"/>
    </row>
    <row r="30090" spans="2:3" x14ac:dyDescent="0.25">
      <c r="B30090" s="16"/>
      <c r="C30090" s="17"/>
    </row>
    <row r="30091" spans="2:3" x14ac:dyDescent="0.25">
      <c r="B30091" s="16"/>
      <c r="C30091" s="17"/>
    </row>
    <row r="30092" spans="2:3" x14ac:dyDescent="0.25">
      <c r="B30092" s="16"/>
      <c r="C30092" s="17"/>
    </row>
    <row r="30093" spans="2:3" x14ac:dyDescent="0.25">
      <c r="B30093" s="16"/>
      <c r="C30093" s="17"/>
    </row>
    <row r="30094" spans="2:3" x14ac:dyDescent="0.25">
      <c r="B30094" s="16"/>
      <c r="C30094" s="17"/>
    </row>
    <row r="30095" spans="2:3" x14ac:dyDescent="0.25">
      <c r="B30095" s="16"/>
      <c r="C30095" s="17"/>
    </row>
    <row r="30096" spans="2:3" x14ac:dyDescent="0.25">
      <c r="B30096" s="16"/>
      <c r="C30096" s="17"/>
    </row>
    <row r="30097" spans="2:3" x14ac:dyDescent="0.25">
      <c r="B30097" s="16"/>
      <c r="C30097" s="17"/>
    </row>
    <row r="30098" spans="2:3" x14ac:dyDescent="0.25">
      <c r="B30098" s="16"/>
      <c r="C30098" s="17"/>
    </row>
    <row r="30099" spans="2:3" x14ac:dyDescent="0.25">
      <c r="B30099" s="16"/>
      <c r="C30099" s="17"/>
    </row>
    <row r="30100" spans="2:3" x14ac:dyDescent="0.25">
      <c r="B30100" s="16"/>
      <c r="C30100" s="17"/>
    </row>
    <row r="30101" spans="2:3" x14ac:dyDescent="0.25">
      <c r="B30101" s="16"/>
      <c r="C30101" s="17"/>
    </row>
    <row r="30102" spans="2:3" x14ac:dyDescent="0.25">
      <c r="B30102" s="16"/>
      <c r="C30102" s="17"/>
    </row>
    <row r="30103" spans="2:3" x14ac:dyDescent="0.25">
      <c r="B30103" s="16"/>
      <c r="C30103" s="17"/>
    </row>
    <row r="30104" spans="2:3" x14ac:dyDescent="0.25">
      <c r="B30104" s="16"/>
      <c r="C30104" s="17"/>
    </row>
    <row r="30105" spans="2:3" x14ac:dyDescent="0.25">
      <c r="B30105" s="16"/>
      <c r="C30105" s="17"/>
    </row>
    <row r="30106" spans="2:3" x14ac:dyDescent="0.25">
      <c r="B30106" s="16"/>
      <c r="C30106" s="17"/>
    </row>
    <row r="30107" spans="2:3" x14ac:dyDescent="0.25">
      <c r="B30107" s="16"/>
      <c r="C30107" s="17"/>
    </row>
    <row r="30108" spans="2:3" x14ac:dyDescent="0.25">
      <c r="B30108" s="16"/>
      <c r="C30108" s="17"/>
    </row>
    <row r="30109" spans="2:3" x14ac:dyDescent="0.25">
      <c r="B30109" s="16"/>
      <c r="C30109" s="17"/>
    </row>
    <row r="30110" spans="2:3" x14ac:dyDescent="0.25">
      <c r="B30110" s="16"/>
      <c r="C30110" s="17"/>
    </row>
    <row r="30111" spans="2:3" x14ac:dyDescent="0.25">
      <c r="B30111" s="16"/>
      <c r="C30111" s="17"/>
    </row>
    <row r="30112" spans="2:3" x14ac:dyDescent="0.25">
      <c r="B30112" s="16"/>
      <c r="C30112" s="17"/>
    </row>
    <row r="30113" spans="2:3" x14ac:dyDescent="0.25">
      <c r="B30113" s="16"/>
      <c r="C30113" s="17"/>
    </row>
    <row r="30114" spans="2:3" x14ac:dyDescent="0.25">
      <c r="B30114" s="16"/>
      <c r="C30114" s="17"/>
    </row>
    <row r="30115" spans="2:3" x14ac:dyDescent="0.25">
      <c r="B30115" s="16"/>
      <c r="C30115" s="17"/>
    </row>
    <row r="30116" spans="2:3" x14ac:dyDescent="0.25">
      <c r="B30116" s="16"/>
      <c r="C30116" s="17"/>
    </row>
    <row r="30117" spans="2:3" x14ac:dyDescent="0.25">
      <c r="B30117" s="16"/>
      <c r="C30117" s="17"/>
    </row>
    <row r="30118" spans="2:3" x14ac:dyDescent="0.25">
      <c r="B30118" s="16"/>
      <c r="C30118" s="17"/>
    </row>
    <row r="30119" spans="2:3" x14ac:dyDescent="0.25">
      <c r="B30119" s="16"/>
      <c r="C30119" s="17"/>
    </row>
    <row r="30120" spans="2:3" x14ac:dyDescent="0.25">
      <c r="B30120" s="16"/>
      <c r="C30120" s="17"/>
    </row>
    <row r="30121" spans="2:3" x14ac:dyDescent="0.25">
      <c r="B30121" s="16"/>
      <c r="C30121" s="17"/>
    </row>
    <row r="30122" spans="2:3" x14ac:dyDescent="0.25">
      <c r="B30122" s="16"/>
      <c r="C30122" s="17"/>
    </row>
    <row r="30123" spans="2:3" x14ac:dyDescent="0.25">
      <c r="B30123" s="16"/>
      <c r="C30123" s="17"/>
    </row>
    <row r="30124" spans="2:3" x14ac:dyDescent="0.25">
      <c r="B30124" s="16"/>
      <c r="C30124" s="17"/>
    </row>
    <row r="30125" spans="2:3" x14ac:dyDescent="0.25">
      <c r="B30125" s="16"/>
      <c r="C30125" s="17"/>
    </row>
    <row r="30126" spans="2:3" x14ac:dyDescent="0.25">
      <c r="B30126" s="16"/>
      <c r="C30126" s="17"/>
    </row>
    <row r="30127" spans="2:3" x14ac:dyDescent="0.25">
      <c r="B30127" s="16"/>
      <c r="C30127" s="17"/>
    </row>
    <row r="30128" spans="2:3" x14ac:dyDescent="0.25">
      <c r="B30128" s="16"/>
      <c r="C30128" s="17"/>
    </row>
    <row r="30129" spans="2:3" x14ac:dyDescent="0.25">
      <c r="B30129" s="16"/>
      <c r="C30129" s="17"/>
    </row>
    <row r="30130" spans="2:3" x14ac:dyDescent="0.25">
      <c r="B30130" s="16"/>
      <c r="C30130" s="17"/>
    </row>
    <row r="30131" spans="2:3" x14ac:dyDescent="0.25">
      <c r="B30131" s="16"/>
      <c r="C30131" s="17"/>
    </row>
    <row r="30132" spans="2:3" x14ac:dyDescent="0.25">
      <c r="B30132" s="16"/>
      <c r="C30132" s="17"/>
    </row>
    <row r="30133" spans="2:3" x14ac:dyDescent="0.25">
      <c r="B30133" s="16"/>
      <c r="C30133" s="17"/>
    </row>
    <row r="30134" spans="2:3" x14ac:dyDescent="0.25">
      <c r="B30134" s="16"/>
      <c r="C30134" s="17"/>
    </row>
    <row r="30135" spans="2:3" x14ac:dyDescent="0.25">
      <c r="B30135" s="16"/>
      <c r="C30135" s="17"/>
    </row>
    <row r="30136" spans="2:3" x14ac:dyDescent="0.25">
      <c r="B30136" s="16"/>
      <c r="C30136" s="17"/>
    </row>
    <row r="30137" spans="2:3" x14ac:dyDescent="0.25">
      <c r="B30137" s="16"/>
      <c r="C30137" s="17"/>
    </row>
    <row r="30138" spans="2:3" x14ac:dyDescent="0.25">
      <c r="B30138" s="16"/>
      <c r="C30138" s="17"/>
    </row>
    <row r="30139" spans="2:3" x14ac:dyDescent="0.25">
      <c r="B30139" s="16"/>
      <c r="C30139" s="17"/>
    </row>
    <row r="30140" spans="2:3" x14ac:dyDescent="0.25">
      <c r="B30140" s="16"/>
      <c r="C30140" s="17"/>
    </row>
    <row r="30141" spans="2:3" x14ac:dyDescent="0.25">
      <c r="B30141" s="16"/>
      <c r="C30141" s="17"/>
    </row>
    <row r="30142" spans="2:3" x14ac:dyDescent="0.25">
      <c r="B30142" s="16"/>
      <c r="C30142" s="17"/>
    </row>
    <row r="30143" spans="2:3" x14ac:dyDescent="0.25">
      <c r="B30143" s="16"/>
      <c r="C30143" s="17"/>
    </row>
    <row r="30144" spans="2:3" x14ac:dyDescent="0.25">
      <c r="B30144" s="16"/>
      <c r="C30144" s="17"/>
    </row>
    <row r="30145" spans="2:3" x14ac:dyDescent="0.25">
      <c r="B30145" s="16"/>
      <c r="C30145" s="17"/>
    </row>
    <row r="30146" spans="2:3" x14ac:dyDescent="0.25">
      <c r="B30146" s="16"/>
      <c r="C30146" s="17"/>
    </row>
    <row r="30147" spans="2:3" x14ac:dyDescent="0.25">
      <c r="B30147" s="16"/>
      <c r="C30147" s="17"/>
    </row>
    <row r="30148" spans="2:3" x14ac:dyDescent="0.25">
      <c r="B30148" s="16"/>
      <c r="C30148" s="17"/>
    </row>
    <row r="30149" spans="2:3" x14ac:dyDescent="0.25">
      <c r="B30149" s="16"/>
      <c r="C30149" s="17"/>
    </row>
    <row r="30150" spans="2:3" x14ac:dyDescent="0.25">
      <c r="B30150" s="16"/>
      <c r="C30150" s="17"/>
    </row>
    <row r="30151" spans="2:3" x14ac:dyDescent="0.25">
      <c r="B30151" s="16"/>
      <c r="C30151" s="17"/>
    </row>
    <row r="30152" spans="2:3" x14ac:dyDescent="0.25">
      <c r="B30152" s="16"/>
      <c r="C30152" s="17"/>
    </row>
    <row r="30153" spans="2:3" x14ac:dyDescent="0.25">
      <c r="B30153" s="16"/>
      <c r="C30153" s="17"/>
    </row>
    <row r="30154" spans="2:3" x14ac:dyDescent="0.25">
      <c r="B30154" s="16"/>
      <c r="C30154" s="17"/>
    </row>
    <row r="30155" spans="2:3" x14ac:dyDescent="0.25">
      <c r="B30155" s="16"/>
      <c r="C30155" s="17"/>
    </row>
    <row r="30156" spans="2:3" x14ac:dyDescent="0.25">
      <c r="B30156" s="16"/>
      <c r="C30156" s="17"/>
    </row>
    <row r="30157" spans="2:3" x14ac:dyDescent="0.25">
      <c r="B30157" s="16"/>
      <c r="C30157" s="17"/>
    </row>
    <row r="30158" spans="2:3" x14ac:dyDescent="0.25">
      <c r="B30158" s="16"/>
      <c r="C30158" s="17"/>
    </row>
    <row r="30159" spans="2:3" x14ac:dyDescent="0.25">
      <c r="B30159" s="16"/>
      <c r="C30159" s="17"/>
    </row>
    <row r="30160" spans="2:3" x14ac:dyDescent="0.25">
      <c r="B30160" s="16"/>
      <c r="C30160" s="17"/>
    </row>
    <row r="30161" spans="2:3" x14ac:dyDescent="0.25">
      <c r="B30161" s="16"/>
      <c r="C30161" s="17"/>
    </row>
    <row r="30162" spans="2:3" x14ac:dyDescent="0.25">
      <c r="B30162" s="16"/>
      <c r="C30162" s="17"/>
    </row>
    <row r="30163" spans="2:3" x14ac:dyDescent="0.25">
      <c r="B30163" s="16"/>
      <c r="C30163" s="17"/>
    </row>
    <row r="30164" spans="2:3" x14ac:dyDescent="0.25">
      <c r="B30164" s="16"/>
      <c r="C30164" s="17"/>
    </row>
    <row r="30165" spans="2:3" x14ac:dyDescent="0.25">
      <c r="B30165" s="16"/>
      <c r="C30165" s="17"/>
    </row>
    <row r="30166" spans="2:3" x14ac:dyDescent="0.25">
      <c r="B30166" s="16"/>
      <c r="C30166" s="17"/>
    </row>
    <row r="30167" spans="2:3" x14ac:dyDescent="0.25">
      <c r="B30167" s="16"/>
      <c r="C30167" s="17"/>
    </row>
    <row r="30168" spans="2:3" x14ac:dyDescent="0.25">
      <c r="B30168" s="16"/>
      <c r="C30168" s="17"/>
    </row>
    <row r="30169" spans="2:3" x14ac:dyDescent="0.25">
      <c r="B30169" s="16"/>
      <c r="C30169" s="17"/>
    </row>
    <row r="30170" spans="2:3" x14ac:dyDescent="0.25">
      <c r="B30170" s="16"/>
      <c r="C30170" s="17"/>
    </row>
    <row r="30171" spans="2:3" x14ac:dyDescent="0.25">
      <c r="B30171" s="16"/>
      <c r="C30171" s="17"/>
    </row>
    <row r="30172" spans="2:3" x14ac:dyDescent="0.25">
      <c r="B30172" s="16"/>
      <c r="C30172" s="17"/>
    </row>
    <row r="30173" spans="2:3" x14ac:dyDescent="0.25">
      <c r="B30173" s="16"/>
      <c r="C30173" s="17"/>
    </row>
    <row r="30174" spans="2:3" x14ac:dyDescent="0.25">
      <c r="B30174" s="16"/>
      <c r="C30174" s="17"/>
    </row>
    <row r="30175" spans="2:3" x14ac:dyDescent="0.25">
      <c r="B30175" s="16"/>
      <c r="C30175" s="17"/>
    </row>
    <row r="30176" spans="2:3" x14ac:dyDescent="0.25">
      <c r="B30176" s="16"/>
      <c r="C30176" s="17"/>
    </row>
    <row r="30177" spans="2:3" x14ac:dyDescent="0.25">
      <c r="B30177" s="16"/>
      <c r="C30177" s="17"/>
    </row>
    <row r="30178" spans="2:3" x14ac:dyDescent="0.25">
      <c r="B30178" s="16"/>
      <c r="C30178" s="17"/>
    </row>
    <row r="30179" spans="2:3" x14ac:dyDescent="0.25">
      <c r="B30179" s="16"/>
      <c r="C30179" s="17"/>
    </row>
    <row r="30180" spans="2:3" x14ac:dyDescent="0.25">
      <c r="B30180" s="16"/>
      <c r="C30180" s="17"/>
    </row>
    <row r="30181" spans="2:3" x14ac:dyDescent="0.25">
      <c r="B30181" s="16"/>
      <c r="C30181" s="17"/>
    </row>
    <row r="30182" spans="2:3" x14ac:dyDescent="0.25">
      <c r="B30182" s="16"/>
      <c r="C30182" s="17"/>
    </row>
    <row r="30183" spans="2:3" x14ac:dyDescent="0.25">
      <c r="B30183" s="16"/>
      <c r="C30183" s="17"/>
    </row>
    <row r="30184" spans="2:3" x14ac:dyDescent="0.25">
      <c r="B30184" s="16"/>
      <c r="C30184" s="17"/>
    </row>
    <row r="30185" spans="2:3" x14ac:dyDescent="0.25">
      <c r="B30185" s="16"/>
      <c r="C30185" s="17"/>
    </row>
    <row r="30186" spans="2:3" x14ac:dyDescent="0.25">
      <c r="B30186" s="16"/>
      <c r="C30186" s="17"/>
    </row>
    <row r="30187" spans="2:3" x14ac:dyDescent="0.25">
      <c r="B30187" s="16"/>
      <c r="C30187" s="17"/>
    </row>
    <row r="30188" spans="2:3" x14ac:dyDescent="0.25">
      <c r="B30188" s="16"/>
      <c r="C30188" s="17"/>
    </row>
    <row r="30189" spans="2:3" x14ac:dyDescent="0.25">
      <c r="B30189" s="16"/>
      <c r="C30189" s="17"/>
    </row>
    <row r="30190" spans="2:3" x14ac:dyDescent="0.25">
      <c r="B30190" s="16"/>
      <c r="C30190" s="17"/>
    </row>
    <row r="30191" spans="2:3" x14ac:dyDescent="0.25">
      <c r="B30191" s="16"/>
      <c r="C30191" s="17"/>
    </row>
    <row r="30192" spans="2:3" x14ac:dyDescent="0.25">
      <c r="B30192" s="16"/>
      <c r="C30192" s="17"/>
    </row>
    <row r="30193" spans="2:3" x14ac:dyDescent="0.25">
      <c r="B30193" s="16"/>
      <c r="C30193" s="17"/>
    </row>
    <row r="30194" spans="2:3" x14ac:dyDescent="0.25">
      <c r="B30194" s="16"/>
      <c r="C30194" s="17"/>
    </row>
    <row r="30195" spans="2:3" x14ac:dyDescent="0.25">
      <c r="B30195" s="16"/>
      <c r="C30195" s="17"/>
    </row>
    <row r="30196" spans="2:3" x14ac:dyDescent="0.25">
      <c r="B30196" s="16"/>
      <c r="C30196" s="17"/>
    </row>
    <row r="30197" spans="2:3" x14ac:dyDescent="0.25">
      <c r="B30197" s="16"/>
      <c r="C30197" s="17"/>
    </row>
    <row r="30198" spans="2:3" x14ac:dyDescent="0.25">
      <c r="B30198" s="16"/>
      <c r="C30198" s="17"/>
    </row>
    <row r="30199" spans="2:3" x14ac:dyDescent="0.25">
      <c r="B30199" s="16"/>
      <c r="C30199" s="17"/>
    </row>
    <row r="30200" spans="2:3" x14ac:dyDescent="0.25">
      <c r="B30200" s="16"/>
      <c r="C30200" s="17"/>
    </row>
    <row r="30201" spans="2:3" x14ac:dyDescent="0.25">
      <c r="B30201" s="16"/>
      <c r="C30201" s="17"/>
    </row>
    <row r="30202" spans="2:3" x14ac:dyDescent="0.25">
      <c r="B30202" s="16"/>
      <c r="C30202" s="17"/>
    </row>
    <row r="30203" spans="2:3" x14ac:dyDescent="0.25">
      <c r="B30203" s="16"/>
      <c r="C30203" s="17"/>
    </row>
    <row r="30204" spans="2:3" x14ac:dyDescent="0.25">
      <c r="B30204" s="16"/>
      <c r="C30204" s="17"/>
    </row>
    <row r="30205" spans="2:3" x14ac:dyDescent="0.25">
      <c r="B30205" s="16"/>
      <c r="C30205" s="17"/>
    </row>
    <row r="30206" spans="2:3" x14ac:dyDescent="0.25">
      <c r="B30206" s="16"/>
      <c r="C30206" s="17"/>
    </row>
    <row r="30207" spans="2:3" x14ac:dyDescent="0.25">
      <c r="B30207" s="16"/>
      <c r="C30207" s="17"/>
    </row>
    <row r="30208" spans="2:3" x14ac:dyDescent="0.25">
      <c r="B30208" s="16"/>
      <c r="C30208" s="17"/>
    </row>
    <row r="30209" spans="2:3" x14ac:dyDescent="0.25">
      <c r="B30209" s="16"/>
      <c r="C30209" s="17"/>
    </row>
    <row r="30210" spans="2:3" x14ac:dyDescent="0.25">
      <c r="B30210" s="16"/>
      <c r="C30210" s="17"/>
    </row>
    <row r="30211" spans="2:3" x14ac:dyDescent="0.25">
      <c r="B30211" s="16"/>
      <c r="C30211" s="17"/>
    </row>
    <row r="30212" spans="2:3" x14ac:dyDescent="0.25">
      <c r="B30212" s="16"/>
      <c r="C30212" s="17"/>
    </row>
    <row r="30213" spans="2:3" x14ac:dyDescent="0.25">
      <c r="B30213" s="16"/>
      <c r="C30213" s="17"/>
    </row>
    <row r="30214" spans="2:3" x14ac:dyDescent="0.25">
      <c r="B30214" s="16"/>
      <c r="C30214" s="17"/>
    </row>
    <row r="30215" spans="2:3" x14ac:dyDescent="0.25">
      <c r="B30215" s="16"/>
      <c r="C30215" s="17"/>
    </row>
    <row r="30216" spans="2:3" x14ac:dyDescent="0.25">
      <c r="B30216" s="16"/>
      <c r="C30216" s="17"/>
    </row>
    <row r="30217" spans="2:3" x14ac:dyDescent="0.25">
      <c r="B30217" s="16"/>
      <c r="C30217" s="17"/>
    </row>
    <row r="30218" spans="2:3" x14ac:dyDescent="0.25">
      <c r="B30218" s="16"/>
      <c r="C30218" s="17"/>
    </row>
    <row r="30219" spans="2:3" x14ac:dyDescent="0.25">
      <c r="B30219" s="16"/>
      <c r="C30219" s="17"/>
    </row>
    <row r="30220" spans="2:3" x14ac:dyDescent="0.25">
      <c r="B30220" s="16"/>
      <c r="C30220" s="17"/>
    </row>
    <row r="30221" spans="2:3" x14ac:dyDescent="0.25">
      <c r="B30221" s="16"/>
      <c r="C30221" s="17"/>
    </row>
    <row r="30222" spans="2:3" x14ac:dyDescent="0.25">
      <c r="B30222" s="16"/>
      <c r="C30222" s="17"/>
    </row>
    <row r="30223" spans="2:3" x14ac:dyDescent="0.25">
      <c r="B30223" s="16"/>
      <c r="C30223" s="17"/>
    </row>
    <row r="30224" spans="2:3" x14ac:dyDescent="0.25">
      <c r="B30224" s="16"/>
      <c r="C30224" s="17"/>
    </row>
    <row r="30225" spans="2:3" x14ac:dyDescent="0.25">
      <c r="B30225" s="16"/>
      <c r="C30225" s="17"/>
    </row>
    <row r="30226" spans="2:3" x14ac:dyDescent="0.25">
      <c r="B30226" s="16"/>
      <c r="C30226" s="17"/>
    </row>
    <row r="30227" spans="2:3" x14ac:dyDescent="0.25">
      <c r="B30227" s="16"/>
      <c r="C30227" s="17"/>
    </row>
    <row r="30228" spans="2:3" x14ac:dyDescent="0.25">
      <c r="B30228" s="16"/>
      <c r="C30228" s="17"/>
    </row>
    <row r="30229" spans="2:3" x14ac:dyDescent="0.25">
      <c r="B30229" s="16"/>
      <c r="C30229" s="17"/>
    </row>
    <row r="30230" spans="2:3" x14ac:dyDescent="0.25">
      <c r="B30230" s="16"/>
      <c r="C30230" s="17"/>
    </row>
    <row r="30231" spans="2:3" x14ac:dyDescent="0.25">
      <c r="B30231" s="16"/>
      <c r="C30231" s="17"/>
    </row>
    <row r="30232" spans="2:3" x14ac:dyDescent="0.25">
      <c r="B30232" s="16"/>
      <c r="C30232" s="17"/>
    </row>
    <row r="30233" spans="2:3" x14ac:dyDescent="0.25">
      <c r="B30233" s="16"/>
      <c r="C30233" s="17"/>
    </row>
    <row r="30234" spans="2:3" x14ac:dyDescent="0.25">
      <c r="B30234" s="16"/>
      <c r="C30234" s="17"/>
    </row>
    <row r="30235" spans="2:3" x14ac:dyDescent="0.25">
      <c r="B30235" s="16"/>
      <c r="C30235" s="17"/>
    </row>
    <row r="30236" spans="2:3" x14ac:dyDescent="0.25">
      <c r="B30236" s="16"/>
      <c r="C30236" s="17"/>
    </row>
    <row r="30237" spans="2:3" x14ac:dyDescent="0.25">
      <c r="B30237" s="16"/>
      <c r="C30237" s="17"/>
    </row>
    <row r="30238" spans="2:3" x14ac:dyDescent="0.25">
      <c r="B30238" s="16"/>
      <c r="C30238" s="17"/>
    </row>
    <row r="30239" spans="2:3" x14ac:dyDescent="0.25">
      <c r="B30239" s="16"/>
      <c r="C30239" s="17"/>
    </row>
    <row r="30240" spans="2:3" x14ac:dyDescent="0.25">
      <c r="B30240" s="16"/>
      <c r="C30240" s="17"/>
    </row>
    <row r="30241" spans="2:3" x14ac:dyDescent="0.25">
      <c r="B30241" s="16"/>
      <c r="C30241" s="17"/>
    </row>
    <row r="30242" spans="2:3" x14ac:dyDescent="0.25">
      <c r="B30242" s="16"/>
      <c r="C30242" s="17"/>
    </row>
    <row r="30243" spans="2:3" x14ac:dyDescent="0.25">
      <c r="B30243" s="16"/>
      <c r="C30243" s="17"/>
    </row>
    <row r="30244" spans="2:3" x14ac:dyDescent="0.25">
      <c r="B30244" s="16"/>
      <c r="C30244" s="17"/>
    </row>
    <row r="30245" spans="2:3" x14ac:dyDescent="0.25">
      <c r="B30245" s="16"/>
      <c r="C30245" s="17"/>
    </row>
    <row r="30246" spans="2:3" x14ac:dyDescent="0.25">
      <c r="B30246" s="16"/>
      <c r="C30246" s="17"/>
    </row>
    <row r="30247" spans="2:3" x14ac:dyDescent="0.25">
      <c r="B30247" s="16"/>
      <c r="C30247" s="17"/>
    </row>
    <row r="30248" spans="2:3" x14ac:dyDescent="0.25">
      <c r="B30248" s="16"/>
      <c r="C30248" s="17"/>
    </row>
    <row r="30249" spans="2:3" x14ac:dyDescent="0.25">
      <c r="B30249" s="16"/>
      <c r="C30249" s="17"/>
    </row>
    <row r="30250" spans="2:3" x14ac:dyDescent="0.25">
      <c r="B30250" s="16"/>
      <c r="C30250" s="17"/>
    </row>
    <row r="30251" spans="2:3" x14ac:dyDescent="0.25">
      <c r="B30251" s="16"/>
      <c r="C30251" s="17"/>
    </row>
    <row r="30252" spans="2:3" x14ac:dyDescent="0.25">
      <c r="B30252" s="16"/>
      <c r="C30252" s="17"/>
    </row>
    <row r="30253" spans="2:3" x14ac:dyDescent="0.25">
      <c r="B30253" s="16"/>
      <c r="C30253" s="17"/>
    </row>
    <row r="30254" spans="2:3" x14ac:dyDescent="0.25">
      <c r="B30254" s="16"/>
      <c r="C30254" s="17"/>
    </row>
    <row r="30255" spans="2:3" x14ac:dyDescent="0.25">
      <c r="B30255" s="16"/>
      <c r="C30255" s="17"/>
    </row>
    <row r="30256" spans="2:3" x14ac:dyDescent="0.25">
      <c r="B30256" s="16"/>
      <c r="C30256" s="17"/>
    </row>
    <row r="30257" spans="2:3" x14ac:dyDescent="0.25">
      <c r="B30257" s="16"/>
      <c r="C30257" s="17"/>
    </row>
    <row r="30258" spans="2:3" x14ac:dyDescent="0.25">
      <c r="B30258" s="16"/>
      <c r="C30258" s="17"/>
    </row>
    <row r="30259" spans="2:3" x14ac:dyDescent="0.25">
      <c r="B30259" s="16"/>
      <c r="C30259" s="17"/>
    </row>
    <row r="30260" spans="2:3" x14ac:dyDescent="0.25">
      <c r="B30260" s="16"/>
      <c r="C30260" s="17"/>
    </row>
    <row r="30261" spans="2:3" x14ac:dyDescent="0.25">
      <c r="B30261" s="16"/>
      <c r="C30261" s="17"/>
    </row>
    <row r="30262" spans="2:3" x14ac:dyDescent="0.25">
      <c r="B30262" s="16"/>
      <c r="C30262" s="17"/>
    </row>
    <row r="30263" spans="2:3" x14ac:dyDescent="0.25">
      <c r="B30263" s="16"/>
      <c r="C30263" s="17"/>
    </row>
    <row r="30264" spans="2:3" x14ac:dyDescent="0.25">
      <c r="B30264" s="16"/>
      <c r="C30264" s="17"/>
    </row>
    <row r="30265" spans="2:3" x14ac:dyDescent="0.25">
      <c r="B30265" s="16"/>
      <c r="C30265" s="17"/>
    </row>
    <row r="30266" spans="2:3" x14ac:dyDescent="0.25">
      <c r="B30266" s="16"/>
      <c r="C30266" s="17"/>
    </row>
    <row r="30267" spans="2:3" x14ac:dyDescent="0.25">
      <c r="B30267" s="16"/>
      <c r="C30267" s="17"/>
    </row>
    <row r="30268" spans="2:3" x14ac:dyDescent="0.25">
      <c r="B30268" s="16"/>
      <c r="C30268" s="17"/>
    </row>
    <row r="30269" spans="2:3" x14ac:dyDescent="0.25">
      <c r="B30269" s="16"/>
      <c r="C30269" s="17"/>
    </row>
    <row r="30270" spans="2:3" x14ac:dyDescent="0.25">
      <c r="B30270" s="16"/>
      <c r="C30270" s="17"/>
    </row>
    <row r="30271" spans="2:3" x14ac:dyDescent="0.25">
      <c r="B30271" s="16"/>
      <c r="C30271" s="17"/>
    </row>
    <row r="30272" spans="2:3" x14ac:dyDescent="0.25">
      <c r="B30272" s="16"/>
      <c r="C30272" s="17"/>
    </row>
    <row r="30273" spans="2:3" x14ac:dyDescent="0.25">
      <c r="B30273" s="16"/>
      <c r="C30273" s="17"/>
    </row>
    <row r="30274" spans="2:3" x14ac:dyDescent="0.25">
      <c r="B30274" s="16"/>
      <c r="C30274" s="17"/>
    </row>
    <row r="30275" spans="2:3" x14ac:dyDescent="0.25">
      <c r="B30275" s="16"/>
      <c r="C30275" s="17"/>
    </row>
    <row r="30276" spans="2:3" x14ac:dyDescent="0.25">
      <c r="B30276" s="16"/>
      <c r="C30276" s="17"/>
    </row>
    <row r="30277" spans="2:3" x14ac:dyDescent="0.25">
      <c r="B30277" s="16"/>
      <c r="C30277" s="17"/>
    </row>
    <row r="30278" spans="2:3" x14ac:dyDescent="0.25">
      <c r="B30278" s="16"/>
      <c r="C30278" s="17"/>
    </row>
    <row r="30279" spans="2:3" x14ac:dyDescent="0.25">
      <c r="B30279" s="16"/>
      <c r="C30279" s="17"/>
    </row>
    <row r="30280" spans="2:3" x14ac:dyDescent="0.25">
      <c r="B30280" s="16"/>
      <c r="C30280" s="17"/>
    </row>
    <row r="30281" spans="2:3" x14ac:dyDescent="0.25">
      <c r="B30281" s="16"/>
      <c r="C30281" s="17"/>
    </row>
    <row r="30282" spans="2:3" x14ac:dyDescent="0.25">
      <c r="B30282" s="16"/>
      <c r="C30282" s="17"/>
    </row>
    <row r="30283" spans="2:3" x14ac:dyDescent="0.25">
      <c r="B30283" s="16"/>
      <c r="C30283" s="17"/>
    </row>
    <row r="30284" spans="2:3" x14ac:dyDescent="0.25">
      <c r="B30284" s="16"/>
      <c r="C30284" s="17"/>
    </row>
    <row r="30285" spans="2:3" x14ac:dyDescent="0.25">
      <c r="B30285" s="16"/>
      <c r="C30285" s="17"/>
    </row>
    <row r="30286" spans="2:3" x14ac:dyDescent="0.25">
      <c r="B30286" s="16"/>
      <c r="C30286" s="17"/>
    </row>
    <row r="30287" spans="2:3" x14ac:dyDescent="0.25">
      <c r="B30287" s="16"/>
      <c r="C30287" s="17"/>
    </row>
    <row r="30288" spans="2:3" x14ac:dyDescent="0.25">
      <c r="B30288" s="16"/>
      <c r="C30288" s="17"/>
    </row>
    <row r="30289" spans="2:3" x14ac:dyDescent="0.25">
      <c r="B30289" s="16"/>
      <c r="C30289" s="17"/>
    </row>
    <row r="30290" spans="2:3" x14ac:dyDescent="0.25">
      <c r="B30290" s="16"/>
      <c r="C30290" s="17"/>
    </row>
    <row r="30291" spans="2:3" x14ac:dyDescent="0.25">
      <c r="B30291" s="16"/>
      <c r="C30291" s="17"/>
    </row>
    <row r="30292" spans="2:3" x14ac:dyDescent="0.25">
      <c r="B30292" s="16"/>
      <c r="C30292" s="17"/>
    </row>
    <row r="30293" spans="2:3" x14ac:dyDescent="0.25">
      <c r="B30293" s="16"/>
      <c r="C30293" s="17"/>
    </row>
    <row r="30294" spans="2:3" x14ac:dyDescent="0.25">
      <c r="B30294" s="16"/>
      <c r="C30294" s="17"/>
    </row>
    <row r="30295" spans="2:3" x14ac:dyDescent="0.25">
      <c r="B30295" s="16"/>
      <c r="C30295" s="17"/>
    </row>
    <row r="30296" spans="2:3" x14ac:dyDescent="0.25">
      <c r="B30296" s="16"/>
      <c r="C30296" s="17"/>
    </row>
    <row r="30297" spans="2:3" x14ac:dyDescent="0.25">
      <c r="B30297" s="16"/>
      <c r="C30297" s="17"/>
    </row>
    <row r="30298" spans="2:3" x14ac:dyDescent="0.25">
      <c r="B30298" s="16"/>
      <c r="C30298" s="17"/>
    </row>
    <row r="30299" spans="2:3" x14ac:dyDescent="0.25">
      <c r="B30299" s="16"/>
      <c r="C30299" s="17"/>
    </row>
    <row r="30300" spans="2:3" x14ac:dyDescent="0.25">
      <c r="B30300" s="16"/>
      <c r="C30300" s="17"/>
    </row>
    <row r="30301" spans="2:3" x14ac:dyDescent="0.25">
      <c r="B30301" s="16"/>
      <c r="C30301" s="17"/>
    </row>
    <row r="30302" spans="2:3" x14ac:dyDescent="0.25">
      <c r="B30302" s="16"/>
      <c r="C30302" s="17"/>
    </row>
    <row r="30303" spans="2:3" x14ac:dyDescent="0.25">
      <c r="B30303" s="16"/>
      <c r="C30303" s="17"/>
    </row>
    <row r="30304" spans="2:3" x14ac:dyDescent="0.25">
      <c r="B30304" s="16"/>
      <c r="C30304" s="17"/>
    </row>
    <row r="30305" spans="2:3" x14ac:dyDescent="0.25">
      <c r="B30305" s="16"/>
      <c r="C30305" s="17"/>
    </row>
    <row r="30306" spans="2:3" x14ac:dyDescent="0.25">
      <c r="B30306" s="16"/>
      <c r="C30306" s="17"/>
    </row>
    <row r="30307" spans="2:3" x14ac:dyDescent="0.25">
      <c r="B30307" s="16"/>
      <c r="C30307" s="17"/>
    </row>
    <row r="30308" spans="2:3" x14ac:dyDescent="0.25">
      <c r="B30308" s="16"/>
      <c r="C30308" s="17"/>
    </row>
    <row r="30309" spans="2:3" x14ac:dyDescent="0.25">
      <c r="B30309" s="16"/>
      <c r="C30309" s="17"/>
    </row>
    <row r="30310" spans="2:3" x14ac:dyDescent="0.25">
      <c r="B30310" s="16"/>
      <c r="C30310" s="17"/>
    </row>
    <row r="30311" spans="2:3" x14ac:dyDescent="0.25">
      <c r="B30311" s="16"/>
      <c r="C30311" s="17"/>
    </row>
    <row r="30312" spans="2:3" x14ac:dyDescent="0.25">
      <c r="B30312" s="16"/>
      <c r="C30312" s="17"/>
    </row>
    <row r="30313" spans="2:3" x14ac:dyDescent="0.25">
      <c r="B30313" s="16"/>
      <c r="C30313" s="17"/>
    </row>
    <row r="30314" spans="2:3" x14ac:dyDescent="0.25">
      <c r="B30314" s="16"/>
      <c r="C30314" s="17"/>
    </row>
    <row r="30315" spans="2:3" x14ac:dyDescent="0.25">
      <c r="B30315" s="16"/>
      <c r="C30315" s="17"/>
    </row>
    <row r="30316" spans="2:3" x14ac:dyDescent="0.25">
      <c r="B30316" s="16"/>
      <c r="C30316" s="17"/>
    </row>
    <row r="30317" spans="2:3" x14ac:dyDescent="0.25">
      <c r="B30317" s="16"/>
      <c r="C30317" s="17"/>
    </row>
    <row r="30318" spans="2:3" x14ac:dyDescent="0.25">
      <c r="B30318" s="16"/>
      <c r="C30318" s="17"/>
    </row>
    <row r="30319" spans="2:3" x14ac:dyDescent="0.25">
      <c r="B30319" s="16"/>
      <c r="C30319" s="17"/>
    </row>
    <row r="30320" spans="2:3" x14ac:dyDescent="0.25">
      <c r="B30320" s="16"/>
      <c r="C30320" s="17"/>
    </row>
    <row r="30321" spans="2:3" x14ac:dyDescent="0.25">
      <c r="B30321" s="16"/>
      <c r="C30321" s="17"/>
    </row>
    <row r="30322" spans="2:3" x14ac:dyDescent="0.25">
      <c r="B30322" s="16"/>
      <c r="C30322" s="17"/>
    </row>
    <row r="30323" spans="2:3" x14ac:dyDescent="0.25">
      <c r="B30323" s="16"/>
      <c r="C30323" s="17"/>
    </row>
    <row r="30324" spans="2:3" x14ac:dyDescent="0.25">
      <c r="B30324" s="16"/>
      <c r="C30324" s="17"/>
    </row>
    <row r="30325" spans="2:3" x14ac:dyDescent="0.25">
      <c r="B30325" s="16"/>
      <c r="C30325" s="17"/>
    </row>
    <row r="30326" spans="2:3" x14ac:dyDescent="0.25">
      <c r="B30326" s="16"/>
      <c r="C30326" s="17"/>
    </row>
    <row r="30327" spans="2:3" x14ac:dyDescent="0.25">
      <c r="B30327" s="16"/>
      <c r="C30327" s="17"/>
    </row>
    <row r="30328" spans="2:3" x14ac:dyDescent="0.25">
      <c r="B30328" s="16"/>
      <c r="C30328" s="17"/>
    </row>
    <row r="30329" spans="2:3" x14ac:dyDescent="0.25">
      <c r="B30329" s="16"/>
      <c r="C30329" s="17"/>
    </row>
    <row r="30330" spans="2:3" x14ac:dyDescent="0.25">
      <c r="B30330" s="16"/>
      <c r="C30330" s="17"/>
    </row>
    <row r="30331" spans="2:3" x14ac:dyDescent="0.25">
      <c r="B30331" s="16"/>
      <c r="C30331" s="17"/>
    </row>
    <row r="30332" spans="2:3" x14ac:dyDescent="0.25">
      <c r="B30332" s="16"/>
      <c r="C30332" s="17"/>
    </row>
    <row r="30333" spans="2:3" x14ac:dyDescent="0.25">
      <c r="B30333" s="16"/>
      <c r="C30333" s="17"/>
    </row>
    <row r="30334" spans="2:3" x14ac:dyDescent="0.25">
      <c r="B30334" s="16"/>
      <c r="C30334" s="17"/>
    </row>
    <row r="30335" spans="2:3" x14ac:dyDescent="0.25">
      <c r="B30335" s="16"/>
      <c r="C30335" s="17"/>
    </row>
    <row r="30336" spans="2:3" x14ac:dyDescent="0.25">
      <c r="B30336" s="16"/>
      <c r="C30336" s="17"/>
    </row>
    <row r="30337" spans="2:3" x14ac:dyDescent="0.25">
      <c r="B30337" s="16"/>
      <c r="C30337" s="17"/>
    </row>
    <row r="30338" spans="2:3" x14ac:dyDescent="0.25">
      <c r="B30338" s="16"/>
      <c r="C30338" s="17"/>
    </row>
    <row r="30339" spans="2:3" x14ac:dyDescent="0.25">
      <c r="B30339" s="16"/>
      <c r="C30339" s="17"/>
    </row>
    <row r="30340" spans="2:3" x14ac:dyDescent="0.25">
      <c r="B30340" s="16"/>
      <c r="C30340" s="17"/>
    </row>
    <row r="30341" spans="2:3" x14ac:dyDescent="0.25">
      <c r="B30341" s="16"/>
      <c r="C30341" s="17"/>
    </row>
    <row r="30342" spans="2:3" x14ac:dyDescent="0.25">
      <c r="B30342" s="16"/>
      <c r="C30342" s="17"/>
    </row>
    <row r="30343" spans="2:3" x14ac:dyDescent="0.25">
      <c r="B30343" s="16"/>
      <c r="C30343" s="17"/>
    </row>
    <row r="30344" spans="2:3" x14ac:dyDescent="0.25">
      <c r="B30344" s="16"/>
      <c r="C30344" s="17"/>
    </row>
    <row r="30345" spans="2:3" x14ac:dyDescent="0.25">
      <c r="B30345" s="16"/>
      <c r="C30345" s="17"/>
    </row>
    <row r="30346" spans="2:3" x14ac:dyDescent="0.25">
      <c r="B30346" s="16"/>
      <c r="C30346" s="17"/>
    </row>
    <row r="30347" spans="2:3" x14ac:dyDescent="0.25">
      <c r="B30347" s="16"/>
      <c r="C30347" s="17"/>
    </row>
    <row r="30348" spans="2:3" x14ac:dyDescent="0.25">
      <c r="B30348" s="16"/>
      <c r="C30348" s="17"/>
    </row>
    <row r="30349" spans="2:3" x14ac:dyDescent="0.25">
      <c r="B30349" s="16"/>
      <c r="C30349" s="17"/>
    </row>
    <row r="30350" spans="2:3" x14ac:dyDescent="0.25">
      <c r="B30350" s="16"/>
      <c r="C30350" s="17"/>
    </row>
    <row r="30351" spans="2:3" x14ac:dyDescent="0.25">
      <c r="B30351" s="16"/>
      <c r="C30351" s="17"/>
    </row>
    <row r="30352" spans="2:3" x14ac:dyDescent="0.25">
      <c r="B30352" s="16"/>
      <c r="C30352" s="17"/>
    </row>
    <row r="30353" spans="2:3" x14ac:dyDescent="0.25">
      <c r="B30353" s="16"/>
      <c r="C30353" s="17"/>
    </row>
    <row r="30354" spans="2:3" x14ac:dyDescent="0.25">
      <c r="B30354" s="16"/>
      <c r="C30354" s="17"/>
    </row>
    <row r="30355" spans="2:3" x14ac:dyDescent="0.25">
      <c r="B30355" s="16"/>
      <c r="C30355" s="17"/>
    </row>
    <row r="30356" spans="2:3" x14ac:dyDescent="0.25">
      <c r="B30356" s="16"/>
      <c r="C30356" s="17"/>
    </row>
    <row r="30357" spans="2:3" x14ac:dyDescent="0.25">
      <c r="B30357" s="16"/>
      <c r="C30357" s="17"/>
    </row>
    <row r="30358" spans="2:3" x14ac:dyDescent="0.25">
      <c r="B30358" s="16"/>
      <c r="C30358" s="17"/>
    </row>
    <row r="30359" spans="2:3" x14ac:dyDescent="0.25">
      <c r="B30359" s="16"/>
      <c r="C30359" s="17"/>
    </row>
    <row r="30360" spans="2:3" x14ac:dyDescent="0.25">
      <c r="B30360" s="16"/>
      <c r="C30360" s="17"/>
    </row>
    <row r="30361" spans="2:3" x14ac:dyDescent="0.25">
      <c r="B30361" s="16"/>
      <c r="C30361" s="17"/>
    </row>
    <row r="30362" spans="2:3" x14ac:dyDescent="0.25">
      <c r="B30362" s="16"/>
      <c r="C30362" s="17"/>
    </row>
    <row r="30363" spans="2:3" x14ac:dyDescent="0.25">
      <c r="B30363" s="16"/>
      <c r="C30363" s="17"/>
    </row>
    <row r="30364" spans="2:3" x14ac:dyDescent="0.25">
      <c r="B30364" s="16"/>
      <c r="C30364" s="17"/>
    </row>
    <row r="30365" spans="2:3" x14ac:dyDescent="0.25">
      <c r="B30365" s="16"/>
      <c r="C30365" s="17"/>
    </row>
    <row r="30366" spans="2:3" x14ac:dyDescent="0.25">
      <c r="B30366" s="16"/>
      <c r="C30366" s="17"/>
    </row>
    <row r="30367" spans="2:3" x14ac:dyDescent="0.25">
      <c r="B30367" s="16"/>
      <c r="C30367" s="17"/>
    </row>
    <row r="30368" spans="2:3" x14ac:dyDescent="0.25">
      <c r="B30368" s="16"/>
      <c r="C30368" s="17"/>
    </row>
    <row r="30369" spans="2:3" x14ac:dyDescent="0.25">
      <c r="B30369" s="16"/>
      <c r="C30369" s="17"/>
    </row>
    <row r="30370" spans="2:3" x14ac:dyDescent="0.25">
      <c r="B30370" s="16"/>
      <c r="C30370" s="17"/>
    </row>
    <row r="30371" spans="2:3" x14ac:dyDescent="0.25">
      <c r="B30371" s="16"/>
      <c r="C30371" s="17"/>
    </row>
    <row r="30372" spans="2:3" x14ac:dyDescent="0.25">
      <c r="B30372" s="16"/>
      <c r="C30372" s="17"/>
    </row>
    <row r="30373" spans="2:3" x14ac:dyDescent="0.25">
      <c r="B30373" s="16"/>
      <c r="C30373" s="17"/>
    </row>
    <row r="30374" spans="2:3" x14ac:dyDescent="0.25">
      <c r="B30374" s="16"/>
      <c r="C30374" s="17"/>
    </row>
    <row r="30375" spans="2:3" x14ac:dyDescent="0.25">
      <c r="B30375" s="16"/>
      <c r="C30375" s="17"/>
    </row>
    <row r="30376" spans="2:3" x14ac:dyDescent="0.25">
      <c r="B30376" s="16"/>
      <c r="C30376" s="17"/>
    </row>
    <row r="30377" spans="2:3" x14ac:dyDescent="0.25">
      <c r="B30377" s="16"/>
      <c r="C30377" s="17"/>
    </row>
    <row r="30378" spans="2:3" x14ac:dyDescent="0.25">
      <c r="B30378" s="16"/>
      <c r="C30378" s="17"/>
    </row>
    <row r="30379" spans="2:3" x14ac:dyDescent="0.25">
      <c r="B30379" s="16"/>
      <c r="C30379" s="17"/>
    </row>
    <row r="30380" spans="2:3" x14ac:dyDescent="0.25">
      <c r="B30380" s="16"/>
      <c r="C30380" s="17"/>
    </row>
    <row r="30381" spans="2:3" x14ac:dyDescent="0.25">
      <c r="B30381" s="16"/>
      <c r="C30381" s="17"/>
    </row>
    <row r="30382" spans="2:3" x14ac:dyDescent="0.25">
      <c r="B30382" s="16"/>
      <c r="C30382" s="17"/>
    </row>
    <row r="30383" spans="2:3" x14ac:dyDescent="0.25">
      <c r="B30383" s="16"/>
      <c r="C30383" s="17"/>
    </row>
    <row r="30384" spans="2:3" x14ac:dyDescent="0.25">
      <c r="B30384" s="16"/>
      <c r="C30384" s="17"/>
    </row>
    <row r="30385" spans="2:3" x14ac:dyDescent="0.25">
      <c r="B30385" s="16"/>
      <c r="C30385" s="17"/>
    </row>
    <row r="30386" spans="2:3" x14ac:dyDescent="0.25">
      <c r="B30386" s="16"/>
      <c r="C30386" s="17"/>
    </row>
    <row r="30387" spans="2:3" x14ac:dyDescent="0.25">
      <c r="B30387" s="16"/>
      <c r="C30387" s="17"/>
    </row>
    <row r="30388" spans="2:3" x14ac:dyDescent="0.25">
      <c r="B30388" s="16"/>
      <c r="C30388" s="17"/>
    </row>
    <row r="30389" spans="2:3" x14ac:dyDescent="0.25">
      <c r="B30389" s="16"/>
      <c r="C30389" s="17"/>
    </row>
    <row r="30390" spans="2:3" x14ac:dyDescent="0.25">
      <c r="B30390" s="16"/>
      <c r="C30390" s="17"/>
    </row>
    <row r="30391" spans="2:3" x14ac:dyDescent="0.25">
      <c r="B30391" s="16"/>
      <c r="C30391" s="17"/>
    </row>
    <row r="30392" spans="2:3" x14ac:dyDescent="0.25">
      <c r="B30392" s="16"/>
      <c r="C30392" s="17"/>
    </row>
    <row r="30393" spans="2:3" x14ac:dyDescent="0.25">
      <c r="B30393" s="16"/>
      <c r="C30393" s="17"/>
    </row>
    <row r="30394" spans="2:3" x14ac:dyDescent="0.25">
      <c r="B30394" s="16"/>
      <c r="C30394" s="17"/>
    </row>
    <row r="30395" spans="2:3" x14ac:dyDescent="0.25">
      <c r="B30395" s="16"/>
      <c r="C30395" s="17"/>
    </row>
    <row r="30396" spans="2:3" x14ac:dyDescent="0.25">
      <c r="B30396" s="16"/>
      <c r="C30396" s="17"/>
    </row>
    <row r="30397" spans="2:3" x14ac:dyDescent="0.25">
      <c r="B30397" s="16"/>
      <c r="C30397" s="17"/>
    </row>
    <row r="30398" spans="2:3" x14ac:dyDescent="0.25">
      <c r="B30398" s="16"/>
      <c r="C30398" s="17"/>
    </row>
    <row r="30399" spans="2:3" x14ac:dyDescent="0.25">
      <c r="B30399" s="16"/>
      <c r="C30399" s="17"/>
    </row>
    <row r="30400" spans="2:3" x14ac:dyDescent="0.25">
      <c r="B30400" s="16"/>
      <c r="C30400" s="17"/>
    </row>
    <row r="30401" spans="2:3" x14ac:dyDescent="0.25">
      <c r="B30401" s="16"/>
      <c r="C30401" s="17"/>
    </row>
    <row r="30402" spans="2:3" x14ac:dyDescent="0.25">
      <c r="B30402" s="16"/>
      <c r="C30402" s="17"/>
    </row>
    <row r="30403" spans="2:3" x14ac:dyDescent="0.25">
      <c r="B30403" s="16"/>
      <c r="C30403" s="17"/>
    </row>
    <row r="30404" spans="2:3" x14ac:dyDescent="0.25">
      <c r="B30404" s="16"/>
      <c r="C30404" s="17"/>
    </row>
    <row r="30405" spans="2:3" x14ac:dyDescent="0.25">
      <c r="B30405" s="16"/>
      <c r="C30405" s="17"/>
    </row>
    <row r="30406" spans="2:3" x14ac:dyDescent="0.25">
      <c r="B30406" s="16"/>
      <c r="C30406" s="17"/>
    </row>
    <row r="30407" spans="2:3" x14ac:dyDescent="0.25">
      <c r="B30407" s="16"/>
      <c r="C30407" s="17"/>
    </row>
    <row r="30408" spans="2:3" x14ac:dyDescent="0.25">
      <c r="B30408" s="16"/>
      <c r="C30408" s="17"/>
    </row>
    <row r="30409" spans="2:3" x14ac:dyDescent="0.25">
      <c r="B30409" s="16"/>
      <c r="C30409" s="17"/>
    </row>
    <row r="30410" spans="2:3" x14ac:dyDescent="0.25">
      <c r="B30410" s="16"/>
      <c r="C30410" s="17"/>
    </row>
    <row r="30411" spans="2:3" x14ac:dyDescent="0.25">
      <c r="B30411" s="16"/>
      <c r="C30411" s="17"/>
    </row>
    <row r="30412" spans="2:3" x14ac:dyDescent="0.25">
      <c r="B30412" s="16"/>
      <c r="C30412" s="17"/>
    </row>
    <row r="30413" spans="2:3" x14ac:dyDescent="0.25">
      <c r="B30413" s="16"/>
      <c r="C30413" s="17"/>
    </row>
    <row r="30414" spans="2:3" x14ac:dyDescent="0.25">
      <c r="B30414" s="16"/>
      <c r="C30414" s="17"/>
    </row>
    <row r="30415" spans="2:3" x14ac:dyDescent="0.25">
      <c r="B30415" s="16"/>
      <c r="C30415" s="17"/>
    </row>
    <row r="30416" spans="2:3" x14ac:dyDescent="0.25">
      <c r="B30416" s="16"/>
      <c r="C30416" s="17"/>
    </row>
    <row r="30417" spans="2:3" x14ac:dyDescent="0.25">
      <c r="B30417" s="16"/>
      <c r="C30417" s="17"/>
    </row>
    <row r="30418" spans="2:3" x14ac:dyDescent="0.25">
      <c r="B30418" s="16"/>
      <c r="C30418" s="17"/>
    </row>
    <row r="30419" spans="2:3" x14ac:dyDescent="0.25">
      <c r="B30419" s="16"/>
      <c r="C30419" s="17"/>
    </row>
    <row r="30420" spans="2:3" x14ac:dyDescent="0.25">
      <c r="B30420" s="16"/>
      <c r="C30420" s="17"/>
    </row>
    <row r="30421" spans="2:3" x14ac:dyDescent="0.25">
      <c r="B30421" s="16"/>
      <c r="C30421" s="17"/>
    </row>
    <row r="30422" spans="2:3" x14ac:dyDescent="0.25">
      <c r="B30422" s="16"/>
      <c r="C30422" s="17"/>
    </row>
    <row r="30423" spans="2:3" x14ac:dyDescent="0.25">
      <c r="B30423" s="16"/>
      <c r="C30423" s="17"/>
    </row>
    <row r="30424" spans="2:3" x14ac:dyDescent="0.25">
      <c r="B30424" s="16"/>
      <c r="C30424" s="17"/>
    </row>
    <row r="30425" spans="2:3" x14ac:dyDescent="0.25">
      <c r="B30425" s="16"/>
      <c r="C30425" s="17"/>
    </row>
    <row r="30426" spans="2:3" x14ac:dyDescent="0.25">
      <c r="B30426" s="16"/>
      <c r="C30426" s="17"/>
    </row>
    <row r="30427" spans="2:3" x14ac:dyDescent="0.25">
      <c r="B30427" s="16"/>
      <c r="C30427" s="17"/>
    </row>
    <row r="30428" spans="2:3" x14ac:dyDescent="0.25">
      <c r="B30428" s="16"/>
      <c r="C30428" s="17"/>
    </row>
    <row r="30429" spans="2:3" x14ac:dyDescent="0.25">
      <c r="B30429" s="16"/>
      <c r="C30429" s="17"/>
    </row>
    <row r="30430" spans="2:3" x14ac:dyDescent="0.25">
      <c r="B30430" s="16"/>
      <c r="C30430" s="17"/>
    </row>
    <row r="30431" spans="2:3" x14ac:dyDescent="0.25">
      <c r="B30431" s="16"/>
      <c r="C30431" s="17"/>
    </row>
    <row r="30432" spans="2:3" x14ac:dyDescent="0.25">
      <c r="B30432" s="16"/>
      <c r="C30432" s="17"/>
    </row>
    <row r="30433" spans="2:3" x14ac:dyDescent="0.25">
      <c r="B30433" s="16"/>
      <c r="C30433" s="17"/>
    </row>
    <row r="30434" spans="2:3" x14ac:dyDescent="0.25">
      <c r="B30434" s="16"/>
      <c r="C30434" s="17"/>
    </row>
    <row r="30435" spans="2:3" x14ac:dyDescent="0.25">
      <c r="B30435" s="16"/>
      <c r="C30435" s="17"/>
    </row>
    <row r="30436" spans="2:3" x14ac:dyDescent="0.25">
      <c r="B30436" s="16"/>
      <c r="C30436" s="17"/>
    </row>
    <row r="30437" spans="2:3" x14ac:dyDescent="0.25">
      <c r="B30437" s="16"/>
      <c r="C30437" s="17"/>
    </row>
    <row r="30438" spans="2:3" x14ac:dyDescent="0.25">
      <c r="B30438" s="16"/>
      <c r="C30438" s="17"/>
    </row>
    <row r="30439" spans="2:3" x14ac:dyDescent="0.25">
      <c r="B30439" s="16"/>
      <c r="C30439" s="17"/>
    </row>
    <row r="30440" spans="2:3" x14ac:dyDescent="0.25">
      <c r="B30440" s="16"/>
      <c r="C30440" s="17"/>
    </row>
    <row r="30441" spans="2:3" x14ac:dyDescent="0.25">
      <c r="B30441" s="16"/>
      <c r="C30441" s="17"/>
    </row>
    <row r="30442" spans="2:3" x14ac:dyDescent="0.25">
      <c r="B30442" s="16"/>
      <c r="C30442" s="17"/>
    </row>
    <row r="30443" spans="2:3" x14ac:dyDescent="0.25">
      <c r="B30443" s="16"/>
      <c r="C30443" s="17"/>
    </row>
    <row r="30444" spans="2:3" x14ac:dyDescent="0.25">
      <c r="B30444" s="16"/>
      <c r="C30444" s="17"/>
    </row>
    <row r="30445" spans="2:3" x14ac:dyDescent="0.25">
      <c r="B30445" s="16"/>
      <c r="C30445" s="17"/>
    </row>
    <row r="30446" spans="2:3" x14ac:dyDescent="0.25">
      <c r="B30446" s="16"/>
      <c r="C30446" s="17"/>
    </row>
    <row r="30447" spans="2:3" x14ac:dyDescent="0.25">
      <c r="B30447" s="16"/>
      <c r="C30447" s="17"/>
    </row>
    <row r="30448" spans="2:3" x14ac:dyDescent="0.25">
      <c r="B30448" s="16"/>
      <c r="C30448" s="17"/>
    </row>
    <row r="30449" spans="2:3" x14ac:dyDescent="0.25">
      <c r="B30449" s="16"/>
      <c r="C30449" s="17"/>
    </row>
    <row r="30450" spans="2:3" x14ac:dyDescent="0.25">
      <c r="B30450" s="16"/>
      <c r="C30450" s="17"/>
    </row>
    <row r="30451" spans="2:3" x14ac:dyDescent="0.25">
      <c r="B30451" s="16"/>
      <c r="C30451" s="17"/>
    </row>
    <row r="30452" spans="2:3" x14ac:dyDescent="0.25">
      <c r="B30452" s="16"/>
      <c r="C30452" s="17"/>
    </row>
    <row r="30453" spans="2:3" x14ac:dyDescent="0.25">
      <c r="B30453" s="16"/>
      <c r="C30453" s="17"/>
    </row>
    <row r="30454" spans="2:3" x14ac:dyDescent="0.25">
      <c r="B30454" s="16"/>
      <c r="C30454" s="17"/>
    </row>
    <row r="30455" spans="2:3" x14ac:dyDescent="0.25">
      <c r="B30455" s="16"/>
      <c r="C30455" s="17"/>
    </row>
    <row r="30456" spans="2:3" x14ac:dyDescent="0.25">
      <c r="B30456" s="16"/>
      <c r="C30456" s="17"/>
    </row>
    <row r="30457" spans="2:3" x14ac:dyDescent="0.25">
      <c r="B30457" s="16"/>
      <c r="C30457" s="17"/>
    </row>
    <row r="30458" spans="2:3" x14ac:dyDescent="0.25">
      <c r="B30458" s="16"/>
      <c r="C30458" s="17"/>
    </row>
    <row r="30459" spans="2:3" x14ac:dyDescent="0.25">
      <c r="B30459" s="16"/>
      <c r="C30459" s="17"/>
    </row>
    <row r="30460" spans="2:3" x14ac:dyDescent="0.25">
      <c r="B30460" s="16"/>
      <c r="C30460" s="17"/>
    </row>
    <row r="30461" spans="2:3" x14ac:dyDescent="0.25">
      <c r="B30461" s="16"/>
      <c r="C30461" s="17"/>
    </row>
    <row r="30462" spans="2:3" x14ac:dyDescent="0.25">
      <c r="B30462" s="16"/>
      <c r="C30462" s="17"/>
    </row>
    <row r="30463" spans="2:3" x14ac:dyDescent="0.25">
      <c r="B30463" s="16"/>
      <c r="C30463" s="17"/>
    </row>
    <row r="30464" spans="2:3" x14ac:dyDescent="0.25">
      <c r="B30464" s="16"/>
      <c r="C30464" s="17"/>
    </row>
    <row r="30465" spans="2:3" x14ac:dyDescent="0.25">
      <c r="B30465" s="16"/>
      <c r="C30465" s="17"/>
    </row>
    <row r="30466" spans="2:3" x14ac:dyDescent="0.25">
      <c r="B30466" s="16"/>
      <c r="C30466" s="17"/>
    </row>
    <row r="30467" spans="2:3" x14ac:dyDescent="0.25">
      <c r="B30467" s="16"/>
      <c r="C30467" s="17"/>
    </row>
    <row r="30468" spans="2:3" x14ac:dyDescent="0.25">
      <c r="B30468" s="16"/>
      <c r="C30468" s="17"/>
    </row>
    <row r="30469" spans="2:3" x14ac:dyDescent="0.25">
      <c r="B30469" s="16"/>
      <c r="C30469" s="17"/>
    </row>
    <row r="30470" spans="2:3" x14ac:dyDescent="0.25">
      <c r="B30470" s="16"/>
      <c r="C30470" s="17"/>
    </row>
    <row r="30471" spans="2:3" x14ac:dyDescent="0.25">
      <c r="B30471" s="16"/>
      <c r="C30471" s="17"/>
    </row>
    <row r="30472" spans="2:3" x14ac:dyDescent="0.25">
      <c r="B30472" s="16"/>
      <c r="C30472" s="17"/>
    </row>
    <row r="30473" spans="2:3" x14ac:dyDescent="0.25">
      <c r="B30473" s="16"/>
      <c r="C30473" s="17"/>
    </row>
    <row r="30474" spans="2:3" x14ac:dyDescent="0.25">
      <c r="B30474" s="16"/>
      <c r="C30474" s="17"/>
    </row>
    <row r="30475" spans="2:3" x14ac:dyDescent="0.25">
      <c r="B30475" s="16"/>
      <c r="C30475" s="17"/>
    </row>
    <row r="30476" spans="2:3" x14ac:dyDescent="0.25">
      <c r="B30476" s="16"/>
      <c r="C30476" s="17"/>
    </row>
    <row r="30477" spans="2:3" x14ac:dyDescent="0.25">
      <c r="B30477" s="16"/>
      <c r="C30477" s="17"/>
    </row>
    <row r="30478" spans="2:3" x14ac:dyDescent="0.25">
      <c r="B30478" s="16"/>
      <c r="C30478" s="17"/>
    </row>
    <row r="30479" spans="2:3" x14ac:dyDescent="0.25">
      <c r="B30479" s="16"/>
      <c r="C30479" s="17"/>
    </row>
    <row r="30480" spans="2:3" x14ac:dyDescent="0.25">
      <c r="B30480" s="16"/>
      <c r="C30480" s="17"/>
    </row>
    <row r="30481" spans="2:3" x14ac:dyDescent="0.25">
      <c r="B30481" s="16"/>
      <c r="C30481" s="17"/>
    </row>
    <row r="30482" spans="2:3" x14ac:dyDescent="0.25">
      <c r="B30482" s="16"/>
      <c r="C30482" s="17"/>
    </row>
    <row r="30483" spans="2:3" x14ac:dyDescent="0.25">
      <c r="B30483" s="16"/>
      <c r="C30483" s="17"/>
    </row>
    <row r="30484" spans="2:3" x14ac:dyDescent="0.25">
      <c r="B30484" s="16"/>
      <c r="C30484" s="17"/>
    </row>
    <row r="30485" spans="2:3" x14ac:dyDescent="0.25">
      <c r="B30485" s="16"/>
      <c r="C30485" s="17"/>
    </row>
    <row r="30486" spans="2:3" x14ac:dyDescent="0.25">
      <c r="B30486" s="16"/>
      <c r="C30486" s="17"/>
    </row>
    <row r="30487" spans="2:3" x14ac:dyDescent="0.25">
      <c r="B30487" s="16"/>
      <c r="C30487" s="17"/>
    </row>
    <row r="30488" spans="2:3" x14ac:dyDescent="0.25">
      <c r="B30488" s="16"/>
      <c r="C30488" s="17"/>
    </row>
    <row r="30489" spans="2:3" x14ac:dyDescent="0.25">
      <c r="B30489" s="16"/>
      <c r="C30489" s="17"/>
    </row>
    <row r="30490" spans="2:3" x14ac:dyDescent="0.25">
      <c r="B30490" s="16"/>
      <c r="C30490" s="17"/>
    </row>
    <row r="30491" spans="2:3" x14ac:dyDescent="0.25">
      <c r="B30491" s="16"/>
      <c r="C30491" s="17"/>
    </row>
    <row r="30492" spans="2:3" x14ac:dyDescent="0.25">
      <c r="B30492" s="16"/>
      <c r="C30492" s="17"/>
    </row>
    <row r="30493" spans="2:3" x14ac:dyDescent="0.25">
      <c r="B30493" s="16"/>
      <c r="C30493" s="17"/>
    </row>
    <row r="30494" spans="2:3" x14ac:dyDescent="0.25">
      <c r="B30494" s="16"/>
      <c r="C30494" s="17"/>
    </row>
    <row r="30495" spans="2:3" x14ac:dyDescent="0.25">
      <c r="B30495" s="16"/>
      <c r="C30495" s="17"/>
    </row>
    <row r="30496" spans="2:3" x14ac:dyDescent="0.25">
      <c r="B30496" s="16"/>
      <c r="C30496" s="17"/>
    </row>
    <row r="30497" spans="2:3" x14ac:dyDescent="0.25">
      <c r="B30497" s="16"/>
      <c r="C30497" s="17"/>
    </row>
    <row r="30498" spans="2:3" x14ac:dyDescent="0.25">
      <c r="B30498" s="16"/>
      <c r="C30498" s="17"/>
    </row>
    <row r="30499" spans="2:3" x14ac:dyDescent="0.25">
      <c r="B30499" s="16"/>
      <c r="C30499" s="17"/>
    </row>
    <row r="30500" spans="2:3" x14ac:dyDescent="0.25">
      <c r="B30500" s="16"/>
      <c r="C30500" s="17"/>
    </row>
    <row r="30501" spans="2:3" x14ac:dyDescent="0.25">
      <c r="B30501" s="16"/>
      <c r="C30501" s="17"/>
    </row>
    <row r="30502" spans="2:3" x14ac:dyDescent="0.25">
      <c r="B30502" s="16"/>
      <c r="C30502" s="17"/>
    </row>
    <row r="30503" spans="2:3" x14ac:dyDescent="0.25">
      <c r="B30503" s="16"/>
      <c r="C30503" s="17"/>
    </row>
    <row r="30504" spans="2:3" x14ac:dyDescent="0.25">
      <c r="B30504" s="16"/>
      <c r="C30504" s="17"/>
    </row>
    <row r="30505" spans="2:3" x14ac:dyDescent="0.25">
      <c r="B30505" s="16"/>
      <c r="C30505" s="17"/>
    </row>
    <row r="30506" spans="2:3" x14ac:dyDescent="0.25">
      <c r="B30506" s="16"/>
      <c r="C30506" s="17"/>
    </row>
    <row r="30507" spans="2:3" x14ac:dyDescent="0.25">
      <c r="B30507" s="16"/>
      <c r="C30507" s="17"/>
    </row>
    <row r="30508" spans="2:3" x14ac:dyDescent="0.25">
      <c r="B30508" s="16"/>
      <c r="C30508" s="17"/>
    </row>
    <row r="30509" spans="2:3" x14ac:dyDescent="0.25">
      <c r="B30509" s="16"/>
      <c r="C30509" s="17"/>
    </row>
    <row r="30510" spans="2:3" x14ac:dyDescent="0.25">
      <c r="B30510" s="16"/>
      <c r="C30510" s="17"/>
    </row>
    <row r="30511" spans="2:3" x14ac:dyDescent="0.25">
      <c r="B30511" s="16"/>
      <c r="C30511" s="17"/>
    </row>
    <row r="30512" spans="2:3" x14ac:dyDescent="0.25">
      <c r="B30512" s="16"/>
      <c r="C30512" s="17"/>
    </row>
    <row r="30513" spans="2:3" x14ac:dyDescent="0.25">
      <c r="B30513" s="16"/>
      <c r="C30513" s="17"/>
    </row>
    <row r="30514" spans="2:3" x14ac:dyDescent="0.25">
      <c r="B30514" s="16"/>
      <c r="C30514" s="17"/>
    </row>
    <row r="30515" spans="2:3" x14ac:dyDescent="0.25">
      <c r="B30515" s="16"/>
      <c r="C30515" s="17"/>
    </row>
    <row r="30516" spans="2:3" x14ac:dyDescent="0.25">
      <c r="B30516" s="16"/>
      <c r="C30516" s="17"/>
    </row>
    <row r="30517" spans="2:3" x14ac:dyDescent="0.25">
      <c r="B30517" s="16"/>
      <c r="C30517" s="17"/>
    </row>
    <row r="30518" spans="2:3" x14ac:dyDescent="0.25">
      <c r="B30518" s="16"/>
      <c r="C30518" s="17"/>
    </row>
    <row r="30519" spans="2:3" x14ac:dyDescent="0.25">
      <c r="B30519" s="16"/>
      <c r="C30519" s="17"/>
    </row>
    <row r="30520" spans="2:3" x14ac:dyDescent="0.25">
      <c r="B30520" s="16"/>
      <c r="C30520" s="17"/>
    </row>
    <row r="30521" spans="2:3" x14ac:dyDescent="0.25">
      <c r="B30521" s="16"/>
      <c r="C30521" s="17"/>
    </row>
    <row r="30522" spans="2:3" x14ac:dyDescent="0.25">
      <c r="B30522" s="16"/>
      <c r="C30522" s="17"/>
    </row>
    <row r="30523" spans="2:3" x14ac:dyDescent="0.25">
      <c r="B30523" s="16"/>
      <c r="C30523" s="17"/>
    </row>
    <row r="30524" spans="2:3" x14ac:dyDescent="0.25">
      <c r="B30524" s="16"/>
      <c r="C30524" s="17"/>
    </row>
    <row r="30525" spans="2:3" x14ac:dyDescent="0.25">
      <c r="B30525" s="16"/>
      <c r="C30525" s="17"/>
    </row>
    <row r="30526" spans="2:3" x14ac:dyDescent="0.25">
      <c r="B30526" s="16"/>
      <c r="C30526" s="17"/>
    </row>
    <row r="30527" spans="2:3" x14ac:dyDescent="0.25">
      <c r="B30527" s="16"/>
      <c r="C30527" s="17"/>
    </row>
    <row r="30528" spans="2:3" x14ac:dyDescent="0.25">
      <c r="B30528" s="16"/>
      <c r="C30528" s="17"/>
    </row>
    <row r="30529" spans="2:3" x14ac:dyDescent="0.25">
      <c r="B30529" s="16"/>
      <c r="C30529" s="17"/>
    </row>
    <row r="30530" spans="2:3" x14ac:dyDescent="0.25">
      <c r="B30530" s="16"/>
      <c r="C30530" s="17"/>
    </row>
    <row r="30531" spans="2:3" x14ac:dyDescent="0.25">
      <c r="B30531" s="16"/>
      <c r="C30531" s="17"/>
    </row>
    <row r="30532" spans="2:3" x14ac:dyDescent="0.25">
      <c r="B30532" s="16"/>
      <c r="C30532" s="17"/>
    </row>
    <row r="30533" spans="2:3" x14ac:dyDescent="0.25">
      <c r="B30533" s="16"/>
      <c r="C30533" s="17"/>
    </row>
    <row r="30534" spans="2:3" x14ac:dyDescent="0.25">
      <c r="B30534" s="16"/>
      <c r="C30534" s="17"/>
    </row>
    <row r="30535" spans="2:3" x14ac:dyDescent="0.25">
      <c r="B30535" s="16"/>
      <c r="C30535" s="17"/>
    </row>
    <row r="30536" spans="2:3" x14ac:dyDescent="0.25">
      <c r="B30536" s="16"/>
      <c r="C30536" s="17"/>
    </row>
    <row r="30537" spans="2:3" x14ac:dyDescent="0.25">
      <c r="B30537" s="16"/>
      <c r="C30537" s="17"/>
    </row>
    <row r="30538" spans="2:3" x14ac:dyDescent="0.25">
      <c r="B30538" s="16"/>
      <c r="C30538" s="17"/>
    </row>
    <row r="30539" spans="2:3" x14ac:dyDescent="0.25">
      <c r="B30539" s="16"/>
      <c r="C30539" s="17"/>
    </row>
    <row r="30540" spans="2:3" x14ac:dyDescent="0.25">
      <c r="B30540" s="16"/>
      <c r="C30540" s="17"/>
    </row>
    <row r="30541" spans="2:3" x14ac:dyDescent="0.25">
      <c r="B30541" s="16"/>
      <c r="C30541" s="17"/>
    </row>
    <row r="30542" spans="2:3" x14ac:dyDescent="0.25">
      <c r="B30542" s="16"/>
      <c r="C30542" s="17"/>
    </row>
    <row r="30543" spans="2:3" x14ac:dyDescent="0.25">
      <c r="B30543" s="16"/>
      <c r="C30543" s="17"/>
    </row>
    <row r="30544" spans="2:3" x14ac:dyDescent="0.25">
      <c r="B30544" s="16"/>
      <c r="C30544" s="17"/>
    </row>
    <row r="30545" spans="2:3" x14ac:dyDescent="0.25">
      <c r="B30545" s="16"/>
      <c r="C30545" s="17"/>
    </row>
    <row r="30546" spans="2:3" x14ac:dyDescent="0.25">
      <c r="B30546" s="16"/>
      <c r="C30546" s="17"/>
    </row>
    <row r="30547" spans="2:3" x14ac:dyDescent="0.25">
      <c r="B30547" s="16"/>
      <c r="C30547" s="17"/>
    </row>
    <row r="30548" spans="2:3" x14ac:dyDescent="0.25">
      <c r="B30548" s="16"/>
      <c r="C30548" s="17"/>
    </row>
    <row r="30549" spans="2:3" x14ac:dyDescent="0.25">
      <c r="B30549" s="16"/>
      <c r="C30549" s="17"/>
    </row>
    <row r="30550" spans="2:3" x14ac:dyDescent="0.25">
      <c r="B30550" s="16"/>
      <c r="C30550" s="17"/>
    </row>
    <row r="30551" spans="2:3" x14ac:dyDescent="0.25">
      <c r="B30551" s="16"/>
      <c r="C30551" s="17"/>
    </row>
    <row r="30552" spans="2:3" x14ac:dyDescent="0.25">
      <c r="B30552" s="16"/>
      <c r="C30552" s="17"/>
    </row>
    <row r="30553" spans="2:3" x14ac:dyDescent="0.25">
      <c r="B30553" s="16"/>
      <c r="C30553" s="17"/>
    </row>
    <row r="30554" spans="2:3" x14ac:dyDescent="0.25">
      <c r="B30554" s="16"/>
      <c r="C30554" s="17"/>
    </row>
    <row r="30555" spans="2:3" x14ac:dyDescent="0.25">
      <c r="B30555" s="16"/>
      <c r="C30555" s="17"/>
    </row>
    <row r="30556" spans="2:3" x14ac:dyDescent="0.25">
      <c r="B30556" s="16"/>
      <c r="C30556" s="17"/>
    </row>
    <row r="30557" spans="2:3" x14ac:dyDescent="0.25">
      <c r="B30557" s="16"/>
      <c r="C30557" s="17"/>
    </row>
    <row r="30558" spans="2:3" x14ac:dyDescent="0.25">
      <c r="B30558" s="16"/>
      <c r="C30558" s="17"/>
    </row>
    <row r="30559" spans="2:3" x14ac:dyDescent="0.25">
      <c r="B30559" s="16"/>
      <c r="C30559" s="17"/>
    </row>
    <row r="30560" spans="2:3" x14ac:dyDescent="0.25">
      <c r="B30560" s="16"/>
      <c r="C30560" s="17"/>
    </row>
    <row r="30561" spans="2:3" x14ac:dyDescent="0.25">
      <c r="B30561" s="16"/>
      <c r="C30561" s="17"/>
    </row>
    <row r="30562" spans="2:3" x14ac:dyDescent="0.25">
      <c r="B30562" s="16"/>
      <c r="C30562" s="17"/>
    </row>
    <row r="30563" spans="2:3" x14ac:dyDescent="0.25">
      <c r="B30563" s="16"/>
      <c r="C30563" s="17"/>
    </row>
    <row r="30564" spans="2:3" x14ac:dyDescent="0.25">
      <c r="B30564" s="16"/>
      <c r="C30564" s="17"/>
    </row>
    <row r="30565" spans="2:3" x14ac:dyDescent="0.25">
      <c r="B30565" s="16"/>
      <c r="C30565" s="17"/>
    </row>
    <row r="30566" spans="2:3" x14ac:dyDescent="0.25">
      <c r="B30566" s="16"/>
      <c r="C30566" s="17"/>
    </row>
    <row r="30567" spans="2:3" x14ac:dyDescent="0.25">
      <c r="B30567" s="16"/>
      <c r="C30567" s="17"/>
    </row>
    <row r="30568" spans="2:3" x14ac:dyDescent="0.25">
      <c r="B30568" s="16"/>
      <c r="C30568" s="17"/>
    </row>
    <row r="30569" spans="2:3" x14ac:dyDescent="0.25">
      <c r="B30569" s="16"/>
      <c r="C30569" s="17"/>
    </row>
    <row r="30570" spans="2:3" x14ac:dyDescent="0.25">
      <c r="B30570" s="16"/>
      <c r="C30570" s="17"/>
    </row>
    <row r="30571" spans="2:3" x14ac:dyDescent="0.25">
      <c r="B30571" s="16"/>
      <c r="C30571" s="17"/>
    </row>
    <row r="30572" spans="2:3" x14ac:dyDescent="0.25">
      <c r="B30572" s="16"/>
      <c r="C30572" s="17"/>
    </row>
    <row r="30573" spans="2:3" x14ac:dyDescent="0.25">
      <c r="B30573" s="16"/>
      <c r="C30573" s="17"/>
    </row>
    <row r="30574" spans="2:3" x14ac:dyDescent="0.25">
      <c r="B30574" s="16"/>
      <c r="C30574" s="17"/>
    </row>
    <row r="30575" spans="2:3" x14ac:dyDescent="0.25">
      <c r="B30575" s="16"/>
      <c r="C30575" s="17"/>
    </row>
    <row r="30576" spans="2:3" x14ac:dyDescent="0.25">
      <c r="B30576" s="16"/>
      <c r="C30576" s="17"/>
    </row>
    <row r="30577" spans="2:3" x14ac:dyDescent="0.25">
      <c r="B30577" s="16"/>
      <c r="C30577" s="17"/>
    </row>
    <row r="30578" spans="2:3" x14ac:dyDescent="0.25">
      <c r="B30578" s="16"/>
      <c r="C30578" s="17"/>
    </row>
    <row r="30579" spans="2:3" x14ac:dyDescent="0.25">
      <c r="B30579" s="16"/>
      <c r="C30579" s="17"/>
    </row>
    <row r="30580" spans="2:3" x14ac:dyDescent="0.25">
      <c r="B30580" s="16"/>
      <c r="C30580" s="17"/>
    </row>
    <row r="30581" spans="2:3" x14ac:dyDescent="0.25">
      <c r="B30581" s="16"/>
      <c r="C30581" s="17"/>
    </row>
    <row r="30582" spans="2:3" x14ac:dyDescent="0.25">
      <c r="B30582" s="16"/>
      <c r="C30582" s="17"/>
    </row>
    <row r="30583" spans="2:3" x14ac:dyDescent="0.25">
      <c r="B30583" s="16"/>
      <c r="C30583" s="17"/>
    </row>
    <row r="30584" spans="2:3" x14ac:dyDescent="0.25">
      <c r="B30584" s="16"/>
      <c r="C30584" s="17"/>
    </row>
    <row r="30585" spans="2:3" x14ac:dyDescent="0.25">
      <c r="B30585" s="16"/>
      <c r="C30585" s="17"/>
    </row>
    <row r="30586" spans="2:3" x14ac:dyDescent="0.25">
      <c r="B30586" s="16"/>
      <c r="C30586" s="17"/>
    </row>
    <row r="30587" spans="2:3" x14ac:dyDescent="0.25">
      <c r="B30587" s="16"/>
      <c r="C30587" s="17"/>
    </row>
    <row r="30588" spans="2:3" x14ac:dyDescent="0.25">
      <c r="B30588" s="16"/>
      <c r="C30588" s="17"/>
    </row>
    <row r="30589" spans="2:3" x14ac:dyDescent="0.25">
      <c r="B30589" s="16"/>
      <c r="C30589" s="17"/>
    </row>
    <row r="30590" spans="2:3" x14ac:dyDescent="0.25">
      <c r="B30590" s="16"/>
      <c r="C30590" s="17"/>
    </row>
    <row r="30591" spans="2:3" x14ac:dyDescent="0.25">
      <c r="B30591" s="16"/>
      <c r="C30591" s="17"/>
    </row>
    <row r="30592" spans="2:3" x14ac:dyDescent="0.25">
      <c r="B30592" s="16"/>
      <c r="C30592" s="17"/>
    </row>
    <row r="30593" spans="2:3" x14ac:dyDescent="0.25">
      <c r="B30593" s="16"/>
      <c r="C30593" s="17"/>
    </row>
    <row r="30594" spans="2:3" x14ac:dyDescent="0.25">
      <c r="B30594" s="16"/>
      <c r="C30594" s="17"/>
    </row>
    <row r="30595" spans="2:3" x14ac:dyDescent="0.25">
      <c r="B30595" s="16"/>
      <c r="C30595" s="17"/>
    </row>
    <row r="30596" spans="2:3" x14ac:dyDescent="0.25">
      <c r="B30596" s="16"/>
      <c r="C30596" s="17"/>
    </row>
    <row r="30597" spans="2:3" x14ac:dyDescent="0.25">
      <c r="B30597" s="16"/>
      <c r="C30597" s="17"/>
    </row>
    <row r="30598" spans="2:3" x14ac:dyDescent="0.25">
      <c r="B30598" s="16"/>
      <c r="C30598" s="17"/>
    </row>
    <row r="30599" spans="2:3" x14ac:dyDescent="0.25">
      <c r="B30599" s="16"/>
      <c r="C30599" s="17"/>
    </row>
    <row r="30600" spans="2:3" x14ac:dyDescent="0.25">
      <c r="B30600" s="16"/>
      <c r="C30600" s="17"/>
    </row>
    <row r="30601" spans="2:3" x14ac:dyDescent="0.25">
      <c r="B30601" s="16"/>
      <c r="C30601" s="17"/>
    </row>
    <row r="30602" spans="2:3" x14ac:dyDescent="0.25">
      <c r="B30602" s="16"/>
      <c r="C30602" s="17"/>
    </row>
    <row r="30603" spans="2:3" x14ac:dyDescent="0.25">
      <c r="B30603" s="16"/>
      <c r="C30603" s="17"/>
    </row>
    <row r="30604" spans="2:3" x14ac:dyDescent="0.25">
      <c r="B30604" s="16"/>
      <c r="C30604" s="17"/>
    </row>
    <row r="30605" spans="2:3" x14ac:dyDescent="0.25">
      <c r="B30605" s="16"/>
      <c r="C30605" s="17"/>
    </row>
    <row r="30606" spans="2:3" x14ac:dyDescent="0.25">
      <c r="B30606" s="16"/>
      <c r="C30606" s="17"/>
    </row>
    <row r="30607" spans="2:3" x14ac:dyDescent="0.25">
      <c r="B30607" s="16"/>
      <c r="C30607" s="17"/>
    </row>
    <row r="30608" spans="2:3" x14ac:dyDescent="0.25">
      <c r="B30608" s="16"/>
      <c r="C30608" s="17"/>
    </row>
    <row r="30609" spans="2:3" x14ac:dyDescent="0.25">
      <c r="B30609" s="16"/>
      <c r="C30609" s="17"/>
    </row>
    <row r="30610" spans="2:3" x14ac:dyDescent="0.25">
      <c r="B30610" s="16"/>
      <c r="C30610" s="17"/>
    </row>
    <row r="30611" spans="2:3" x14ac:dyDescent="0.25">
      <c r="B30611" s="16"/>
      <c r="C30611" s="17"/>
    </row>
    <row r="30612" spans="2:3" x14ac:dyDescent="0.25">
      <c r="B30612" s="16"/>
      <c r="C30612" s="17"/>
    </row>
    <row r="30613" spans="2:3" x14ac:dyDescent="0.25">
      <c r="B30613" s="16"/>
      <c r="C30613" s="17"/>
    </row>
    <row r="30614" spans="2:3" x14ac:dyDescent="0.25">
      <c r="B30614" s="16"/>
      <c r="C30614" s="17"/>
    </row>
    <row r="30615" spans="2:3" x14ac:dyDescent="0.25">
      <c r="B30615" s="16"/>
      <c r="C30615" s="17"/>
    </row>
    <row r="30616" spans="2:3" x14ac:dyDescent="0.25">
      <c r="B30616" s="16"/>
      <c r="C30616" s="17"/>
    </row>
    <row r="30617" spans="2:3" x14ac:dyDescent="0.25">
      <c r="B30617" s="16"/>
      <c r="C30617" s="17"/>
    </row>
    <row r="30618" spans="2:3" x14ac:dyDescent="0.25">
      <c r="B30618" s="16"/>
      <c r="C30618" s="17"/>
    </row>
    <row r="30619" spans="2:3" x14ac:dyDescent="0.25">
      <c r="B30619" s="16"/>
      <c r="C30619" s="17"/>
    </row>
    <row r="30620" spans="2:3" x14ac:dyDescent="0.25">
      <c r="B30620" s="16"/>
      <c r="C30620" s="17"/>
    </row>
    <row r="30621" spans="2:3" x14ac:dyDescent="0.25">
      <c r="B30621" s="16"/>
      <c r="C30621" s="17"/>
    </row>
    <row r="30622" spans="2:3" x14ac:dyDescent="0.25">
      <c r="B30622" s="16"/>
      <c r="C30622" s="17"/>
    </row>
    <row r="30623" spans="2:3" x14ac:dyDescent="0.25">
      <c r="B30623" s="16"/>
      <c r="C30623" s="17"/>
    </row>
    <row r="30624" spans="2:3" x14ac:dyDescent="0.25">
      <c r="B30624" s="16"/>
      <c r="C30624" s="17"/>
    </row>
    <row r="30625" spans="2:3" x14ac:dyDescent="0.25">
      <c r="B30625" s="16"/>
      <c r="C30625" s="17"/>
    </row>
    <row r="30626" spans="2:3" x14ac:dyDescent="0.25">
      <c r="B30626" s="16"/>
      <c r="C30626" s="17"/>
    </row>
    <row r="30627" spans="2:3" x14ac:dyDescent="0.25">
      <c r="B30627" s="16"/>
      <c r="C30627" s="17"/>
    </row>
    <row r="30628" spans="2:3" x14ac:dyDescent="0.25">
      <c r="B30628" s="16"/>
      <c r="C30628" s="17"/>
    </row>
    <row r="30629" spans="2:3" x14ac:dyDescent="0.25">
      <c r="B30629" s="16"/>
      <c r="C30629" s="17"/>
    </row>
    <row r="30630" spans="2:3" x14ac:dyDescent="0.25">
      <c r="B30630" s="16"/>
      <c r="C30630" s="17"/>
    </row>
    <row r="30631" spans="2:3" x14ac:dyDescent="0.25">
      <c r="B30631" s="16"/>
      <c r="C30631" s="17"/>
    </row>
    <row r="30632" spans="2:3" x14ac:dyDescent="0.25">
      <c r="B30632" s="16"/>
      <c r="C30632" s="17"/>
    </row>
    <row r="30633" spans="2:3" x14ac:dyDescent="0.25">
      <c r="B30633" s="16"/>
      <c r="C30633" s="17"/>
    </row>
    <row r="30634" spans="2:3" x14ac:dyDescent="0.25">
      <c r="B30634" s="16"/>
      <c r="C30634" s="17"/>
    </row>
    <row r="30635" spans="2:3" x14ac:dyDescent="0.25">
      <c r="B30635" s="16"/>
      <c r="C30635" s="17"/>
    </row>
    <row r="30636" spans="2:3" x14ac:dyDescent="0.25">
      <c r="B30636" s="16"/>
      <c r="C30636" s="17"/>
    </row>
    <row r="30637" spans="2:3" x14ac:dyDescent="0.25">
      <c r="B30637" s="16"/>
      <c r="C30637" s="17"/>
    </row>
    <row r="30638" spans="2:3" x14ac:dyDescent="0.25">
      <c r="B30638" s="16"/>
      <c r="C30638" s="17"/>
    </row>
    <row r="30639" spans="2:3" x14ac:dyDescent="0.25">
      <c r="B30639" s="16"/>
      <c r="C30639" s="17"/>
    </row>
    <row r="30640" spans="2:3" x14ac:dyDescent="0.25">
      <c r="B30640" s="16"/>
      <c r="C30640" s="17"/>
    </row>
    <row r="30641" spans="2:3" x14ac:dyDescent="0.25">
      <c r="B30641" s="16"/>
      <c r="C30641" s="17"/>
    </row>
    <row r="30642" spans="2:3" x14ac:dyDescent="0.25">
      <c r="B30642" s="16"/>
      <c r="C30642" s="17"/>
    </row>
    <row r="30643" spans="2:3" x14ac:dyDescent="0.25">
      <c r="B30643" s="16"/>
      <c r="C30643" s="17"/>
    </row>
    <row r="30644" spans="2:3" x14ac:dyDescent="0.25">
      <c r="B30644" s="16"/>
      <c r="C30644" s="17"/>
    </row>
    <row r="30645" spans="2:3" x14ac:dyDescent="0.25">
      <c r="B30645" s="16"/>
      <c r="C30645" s="17"/>
    </row>
    <row r="30646" spans="2:3" x14ac:dyDescent="0.25">
      <c r="B30646" s="16"/>
      <c r="C30646" s="17"/>
    </row>
    <row r="30647" spans="2:3" x14ac:dyDescent="0.25">
      <c r="B30647" s="16"/>
      <c r="C30647" s="17"/>
    </row>
    <row r="30648" spans="2:3" x14ac:dyDescent="0.25">
      <c r="B30648" s="16"/>
      <c r="C30648" s="17"/>
    </row>
    <row r="30649" spans="2:3" x14ac:dyDescent="0.25">
      <c r="B30649" s="16"/>
      <c r="C30649" s="17"/>
    </row>
    <row r="30650" spans="2:3" x14ac:dyDescent="0.25">
      <c r="B30650" s="16"/>
      <c r="C30650" s="17"/>
    </row>
    <row r="30651" spans="2:3" x14ac:dyDescent="0.25">
      <c r="B30651" s="16"/>
      <c r="C30651" s="17"/>
    </row>
    <row r="30652" spans="2:3" x14ac:dyDescent="0.25">
      <c r="B30652" s="16"/>
      <c r="C30652" s="17"/>
    </row>
    <row r="30653" spans="2:3" x14ac:dyDescent="0.25">
      <c r="B30653" s="16"/>
      <c r="C30653" s="17"/>
    </row>
    <row r="30654" spans="2:3" x14ac:dyDescent="0.25">
      <c r="B30654" s="16"/>
      <c r="C30654" s="17"/>
    </row>
    <row r="30655" spans="2:3" x14ac:dyDescent="0.25">
      <c r="B30655" s="16"/>
      <c r="C30655" s="17"/>
    </row>
    <row r="30656" spans="2:3" x14ac:dyDescent="0.25">
      <c r="B30656" s="16"/>
      <c r="C30656" s="17"/>
    </row>
    <row r="30657" spans="2:3" x14ac:dyDescent="0.25">
      <c r="B30657" s="16"/>
      <c r="C30657" s="17"/>
    </row>
    <row r="30658" spans="2:3" x14ac:dyDescent="0.25">
      <c r="B30658" s="16"/>
      <c r="C30658" s="17"/>
    </row>
    <row r="30659" spans="2:3" x14ac:dyDescent="0.25">
      <c r="B30659" s="16"/>
      <c r="C30659" s="17"/>
    </row>
    <row r="30660" spans="2:3" x14ac:dyDescent="0.25">
      <c r="B30660" s="16"/>
      <c r="C30660" s="17"/>
    </row>
    <row r="30661" spans="2:3" x14ac:dyDescent="0.25">
      <c r="B30661" s="16"/>
      <c r="C30661" s="17"/>
    </row>
    <row r="30662" spans="2:3" x14ac:dyDescent="0.25">
      <c r="B30662" s="16"/>
      <c r="C30662" s="17"/>
    </row>
    <row r="30663" spans="2:3" x14ac:dyDescent="0.25">
      <c r="B30663" s="16"/>
      <c r="C30663" s="17"/>
    </row>
    <row r="30664" spans="2:3" x14ac:dyDescent="0.25">
      <c r="B30664" s="16"/>
      <c r="C30664" s="17"/>
    </row>
    <row r="30665" spans="2:3" x14ac:dyDescent="0.25">
      <c r="B30665" s="16"/>
      <c r="C30665" s="17"/>
    </row>
    <row r="30666" spans="2:3" x14ac:dyDescent="0.25">
      <c r="B30666" s="16"/>
      <c r="C30666" s="17"/>
    </row>
    <row r="30667" spans="2:3" x14ac:dyDescent="0.25">
      <c r="B30667" s="16"/>
      <c r="C30667" s="17"/>
    </row>
    <row r="30668" spans="2:3" x14ac:dyDescent="0.25">
      <c r="B30668" s="16"/>
      <c r="C30668" s="17"/>
    </row>
    <row r="30669" spans="2:3" x14ac:dyDescent="0.25">
      <c r="B30669" s="16"/>
      <c r="C30669" s="17"/>
    </row>
    <row r="30670" spans="2:3" x14ac:dyDescent="0.25">
      <c r="B30670" s="16"/>
      <c r="C30670" s="17"/>
    </row>
    <row r="30671" spans="2:3" x14ac:dyDescent="0.25">
      <c r="B30671" s="16"/>
      <c r="C30671" s="17"/>
    </row>
    <row r="30672" spans="2:3" x14ac:dyDescent="0.25">
      <c r="B30672" s="16"/>
      <c r="C30672" s="17"/>
    </row>
    <row r="30673" spans="2:3" x14ac:dyDescent="0.25">
      <c r="B30673" s="16"/>
      <c r="C30673" s="17"/>
    </row>
    <row r="30674" spans="2:3" x14ac:dyDescent="0.25">
      <c r="B30674" s="16"/>
      <c r="C30674" s="17"/>
    </row>
    <row r="30675" spans="2:3" x14ac:dyDescent="0.25">
      <c r="B30675" s="16"/>
      <c r="C30675" s="17"/>
    </row>
    <row r="30676" spans="2:3" x14ac:dyDescent="0.25">
      <c r="B30676" s="16"/>
      <c r="C30676" s="17"/>
    </row>
    <row r="30677" spans="2:3" x14ac:dyDescent="0.25">
      <c r="B30677" s="16"/>
      <c r="C30677" s="17"/>
    </row>
    <row r="30678" spans="2:3" x14ac:dyDescent="0.25">
      <c r="B30678" s="16"/>
      <c r="C30678" s="17"/>
    </row>
    <row r="30679" spans="2:3" x14ac:dyDescent="0.25">
      <c r="B30679" s="16"/>
      <c r="C30679" s="17"/>
    </row>
    <row r="30680" spans="2:3" x14ac:dyDescent="0.25">
      <c r="B30680" s="16"/>
      <c r="C30680" s="17"/>
    </row>
    <row r="30681" spans="2:3" x14ac:dyDescent="0.25">
      <c r="B30681" s="16"/>
      <c r="C30681" s="17"/>
    </row>
    <row r="30682" spans="2:3" x14ac:dyDescent="0.25">
      <c r="B30682" s="16"/>
      <c r="C30682" s="17"/>
    </row>
    <row r="30683" spans="2:3" x14ac:dyDescent="0.25">
      <c r="B30683" s="16"/>
      <c r="C30683" s="17"/>
    </row>
    <row r="30684" spans="2:3" x14ac:dyDescent="0.25">
      <c r="B30684" s="16"/>
      <c r="C30684" s="17"/>
    </row>
    <row r="30685" spans="2:3" x14ac:dyDescent="0.25">
      <c r="B30685" s="16"/>
      <c r="C30685" s="17"/>
    </row>
    <row r="30686" spans="2:3" x14ac:dyDescent="0.25">
      <c r="B30686" s="16"/>
      <c r="C30686" s="17"/>
    </row>
    <row r="30687" spans="2:3" x14ac:dyDescent="0.25">
      <c r="B30687" s="16"/>
      <c r="C30687" s="17"/>
    </row>
    <row r="30688" spans="2:3" x14ac:dyDescent="0.25">
      <c r="B30688" s="16"/>
      <c r="C30688" s="17"/>
    </row>
    <row r="30689" spans="2:3" x14ac:dyDescent="0.25">
      <c r="B30689" s="16"/>
      <c r="C30689" s="17"/>
    </row>
    <row r="30690" spans="2:3" x14ac:dyDescent="0.25">
      <c r="B30690" s="16"/>
      <c r="C30690" s="17"/>
    </row>
    <row r="30691" spans="2:3" x14ac:dyDescent="0.25">
      <c r="B30691" s="16"/>
      <c r="C30691" s="17"/>
    </row>
    <row r="30692" spans="2:3" x14ac:dyDescent="0.25">
      <c r="B30692" s="16"/>
      <c r="C30692" s="17"/>
    </row>
    <row r="30693" spans="2:3" x14ac:dyDescent="0.25">
      <c r="B30693" s="16"/>
      <c r="C30693" s="17"/>
    </row>
    <row r="30694" spans="2:3" x14ac:dyDescent="0.25">
      <c r="B30694" s="16"/>
      <c r="C30694" s="17"/>
    </row>
    <row r="30695" spans="2:3" x14ac:dyDescent="0.25">
      <c r="B30695" s="16"/>
      <c r="C30695" s="17"/>
    </row>
    <row r="30696" spans="2:3" x14ac:dyDescent="0.25">
      <c r="B30696" s="16"/>
      <c r="C30696" s="17"/>
    </row>
    <row r="30697" spans="2:3" x14ac:dyDescent="0.25">
      <c r="B30697" s="16"/>
      <c r="C30697" s="17"/>
    </row>
    <row r="30698" spans="2:3" x14ac:dyDescent="0.25">
      <c r="B30698" s="16"/>
      <c r="C30698" s="17"/>
    </row>
    <row r="30699" spans="2:3" x14ac:dyDescent="0.25">
      <c r="B30699" s="16"/>
      <c r="C30699" s="17"/>
    </row>
    <row r="30700" spans="2:3" x14ac:dyDescent="0.25">
      <c r="B30700" s="16"/>
      <c r="C30700" s="17"/>
    </row>
    <row r="30701" spans="2:3" x14ac:dyDescent="0.25">
      <c r="B30701" s="16"/>
      <c r="C30701" s="17"/>
    </row>
    <row r="30702" spans="2:3" x14ac:dyDescent="0.25">
      <c r="B30702" s="16"/>
      <c r="C30702" s="17"/>
    </row>
    <row r="30703" spans="2:3" x14ac:dyDescent="0.25">
      <c r="B30703" s="16"/>
      <c r="C30703" s="17"/>
    </row>
    <row r="30704" spans="2:3" x14ac:dyDescent="0.25">
      <c r="B30704" s="16"/>
      <c r="C30704" s="17"/>
    </row>
    <row r="30705" spans="2:3" x14ac:dyDescent="0.25">
      <c r="B30705" s="16"/>
      <c r="C30705" s="17"/>
    </row>
    <row r="30706" spans="2:3" x14ac:dyDescent="0.25">
      <c r="B30706" s="16"/>
      <c r="C30706" s="17"/>
    </row>
    <row r="30707" spans="2:3" x14ac:dyDescent="0.25">
      <c r="B30707" s="16"/>
      <c r="C30707" s="17"/>
    </row>
    <row r="30708" spans="2:3" x14ac:dyDescent="0.25">
      <c r="B30708" s="16"/>
      <c r="C30708" s="17"/>
    </row>
    <row r="30709" spans="2:3" x14ac:dyDescent="0.25">
      <c r="B30709" s="16"/>
      <c r="C30709" s="17"/>
    </row>
    <row r="30710" spans="2:3" x14ac:dyDescent="0.25">
      <c r="B30710" s="16"/>
      <c r="C30710" s="17"/>
    </row>
    <row r="30711" spans="2:3" x14ac:dyDescent="0.25">
      <c r="B30711" s="16"/>
      <c r="C30711" s="17"/>
    </row>
    <row r="30712" spans="2:3" x14ac:dyDescent="0.25">
      <c r="B30712" s="16"/>
      <c r="C30712" s="17"/>
    </row>
    <row r="30713" spans="2:3" x14ac:dyDescent="0.25">
      <c r="B30713" s="16"/>
      <c r="C30713" s="17"/>
    </row>
    <row r="30714" spans="2:3" x14ac:dyDescent="0.25">
      <c r="B30714" s="16"/>
      <c r="C30714" s="17"/>
    </row>
    <row r="30715" spans="2:3" x14ac:dyDescent="0.25">
      <c r="B30715" s="16"/>
      <c r="C30715" s="17"/>
    </row>
    <row r="30716" spans="2:3" x14ac:dyDescent="0.25">
      <c r="B30716" s="16"/>
      <c r="C30716" s="17"/>
    </row>
    <row r="30717" spans="2:3" x14ac:dyDescent="0.25">
      <c r="B30717" s="16"/>
      <c r="C30717" s="17"/>
    </row>
    <row r="30718" spans="2:3" x14ac:dyDescent="0.25">
      <c r="B30718" s="16"/>
      <c r="C30718" s="17"/>
    </row>
    <row r="30719" spans="2:3" x14ac:dyDescent="0.25">
      <c r="B30719" s="16"/>
      <c r="C30719" s="17"/>
    </row>
    <row r="30720" spans="2:3" x14ac:dyDescent="0.25">
      <c r="B30720" s="16"/>
      <c r="C30720" s="17"/>
    </row>
    <row r="30721" spans="2:3" x14ac:dyDescent="0.25">
      <c r="B30721" s="16"/>
      <c r="C30721" s="17"/>
    </row>
    <row r="30722" spans="2:3" x14ac:dyDescent="0.25">
      <c r="B30722" s="16"/>
      <c r="C30722" s="17"/>
    </row>
    <row r="30723" spans="2:3" x14ac:dyDescent="0.25">
      <c r="B30723" s="16"/>
      <c r="C30723" s="17"/>
    </row>
    <row r="30724" spans="2:3" x14ac:dyDescent="0.25">
      <c r="B30724" s="16"/>
      <c r="C30724" s="17"/>
    </row>
    <row r="30725" spans="2:3" x14ac:dyDescent="0.25">
      <c r="B30725" s="16"/>
      <c r="C30725" s="17"/>
    </row>
    <row r="30726" spans="2:3" x14ac:dyDescent="0.25">
      <c r="B30726" s="16"/>
      <c r="C30726" s="17"/>
    </row>
    <row r="30727" spans="2:3" x14ac:dyDescent="0.25">
      <c r="B30727" s="16"/>
      <c r="C30727" s="17"/>
    </row>
    <row r="30728" spans="2:3" x14ac:dyDescent="0.25">
      <c r="B30728" s="16"/>
      <c r="C30728" s="17"/>
    </row>
    <row r="30729" spans="2:3" x14ac:dyDescent="0.25">
      <c r="B30729" s="16"/>
      <c r="C30729" s="17"/>
    </row>
    <row r="30730" spans="2:3" x14ac:dyDescent="0.25">
      <c r="B30730" s="16"/>
      <c r="C30730" s="17"/>
    </row>
    <row r="30731" spans="2:3" x14ac:dyDescent="0.25">
      <c r="B30731" s="16"/>
      <c r="C30731" s="17"/>
    </row>
    <row r="30732" spans="2:3" x14ac:dyDescent="0.25">
      <c r="B30732" s="16"/>
      <c r="C30732" s="17"/>
    </row>
    <row r="30733" spans="2:3" x14ac:dyDescent="0.25">
      <c r="B30733" s="16"/>
      <c r="C30733" s="17"/>
    </row>
    <row r="30734" spans="2:3" x14ac:dyDescent="0.25">
      <c r="B30734" s="16"/>
      <c r="C30734" s="17"/>
    </row>
    <row r="30735" spans="2:3" x14ac:dyDescent="0.25">
      <c r="B30735" s="16"/>
      <c r="C30735" s="17"/>
    </row>
    <row r="30736" spans="2:3" x14ac:dyDescent="0.25">
      <c r="B30736" s="16"/>
      <c r="C30736" s="17"/>
    </row>
    <row r="30737" spans="2:3" x14ac:dyDescent="0.25">
      <c r="B30737" s="16"/>
      <c r="C30737" s="17"/>
    </row>
    <row r="30738" spans="2:3" x14ac:dyDescent="0.25">
      <c r="B30738" s="16"/>
      <c r="C30738" s="17"/>
    </row>
    <row r="30739" spans="2:3" x14ac:dyDescent="0.25">
      <c r="B30739" s="16"/>
      <c r="C30739" s="17"/>
    </row>
    <row r="30740" spans="2:3" x14ac:dyDescent="0.25">
      <c r="B30740" s="16"/>
      <c r="C30740" s="17"/>
    </row>
    <row r="30741" spans="2:3" x14ac:dyDescent="0.25">
      <c r="B30741" s="16"/>
      <c r="C30741" s="17"/>
    </row>
    <row r="30742" spans="2:3" x14ac:dyDescent="0.25">
      <c r="B30742" s="16"/>
      <c r="C30742" s="17"/>
    </row>
    <row r="30743" spans="2:3" x14ac:dyDescent="0.25">
      <c r="B30743" s="16"/>
      <c r="C30743" s="17"/>
    </row>
    <row r="30744" spans="2:3" x14ac:dyDescent="0.25">
      <c r="B30744" s="16"/>
      <c r="C30744" s="17"/>
    </row>
    <row r="30745" spans="2:3" x14ac:dyDescent="0.25">
      <c r="B30745" s="16"/>
      <c r="C30745" s="17"/>
    </row>
    <row r="30746" spans="2:3" x14ac:dyDescent="0.25">
      <c r="B30746" s="16"/>
      <c r="C30746" s="17"/>
    </row>
    <row r="30747" spans="2:3" x14ac:dyDescent="0.25">
      <c r="B30747" s="16"/>
      <c r="C30747" s="17"/>
    </row>
    <row r="30748" spans="2:3" x14ac:dyDescent="0.25">
      <c r="B30748" s="16"/>
      <c r="C30748" s="17"/>
    </row>
    <row r="30749" spans="2:3" x14ac:dyDescent="0.25">
      <c r="B30749" s="16"/>
      <c r="C30749" s="17"/>
    </row>
    <row r="30750" spans="2:3" x14ac:dyDescent="0.25">
      <c r="B30750" s="16"/>
      <c r="C30750" s="17"/>
    </row>
    <row r="30751" spans="2:3" x14ac:dyDescent="0.25">
      <c r="B30751" s="16"/>
      <c r="C30751" s="17"/>
    </row>
    <row r="30752" spans="2:3" x14ac:dyDescent="0.25">
      <c r="B30752" s="16"/>
      <c r="C30752" s="17"/>
    </row>
    <row r="30753" spans="2:3" x14ac:dyDescent="0.25">
      <c r="B30753" s="16"/>
      <c r="C30753" s="17"/>
    </row>
    <row r="30754" spans="2:3" x14ac:dyDescent="0.25">
      <c r="B30754" s="16"/>
      <c r="C30754" s="17"/>
    </row>
    <row r="30755" spans="2:3" x14ac:dyDescent="0.25">
      <c r="B30755" s="16"/>
      <c r="C30755" s="17"/>
    </row>
    <row r="30756" spans="2:3" x14ac:dyDescent="0.25">
      <c r="B30756" s="16"/>
      <c r="C30756" s="17"/>
    </row>
    <row r="30757" spans="2:3" x14ac:dyDescent="0.25">
      <c r="B30757" s="16"/>
      <c r="C30757" s="17"/>
    </row>
    <row r="30758" spans="2:3" x14ac:dyDescent="0.25">
      <c r="B30758" s="16"/>
      <c r="C30758" s="17"/>
    </row>
    <row r="30759" spans="2:3" x14ac:dyDescent="0.25">
      <c r="B30759" s="16"/>
      <c r="C30759" s="17"/>
    </row>
    <row r="30760" spans="2:3" x14ac:dyDescent="0.25">
      <c r="B30760" s="16"/>
      <c r="C30760" s="17"/>
    </row>
    <row r="30761" spans="2:3" x14ac:dyDescent="0.25">
      <c r="B30761" s="16"/>
      <c r="C30761" s="17"/>
    </row>
    <row r="30762" spans="2:3" x14ac:dyDescent="0.25">
      <c r="B30762" s="16"/>
      <c r="C30762" s="17"/>
    </row>
    <row r="30763" spans="2:3" x14ac:dyDescent="0.25">
      <c r="B30763" s="16"/>
      <c r="C30763" s="17"/>
    </row>
    <row r="30764" spans="2:3" x14ac:dyDescent="0.25">
      <c r="B30764" s="16"/>
      <c r="C30764" s="17"/>
    </row>
    <row r="30765" spans="2:3" x14ac:dyDescent="0.25">
      <c r="B30765" s="16"/>
      <c r="C30765" s="17"/>
    </row>
    <row r="30766" spans="2:3" x14ac:dyDescent="0.25">
      <c r="B30766" s="16"/>
      <c r="C30766" s="17"/>
    </row>
    <row r="30767" spans="2:3" x14ac:dyDescent="0.25">
      <c r="B30767" s="16"/>
      <c r="C30767" s="17"/>
    </row>
    <row r="30768" spans="2:3" x14ac:dyDescent="0.25">
      <c r="B30768" s="16"/>
      <c r="C30768" s="17"/>
    </row>
    <row r="30769" spans="2:3" x14ac:dyDescent="0.25">
      <c r="B30769" s="16"/>
      <c r="C30769" s="17"/>
    </row>
    <row r="30770" spans="2:3" x14ac:dyDescent="0.25">
      <c r="B30770" s="16"/>
      <c r="C30770" s="17"/>
    </row>
    <row r="30771" spans="2:3" x14ac:dyDescent="0.25">
      <c r="B30771" s="16"/>
      <c r="C30771" s="17"/>
    </row>
    <row r="30772" spans="2:3" x14ac:dyDescent="0.25">
      <c r="B30772" s="16"/>
      <c r="C30772" s="17"/>
    </row>
    <row r="30773" spans="2:3" x14ac:dyDescent="0.25">
      <c r="B30773" s="16"/>
      <c r="C30773" s="17"/>
    </row>
    <row r="30774" spans="2:3" x14ac:dyDescent="0.25">
      <c r="B30774" s="16"/>
      <c r="C30774" s="17"/>
    </row>
    <row r="30775" spans="2:3" x14ac:dyDescent="0.25">
      <c r="B30775" s="16"/>
      <c r="C30775" s="17"/>
    </row>
    <row r="30776" spans="2:3" x14ac:dyDescent="0.25">
      <c r="B30776" s="16"/>
      <c r="C30776" s="17"/>
    </row>
    <row r="30777" spans="2:3" x14ac:dyDescent="0.25">
      <c r="B30777" s="16"/>
      <c r="C30777" s="17"/>
    </row>
    <row r="30778" spans="2:3" x14ac:dyDescent="0.25">
      <c r="B30778" s="16"/>
      <c r="C30778" s="17"/>
    </row>
    <row r="30779" spans="2:3" x14ac:dyDescent="0.25">
      <c r="B30779" s="16"/>
      <c r="C30779" s="17"/>
    </row>
    <row r="30780" spans="2:3" x14ac:dyDescent="0.25">
      <c r="B30780" s="16"/>
      <c r="C30780" s="17"/>
    </row>
    <row r="30781" spans="2:3" x14ac:dyDescent="0.25">
      <c r="B30781" s="16"/>
      <c r="C30781" s="17"/>
    </row>
    <row r="30782" spans="2:3" x14ac:dyDescent="0.25">
      <c r="B30782" s="16"/>
      <c r="C30782" s="17"/>
    </row>
    <row r="30783" spans="2:3" x14ac:dyDescent="0.25">
      <c r="B30783" s="16"/>
      <c r="C30783" s="17"/>
    </row>
    <row r="30784" spans="2:3" x14ac:dyDescent="0.25">
      <c r="B30784" s="16"/>
      <c r="C30784" s="17"/>
    </row>
    <row r="30785" spans="2:3" x14ac:dyDescent="0.25">
      <c r="B30785" s="16"/>
      <c r="C30785" s="17"/>
    </row>
    <row r="30786" spans="2:3" x14ac:dyDescent="0.25">
      <c r="B30786" s="16"/>
      <c r="C30786" s="17"/>
    </row>
    <row r="30787" spans="2:3" x14ac:dyDescent="0.25">
      <c r="B30787" s="16"/>
      <c r="C30787" s="17"/>
    </row>
    <row r="30788" spans="2:3" x14ac:dyDescent="0.25">
      <c r="B30788" s="16"/>
      <c r="C30788" s="17"/>
    </row>
    <row r="30789" spans="2:3" x14ac:dyDescent="0.25">
      <c r="B30789" s="16"/>
      <c r="C30789" s="17"/>
    </row>
    <row r="30790" spans="2:3" x14ac:dyDescent="0.25">
      <c r="B30790" s="16"/>
      <c r="C30790" s="17"/>
    </row>
    <row r="30791" spans="2:3" x14ac:dyDescent="0.25">
      <c r="B30791" s="16"/>
      <c r="C30791" s="17"/>
    </row>
    <row r="30792" spans="2:3" x14ac:dyDescent="0.25">
      <c r="B30792" s="16"/>
      <c r="C30792" s="17"/>
    </row>
    <row r="30793" spans="2:3" x14ac:dyDescent="0.25">
      <c r="B30793" s="16"/>
      <c r="C30793" s="17"/>
    </row>
    <row r="30794" spans="2:3" x14ac:dyDescent="0.25">
      <c r="B30794" s="16"/>
      <c r="C30794" s="17"/>
    </row>
    <row r="30795" spans="2:3" x14ac:dyDescent="0.25">
      <c r="B30795" s="16"/>
      <c r="C30795" s="17"/>
    </row>
    <row r="30796" spans="2:3" x14ac:dyDescent="0.25">
      <c r="B30796" s="16"/>
      <c r="C30796" s="17"/>
    </row>
    <row r="30797" spans="2:3" x14ac:dyDescent="0.25">
      <c r="B30797" s="16"/>
      <c r="C30797" s="17"/>
    </row>
    <row r="30798" spans="2:3" x14ac:dyDescent="0.25">
      <c r="B30798" s="16"/>
      <c r="C30798" s="17"/>
    </row>
    <row r="30799" spans="2:3" x14ac:dyDescent="0.25">
      <c r="B30799" s="16"/>
      <c r="C30799" s="17"/>
    </row>
    <row r="30800" spans="2:3" x14ac:dyDescent="0.25">
      <c r="B30800" s="16"/>
      <c r="C30800" s="17"/>
    </row>
    <row r="30801" spans="2:3" x14ac:dyDescent="0.25">
      <c r="B30801" s="16"/>
      <c r="C30801" s="17"/>
    </row>
    <row r="30802" spans="2:3" x14ac:dyDescent="0.25">
      <c r="B30802" s="16"/>
      <c r="C30802" s="17"/>
    </row>
    <row r="30803" spans="2:3" x14ac:dyDescent="0.25">
      <c r="B30803" s="16"/>
      <c r="C30803" s="17"/>
    </row>
    <row r="30804" spans="2:3" x14ac:dyDescent="0.25">
      <c r="B30804" s="16"/>
      <c r="C30804" s="17"/>
    </row>
    <row r="30805" spans="2:3" x14ac:dyDescent="0.25">
      <c r="B30805" s="16"/>
      <c r="C30805" s="17"/>
    </row>
    <row r="30806" spans="2:3" x14ac:dyDescent="0.25">
      <c r="B30806" s="16"/>
      <c r="C30806" s="17"/>
    </row>
    <row r="30807" spans="2:3" x14ac:dyDescent="0.25">
      <c r="B30807" s="16"/>
      <c r="C30807" s="17"/>
    </row>
    <row r="30808" spans="2:3" x14ac:dyDescent="0.25">
      <c r="B30808" s="16"/>
      <c r="C30808" s="17"/>
    </row>
    <row r="30809" spans="2:3" x14ac:dyDescent="0.25">
      <c r="B30809" s="16"/>
      <c r="C30809" s="17"/>
    </row>
    <row r="30810" spans="2:3" x14ac:dyDescent="0.25">
      <c r="B30810" s="16"/>
      <c r="C30810" s="17"/>
    </row>
    <row r="30811" spans="2:3" x14ac:dyDescent="0.25">
      <c r="B30811" s="16"/>
      <c r="C30811" s="17"/>
    </row>
    <row r="30812" spans="2:3" x14ac:dyDescent="0.25">
      <c r="B30812" s="16"/>
      <c r="C30812" s="17"/>
    </row>
    <row r="30813" spans="2:3" x14ac:dyDescent="0.25">
      <c r="B30813" s="16"/>
      <c r="C30813" s="17"/>
    </row>
    <row r="30814" spans="2:3" x14ac:dyDescent="0.25">
      <c r="B30814" s="16"/>
      <c r="C30814" s="17"/>
    </row>
    <row r="30815" spans="2:3" x14ac:dyDescent="0.25">
      <c r="B30815" s="16"/>
      <c r="C30815" s="17"/>
    </row>
    <row r="30816" spans="2:3" x14ac:dyDescent="0.25">
      <c r="B30816" s="16"/>
      <c r="C30816" s="17"/>
    </row>
    <row r="30817" spans="2:3" x14ac:dyDescent="0.25">
      <c r="B30817" s="16"/>
      <c r="C30817" s="17"/>
    </row>
    <row r="30818" spans="2:3" x14ac:dyDescent="0.25">
      <c r="B30818" s="16"/>
      <c r="C30818" s="17"/>
    </row>
    <row r="30819" spans="2:3" x14ac:dyDescent="0.25">
      <c r="B30819" s="16"/>
      <c r="C30819" s="17"/>
    </row>
    <row r="30820" spans="2:3" x14ac:dyDescent="0.25">
      <c r="B30820" s="16"/>
      <c r="C30820" s="17"/>
    </row>
    <row r="30821" spans="2:3" x14ac:dyDescent="0.25">
      <c r="B30821" s="16"/>
      <c r="C30821" s="17"/>
    </row>
    <row r="30822" spans="2:3" x14ac:dyDescent="0.25">
      <c r="B30822" s="16"/>
      <c r="C30822" s="17"/>
    </row>
    <row r="30823" spans="2:3" x14ac:dyDescent="0.25">
      <c r="B30823" s="16"/>
      <c r="C30823" s="17"/>
    </row>
    <row r="30824" spans="2:3" x14ac:dyDescent="0.25">
      <c r="B30824" s="16"/>
      <c r="C30824" s="17"/>
    </row>
    <row r="30825" spans="2:3" x14ac:dyDescent="0.25">
      <c r="B30825" s="16"/>
      <c r="C30825" s="17"/>
    </row>
    <row r="30826" spans="2:3" x14ac:dyDescent="0.25">
      <c r="B30826" s="16"/>
      <c r="C30826" s="17"/>
    </row>
    <row r="30827" spans="2:3" x14ac:dyDescent="0.25">
      <c r="B30827" s="16"/>
      <c r="C30827" s="17"/>
    </row>
    <row r="30828" spans="2:3" x14ac:dyDescent="0.25">
      <c r="B30828" s="16"/>
      <c r="C30828" s="17"/>
    </row>
    <row r="30829" spans="2:3" x14ac:dyDescent="0.25">
      <c r="B30829" s="16"/>
      <c r="C30829" s="17"/>
    </row>
    <row r="30830" spans="2:3" x14ac:dyDescent="0.25">
      <c r="B30830" s="16"/>
      <c r="C30830" s="17"/>
    </row>
    <row r="30831" spans="2:3" x14ac:dyDescent="0.25">
      <c r="B30831" s="16"/>
      <c r="C30831" s="17"/>
    </row>
    <row r="30832" spans="2:3" x14ac:dyDescent="0.25">
      <c r="B30832" s="16"/>
      <c r="C30832" s="17"/>
    </row>
    <row r="30833" spans="2:3" x14ac:dyDescent="0.25">
      <c r="B30833" s="16"/>
      <c r="C30833" s="17"/>
    </row>
    <row r="30834" spans="2:3" x14ac:dyDescent="0.25">
      <c r="B30834" s="16"/>
      <c r="C30834" s="17"/>
    </row>
    <row r="30835" spans="2:3" x14ac:dyDescent="0.25">
      <c r="B30835" s="16"/>
      <c r="C30835" s="17"/>
    </row>
    <row r="30836" spans="2:3" x14ac:dyDescent="0.25">
      <c r="B30836" s="16"/>
      <c r="C30836" s="17"/>
    </row>
    <row r="30837" spans="2:3" x14ac:dyDescent="0.25">
      <c r="B30837" s="16"/>
      <c r="C30837" s="17"/>
    </row>
    <row r="30838" spans="2:3" x14ac:dyDescent="0.25">
      <c r="B30838" s="16"/>
      <c r="C30838" s="17"/>
    </row>
    <row r="30839" spans="2:3" x14ac:dyDescent="0.25">
      <c r="B30839" s="16"/>
      <c r="C30839" s="17"/>
    </row>
    <row r="30840" spans="2:3" x14ac:dyDescent="0.25">
      <c r="B30840" s="16"/>
      <c r="C30840" s="17"/>
    </row>
    <row r="30841" spans="2:3" x14ac:dyDescent="0.25">
      <c r="B30841" s="16"/>
      <c r="C30841" s="17"/>
    </row>
    <row r="30842" spans="2:3" x14ac:dyDescent="0.25">
      <c r="B30842" s="16"/>
      <c r="C30842" s="17"/>
    </row>
    <row r="30843" spans="2:3" x14ac:dyDescent="0.25">
      <c r="B30843" s="16"/>
      <c r="C30843" s="17"/>
    </row>
    <row r="30844" spans="2:3" x14ac:dyDescent="0.25">
      <c r="B30844" s="16"/>
      <c r="C30844" s="17"/>
    </row>
    <row r="30845" spans="2:3" x14ac:dyDescent="0.25">
      <c r="B30845" s="16"/>
      <c r="C30845" s="17"/>
    </row>
    <row r="30846" spans="2:3" x14ac:dyDescent="0.25">
      <c r="B30846" s="16"/>
      <c r="C30846" s="17"/>
    </row>
    <row r="30847" spans="2:3" x14ac:dyDescent="0.25">
      <c r="B30847" s="16"/>
      <c r="C30847" s="17"/>
    </row>
    <row r="30848" spans="2:3" x14ac:dyDescent="0.25">
      <c r="B30848" s="16"/>
      <c r="C30848" s="17"/>
    </row>
    <row r="30849" spans="2:3" x14ac:dyDescent="0.25">
      <c r="B30849" s="16"/>
      <c r="C30849" s="17"/>
    </row>
    <row r="30850" spans="2:3" x14ac:dyDescent="0.25">
      <c r="B30850" s="16"/>
      <c r="C30850" s="17"/>
    </row>
    <row r="30851" spans="2:3" x14ac:dyDescent="0.25">
      <c r="B30851" s="16"/>
      <c r="C30851" s="17"/>
    </row>
    <row r="30852" spans="2:3" x14ac:dyDescent="0.25">
      <c r="B30852" s="16"/>
      <c r="C30852" s="17"/>
    </row>
    <row r="30853" spans="2:3" x14ac:dyDescent="0.25">
      <c r="B30853" s="16"/>
      <c r="C30853" s="17"/>
    </row>
    <row r="30854" spans="2:3" x14ac:dyDescent="0.25">
      <c r="B30854" s="16"/>
      <c r="C30854" s="17"/>
    </row>
    <row r="30855" spans="2:3" x14ac:dyDescent="0.25">
      <c r="B30855" s="16"/>
      <c r="C30855" s="17"/>
    </row>
    <row r="30856" spans="2:3" x14ac:dyDescent="0.25">
      <c r="B30856" s="16"/>
      <c r="C30856" s="17"/>
    </row>
    <row r="30857" spans="2:3" x14ac:dyDescent="0.25">
      <c r="B30857" s="16"/>
      <c r="C30857" s="17"/>
    </row>
    <row r="30858" spans="2:3" x14ac:dyDescent="0.25">
      <c r="B30858" s="16"/>
      <c r="C30858" s="17"/>
    </row>
    <row r="30859" spans="2:3" x14ac:dyDescent="0.25">
      <c r="B30859" s="16"/>
      <c r="C30859" s="17"/>
    </row>
    <row r="30860" spans="2:3" x14ac:dyDescent="0.25">
      <c r="B30860" s="16"/>
      <c r="C30860" s="17"/>
    </row>
    <row r="30861" spans="2:3" x14ac:dyDescent="0.25">
      <c r="B30861" s="16"/>
      <c r="C30861" s="17"/>
    </row>
    <row r="30862" spans="2:3" x14ac:dyDescent="0.25">
      <c r="B30862" s="16"/>
      <c r="C30862" s="17"/>
    </row>
    <row r="30863" spans="2:3" x14ac:dyDescent="0.25">
      <c r="B30863" s="16"/>
      <c r="C30863" s="17"/>
    </row>
    <row r="30864" spans="2:3" x14ac:dyDescent="0.25">
      <c r="B30864" s="16"/>
      <c r="C30864" s="17"/>
    </row>
    <row r="30865" spans="2:3" x14ac:dyDescent="0.25">
      <c r="B30865" s="16"/>
      <c r="C30865" s="17"/>
    </row>
    <row r="30866" spans="2:3" x14ac:dyDescent="0.25">
      <c r="B30866" s="16"/>
      <c r="C30866" s="17"/>
    </row>
    <row r="30867" spans="2:3" x14ac:dyDescent="0.25">
      <c r="B30867" s="16"/>
      <c r="C30867" s="17"/>
    </row>
    <row r="30868" spans="2:3" x14ac:dyDescent="0.25">
      <c r="B30868" s="16"/>
      <c r="C30868" s="17"/>
    </row>
    <row r="30869" spans="2:3" x14ac:dyDescent="0.25">
      <c r="B30869" s="16"/>
      <c r="C30869" s="17"/>
    </row>
    <row r="30870" spans="2:3" x14ac:dyDescent="0.25">
      <c r="B30870" s="16"/>
      <c r="C30870" s="17"/>
    </row>
    <row r="30871" spans="2:3" x14ac:dyDescent="0.25">
      <c r="B30871" s="16"/>
      <c r="C30871" s="17"/>
    </row>
    <row r="30872" spans="2:3" x14ac:dyDescent="0.25">
      <c r="B30872" s="16"/>
      <c r="C30872" s="17"/>
    </row>
    <row r="30873" spans="2:3" x14ac:dyDescent="0.25">
      <c r="B30873" s="16"/>
      <c r="C30873" s="17"/>
    </row>
    <row r="30874" spans="2:3" x14ac:dyDescent="0.25">
      <c r="B30874" s="16"/>
      <c r="C30874" s="17"/>
    </row>
    <row r="30875" spans="2:3" x14ac:dyDescent="0.25">
      <c r="B30875" s="16"/>
      <c r="C30875" s="17"/>
    </row>
    <row r="30876" spans="2:3" x14ac:dyDescent="0.25">
      <c r="B30876" s="16"/>
      <c r="C30876" s="17"/>
    </row>
    <row r="30877" spans="2:3" x14ac:dyDescent="0.25">
      <c r="B30877" s="16"/>
      <c r="C30877" s="17"/>
    </row>
    <row r="30878" spans="2:3" x14ac:dyDescent="0.25">
      <c r="B30878" s="16"/>
      <c r="C30878" s="17"/>
    </row>
    <row r="30879" spans="2:3" x14ac:dyDescent="0.25">
      <c r="B30879" s="16"/>
      <c r="C30879" s="17"/>
    </row>
    <row r="30880" spans="2:3" x14ac:dyDescent="0.25">
      <c r="B30880" s="16"/>
      <c r="C30880" s="17"/>
    </row>
    <row r="30881" spans="2:3" x14ac:dyDescent="0.25">
      <c r="B30881" s="16"/>
      <c r="C30881" s="17"/>
    </row>
    <row r="30882" spans="2:3" x14ac:dyDescent="0.25">
      <c r="B30882" s="16"/>
      <c r="C30882" s="17"/>
    </row>
    <row r="30883" spans="2:3" x14ac:dyDescent="0.25">
      <c r="B30883" s="16"/>
      <c r="C30883" s="17"/>
    </row>
    <row r="30884" spans="2:3" x14ac:dyDescent="0.25">
      <c r="B30884" s="16"/>
      <c r="C30884" s="17"/>
    </row>
    <row r="30885" spans="2:3" x14ac:dyDescent="0.25">
      <c r="B30885" s="16"/>
      <c r="C30885" s="17"/>
    </row>
    <row r="30886" spans="2:3" x14ac:dyDescent="0.25">
      <c r="B30886" s="16"/>
      <c r="C30886" s="17"/>
    </row>
    <row r="30887" spans="2:3" x14ac:dyDescent="0.25">
      <c r="B30887" s="16"/>
      <c r="C30887" s="17"/>
    </row>
    <row r="30888" spans="2:3" x14ac:dyDescent="0.25">
      <c r="B30888" s="16"/>
      <c r="C30888" s="17"/>
    </row>
    <row r="30889" spans="2:3" x14ac:dyDescent="0.25">
      <c r="B30889" s="16"/>
      <c r="C30889" s="17"/>
    </row>
    <row r="30890" spans="2:3" x14ac:dyDescent="0.25">
      <c r="B30890" s="16"/>
      <c r="C30890" s="17"/>
    </row>
    <row r="30891" spans="2:3" x14ac:dyDescent="0.25">
      <c r="B30891" s="16"/>
      <c r="C30891" s="17"/>
    </row>
    <row r="30892" spans="2:3" x14ac:dyDescent="0.25">
      <c r="B30892" s="16"/>
      <c r="C30892" s="17"/>
    </row>
    <row r="30893" spans="2:3" x14ac:dyDescent="0.25">
      <c r="B30893" s="16"/>
      <c r="C30893" s="17"/>
    </row>
    <row r="30894" spans="2:3" x14ac:dyDescent="0.25">
      <c r="B30894" s="16"/>
      <c r="C30894" s="17"/>
    </row>
    <row r="30895" spans="2:3" x14ac:dyDescent="0.25">
      <c r="B30895" s="16"/>
      <c r="C30895" s="17"/>
    </row>
    <row r="30896" spans="2:3" x14ac:dyDescent="0.25">
      <c r="B30896" s="16"/>
      <c r="C30896" s="17"/>
    </row>
    <row r="30897" spans="2:3" x14ac:dyDescent="0.25">
      <c r="B30897" s="16"/>
      <c r="C30897" s="17"/>
    </row>
    <row r="30898" spans="2:3" x14ac:dyDescent="0.25">
      <c r="B30898" s="16"/>
      <c r="C30898" s="17"/>
    </row>
    <row r="30899" spans="2:3" x14ac:dyDescent="0.25">
      <c r="B30899" s="16"/>
      <c r="C30899" s="17"/>
    </row>
    <row r="30900" spans="2:3" x14ac:dyDescent="0.25">
      <c r="B30900" s="16"/>
      <c r="C30900" s="17"/>
    </row>
    <row r="30901" spans="2:3" x14ac:dyDescent="0.25">
      <c r="B30901" s="16"/>
      <c r="C30901" s="17"/>
    </row>
    <row r="30902" spans="2:3" x14ac:dyDescent="0.25">
      <c r="B30902" s="16"/>
      <c r="C30902" s="17"/>
    </row>
    <row r="30903" spans="2:3" x14ac:dyDescent="0.25">
      <c r="B30903" s="16"/>
      <c r="C30903" s="17"/>
    </row>
    <row r="30904" spans="2:3" x14ac:dyDescent="0.25">
      <c r="B30904" s="16"/>
      <c r="C30904" s="17"/>
    </row>
    <row r="30905" spans="2:3" x14ac:dyDescent="0.25">
      <c r="B30905" s="16"/>
      <c r="C30905" s="17"/>
    </row>
    <row r="30906" spans="2:3" x14ac:dyDescent="0.25">
      <c r="B30906" s="16"/>
      <c r="C30906" s="17"/>
    </row>
    <row r="30907" spans="2:3" x14ac:dyDescent="0.25">
      <c r="B30907" s="16"/>
      <c r="C30907" s="17"/>
    </row>
    <row r="30908" spans="2:3" x14ac:dyDescent="0.25">
      <c r="B30908" s="16"/>
      <c r="C30908" s="17"/>
    </row>
    <row r="30909" spans="2:3" x14ac:dyDescent="0.25">
      <c r="B30909" s="16"/>
      <c r="C30909" s="17"/>
    </row>
    <row r="30910" spans="2:3" x14ac:dyDescent="0.25">
      <c r="B30910" s="16"/>
      <c r="C30910" s="17"/>
    </row>
    <row r="30911" spans="2:3" x14ac:dyDescent="0.25">
      <c r="B30911" s="16"/>
      <c r="C30911" s="17"/>
    </row>
    <row r="30912" spans="2:3" x14ac:dyDescent="0.25">
      <c r="B30912" s="16"/>
      <c r="C30912" s="17"/>
    </row>
    <row r="30913" spans="2:3" x14ac:dyDescent="0.25">
      <c r="B30913" s="16"/>
      <c r="C30913" s="17"/>
    </row>
    <row r="30914" spans="2:3" x14ac:dyDescent="0.25">
      <c r="B30914" s="16"/>
      <c r="C30914" s="17"/>
    </row>
    <row r="30915" spans="2:3" x14ac:dyDescent="0.25">
      <c r="B30915" s="16"/>
      <c r="C30915" s="17"/>
    </row>
    <row r="30916" spans="2:3" x14ac:dyDescent="0.25">
      <c r="B30916" s="16"/>
      <c r="C30916" s="17"/>
    </row>
    <row r="30917" spans="2:3" x14ac:dyDescent="0.25">
      <c r="B30917" s="16"/>
      <c r="C30917" s="17"/>
    </row>
    <row r="30918" spans="2:3" x14ac:dyDescent="0.25">
      <c r="B30918" s="16"/>
      <c r="C30918" s="17"/>
    </row>
    <row r="30919" spans="2:3" x14ac:dyDescent="0.25">
      <c r="B30919" s="16"/>
      <c r="C30919" s="17"/>
    </row>
    <row r="30920" spans="2:3" x14ac:dyDescent="0.25">
      <c r="B30920" s="16"/>
      <c r="C30920" s="17"/>
    </row>
    <row r="30921" spans="2:3" x14ac:dyDescent="0.25">
      <c r="B30921" s="16"/>
      <c r="C30921" s="17"/>
    </row>
    <row r="30922" spans="2:3" x14ac:dyDescent="0.25">
      <c r="B30922" s="16"/>
      <c r="C30922" s="17"/>
    </row>
    <row r="30923" spans="2:3" x14ac:dyDescent="0.25">
      <c r="B30923" s="16"/>
      <c r="C30923" s="17"/>
    </row>
    <row r="30924" spans="2:3" x14ac:dyDescent="0.25">
      <c r="B30924" s="16"/>
      <c r="C30924" s="17"/>
    </row>
    <row r="30925" spans="2:3" x14ac:dyDescent="0.25">
      <c r="B30925" s="16"/>
      <c r="C30925" s="17"/>
    </row>
    <row r="30926" spans="2:3" x14ac:dyDescent="0.25">
      <c r="B30926" s="16"/>
      <c r="C30926" s="17"/>
    </row>
    <row r="30927" spans="2:3" x14ac:dyDescent="0.25">
      <c r="B30927" s="16"/>
      <c r="C30927" s="17"/>
    </row>
    <row r="30928" spans="2:3" x14ac:dyDescent="0.25">
      <c r="B30928" s="16"/>
      <c r="C30928" s="17"/>
    </row>
    <row r="30929" spans="2:3" x14ac:dyDescent="0.25">
      <c r="B30929" s="16"/>
      <c r="C30929" s="17"/>
    </row>
    <row r="30930" spans="2:3" x14ac:dyDescent="0.25">
      <c r="B30930" s="16"/>
      <c r="C30930" s="17"/>
    </row>
    <row r="30931" spans="2:3" x14ac:dyDescent="0.25">
      <c r="B30931" s="16"/>
      <c r="C30931" s="17"/>
    </row>
    <row r="30932" spans="2:3" x14ac:dyDescent="0.25">
      <c r="B30932" s="16"/>
      <c r="C30932" s="17"/>
    </row>
    <row r="30933" spans="2:3" x14ac:dyDescent="0.25">
      <c r="B30933" s="16"/>
      <c r="C30933" s="17"/>
    </row>
    <row r="30934" spans="2:3" x14ac:dyDescent="0.25">
      <c r="B30934" s="16"/>
      <c r="C30934" s="17"/>
    </row>
    <row r="30935" spans="2:3" x14ac:dyDescent="0.25">
      <c r="B30935" s="16"/>
      <c r="C30935" s="17"/>
    </row>
    <row r="30936" spans="2:3" x14ac:dyDescent="0.25">
      <c r="B30936" s="16"/>
      <c r="C30936" s="17"/>
    </row>
    <row r="30937" spans="2:3" x14ac:dyDescent="0.25">
      <c r="B30937" s="16"/>
      <c r="C30937" s="17"/>
    </row>
    <row r="30938" spans="2:3" x14ac:dyDescent="0.25">
      <c r="B30938" s="16"/>
      <c r="C30938" s="17"/>
    </row>
    <row r="30939" spans="2:3" x14ac:dyDescent="0.25">
      <c r="B30939" s="16"/>
      <c r="C30939" s="17"/>
    </row>
    <row r="30940" spans="2:3" x14ac:dyDescent="0.25">
      <c r="B30940" s="16"/>
      <c r="C30940" s="17"/>
    </row>
    <row r="30941" spans="2:3" x14ac:dyDescent="0.25">
      <c r="B30941" s="16"/>
      <c r="C30941" s="17"/>
    </row>
    <row r="30942" spans="2:3" x14ac:dyDescent="0.25">
      <c r="B30942" s="16"/>
      <c r="C30942" s="17"/>
    </row>
    <row r="30943" spans="2:3" x14ac:dyDescent="0.25">
      <c r="B30943" s="16"/>
      <c r="C30943" s="17"/>
    </row>
    <row r="30944" spans="2:3" x14ac:dyDescent="0.25">
      <c r="B30944" s="16"/>
      <c r="C30944" s="17"/>
    </row>
    <row r="30945" spans="2:3" x14ac:dyDescent="0.25">
      <c r="B30945" s="16"/>
      <c r="C30945" s="17"/>
    </row>
    <row r="30946" spans="2:3" x14ac:dyDescent="0.25">
      <c r="B30946" s="16"/>
      <c r="C30946" s="17"/>
    </row>
    <row r="30947" spans="2:3" x14ac:dyDescent="0.25">
      <c r="B30947" s="16"/>
      <c r="C30947" s="17"/>
    </row>
    <row r="30948" spans="2:3" x14ac:dyDescent="0.25">
      <c r="B30948" s="16"/>
      <c r="C30948" s="17"/>
    </row>
    <row r="30949" spans="2:3" x14ac:dyDescent="0.25">
      <c r="B30949" s="16"/>
      <c r="C30949" s="17"/>
    </row>
    <row r="30950" spans="2:3" x14ac:dyDescent="0.25">
      <c r="B30950" s="16"/>
      <c r="C30950" s="17"/>
    </row>
    <row r="30951" spans="2:3" x14ac:dyDescent="0.25">
      <c r="B30951" s="16"/>
      <c r="C30951" s="17"/>
    </row>
    <row r="30952" spans="2:3" x14ac:dyDescent="0.25">
      <c r="B30952" s="16"/>
      <c r="C30952" s="17"/>
    </row>
    <row r="30953" spans="2:3" x14ac:dyDescent="0.25">
      <c r="B30953" s="16"/>
      <c r="C30953" s="17"/>
    </row>
    <row r="30954" spans="2:3" x14ac:dyDescent="0.25">
      <c r="B30954" s="16"/>
      <c r="C30954" s="17"/>
    </row>
    <row r="30955" spans="2:3" x14ac:dyDescent="0.25">
      <c r="B30955" s="16"/>
      <c r="C30955" s="17"/>
    </row>
    <row r="30956" spans="2:3" x14ac:dyDescent="0.25">
      <c r="B30956" s="16"/>
      <c r="C30956" s="17"/>
    </row>
    <row r="30957" spans="2:3" x14ac:dyDescent="0.25">
      <c r="B30957" s="16"/>
      <c r="C30957" s="17"/>
    </row>
    <row r="30958" spans="2:3" x14ac:dyDescent="0.25">
      <c r="B30958" s="16"/>
      <c r="C30958" s="17"/>
    </row>
    <row r="30959" spans="2:3" x14ac:dyDescent="0.25">
      <c r="B30959" s="16"/>
      <c r="C30959" s="17"/>
    </row>
    <row r="30960" spans="2:3" x14ac:dyDescent="0.25">
      <c r="B30960" s="16"/>
      <c r="C30960" s="17"/>
    </row>
    <row r="30961" spans="2:3" x14ac:dyDescent="0.25">
      <c r="B30961" s="16"/>
      <c r="C30961" s="17"/>
    </row>
    <row r="30962" spans="2:3" x14ac:dyDescent="0.25">
      <c r="B30962" s="16"/>
      <c r="C30962" s="17"/>
    </row>
    <row r="30963" spans="2:3" x14ac:dyDescent="0.25">
      <c r="B30963" s="16"/>
      <c r="C30963" s="17"/>
    </row>
    <row r="30964" spans="2:3" x14ac:dyDescent="0.25">
      <c r="B30964" s="16"/>
      <c r="C30964" s="17"/>
    </row>
    <row r="30965" spans="2:3" x14ac:dyDescent="0.25">
      <c r="B30965" s="16"/>
      <c r="C30965" s="17"/>
    </row>
    <row r="30966" spans="2:3" x14ac:dyDescent="0.25">
      <c r="B30966" s="16"/>
      <c r="C30966" s="17"/>
    </row>
    <row r="30967" spans="2:3" x14ac:dyDescent="0.25">
      <c r="B30967" s="16"/>
      <c r="C30967" s="17"/>
    </row>
    <row r="30968" spans="2:3" x14ac:dyDescent="0.25">
      <c r="B30968" s="16"/>
      <c r="C30968" s="17"/>
    </row>
    <row r="30969" spans="2:3" x14ac:dyDescent="0.25">
      <c r="B30969" s="16"/>
      <c r="C30969" s="17"/>
    </row>
    <row r="30970" spans="2:3" x14ac:dyDescent="0.25">
      <c r="B30970" s="16"/>
      <c r="C30970" s="17"/>
    </row>
    <row r="30971" spans="2:3" x14ac:dyDescent="0.25">
      <c r="B30971" s="16"/>
      <c r="C30971" s="17"/>
    </row>
    <row r="30972" spans="2:3" x14ac:dyDescent="0.25">
      <c r="B30972" s="16"/>
      <c r="C30972" s="17"/>
    </row>
    <row r="30973" spans="2:3" x14ac:dyDescent="0.25">
      <c r="B30973" s="16"/>
      <c r="C30973" s="17"/>
    </row>
    <row r="30974" spans="2:3" x14ac:dyDescent="0.25">
      <c r="B30974" s="16"/>
      <c r="C30974" s="17"/>
    </row>
    <row r="30975" spans="2:3" x14ac:dyDescent="0.25">
      <c r="B30975" s="16"/>
      <c r="C30975" s="17"/>
    </row>
    <row r="30976" spans="2:3" x14ac:dyDescent="0.25">
      <c r="B30976" s="16"/>
      <c r="C30976" s="17"/>
    </row>
    <row r="30977" spans="2:3" x14ac:dyDescent="0.25">
      <c r="B30977" s="16"/>
      <c r="C30977" s="17"/>
    </row>
    <row r="30978" spans="2:3" x14ac:dyDescent="0.25">
      <c r="B30978" s="16"/>
      <c r="C30978" s="17"/>
    </row>
    <row r="30979" spans="2:3" x14ac:dyDescent="0.25">
      <c r="B30979" s="16"/>
      <c r="C30979" s="17"/>
    </row>
    <row r="30980" spans="2:3" x14ac:dyDescent="0.25">
      <c r="B30980" s="16"/>
      <c r="C30980" s="17"/>
    </row>
    <row r="30981" spans="2:3" x14ac:dyDescent="0.25">
      <c r="B30981" s="16"/>
      <c r="C30981" s="17"/>
    </row>
    <row r="30982" spans="2:3" x14ac:dyDescent="0.25">
      <c r="B30982" s="16"/>
      <c r="C30982" s="17"/>
    </row>
    <row r="30983" spans="2:3" x14ac:dyDescent="0.25">
      <c r="B30983" s="16"/>
      <c r="C30983" s="17"/>
    </row>
    <row r="30984" spans="2:3" x14ac:dyDescent="0.25">
      <c r="B30984" s="16"/>
      <c r="C30984" s="17"/>
    </row>
    <row r="30985" spans="2:3" x14ac:dyDescent="0.25">
      <c r="B30985" s="16"/>
      <c r="C30985" s="17"/>
    </row>
    <row r="30986" spans="2:3" x14ac:dyDescent="0.25">
      <c r="B30986" s="16"/>
      <c r="C30986" s="17"/>
    </row>
    <row r="30987" spans="2:3" x14ac:dyDescent="0.25">
      <c r="B30987" s="16"/>
      <c r="C30987" s="17"/>
    </row>
    <row r="30988" spans="2:3" x14ac:dyDescent="0.25">
      <c r="B30988" s="16"/>
      <c r="C30988" s="17"/>
    </row>
    <row r="30989" spans="2:3" x14ac:dyDescent="0.25">
      <c r="B30989" s="16"/>
      <c r="C30989" s="17"/>
    </row>
    <row r="30990" spans="2:3" x14ac:dyDescent="0.25">
      <c r="B30990" s="16"/>
      <c r="C30990" s="17"/>
    </row>
    <row r="30991" spans="2:3" x14ac:dyDescent="0.25">
      <c r="B30991" s="16"/>
      <c r="C30991" s="17"/>
    </row>
    <row r="30992" spans="2:3" x14ac:dyDescent="0.25">
      <c r="B30992" s="16"/>
      <c r="C30992" s="17"/>
    </row>
    <row r="30993" spans="2:3" x14ac:dyDescent="0.25">
      <c r="B30993" s="16"/>
      <c r="C30993" s="17"/>
    </row>
    <row r="30994" spans="2:3" x14ac:dyDescent="0.25">
      <c r="B30994" s="16"/>
      <c r="C30994" s="17"/>
    </row>
    <row r="30995" spans="2:3" x14ac:dyDescent="0.25">
      <c r="B30995" s="16"/>
      <c r="C30995" s="17"/>
    </row>
    <row r="30996" spans="2:3" x14ac:dyDescent="0.25">
      <c r="B30996" s="16"/>
      <c r="C30996" s="17"/>
    </row>
    <row r="30997" spans="2:3" x14ac:dyDescent="0.25">
      <c r="B30997" s="16"/>
      <c r="C30997" s="17"/>
    </row>
    <row r="30998" spans="2:3" x14ac:dyDescent="0.25">
      <c r="B30998" s="16"/>
      <c r="C30998" s="17"/>
    </row>
    <row r="30999" spans="2:3" x14ac:dyDescent="0.25">
      <c r="B30999" s="16"/>
      <c r="C30999" s="17"/>
    </row>
    <row r="31000" spans="2:3" x14ac:dyDescent="0.25">
      <c r="B31000" s="16"/>
      <c r="C31000" s="17"/>
    </row>
    <row r="31001" spans="2:3" x14ac:dyDescent="0.25">
      <c r="B31001" s="16"/>
      <c r="C31001" s="17"/>
    </row>
    <row r="31002" spans="2:3" x14ac:dyDescent="0.25">
      <c r="B31002" s="16"/>
      <c r="C31002" s="17"/>
    </row>
    <row r="31003" spans="2:3" x14ac:dyDescent="0.25">
      <c r="B31003" s="16"/>
      <c r="C31003" s="17"/>
    </row>
    <row r="31004" spans="2:3" x14ac:dyDescent="0.25">
      <c r="B31004" s="16"/>
      <c r="C31004" s="17"/>
    </row>
    <row r="31005" spans="2:3" x14ac:dyDescent="0.25">
      <c r="B31005" s="16"/>
      <c r="C31005" s="17"/>
    </row>
    <row r="31006" spans="2:3" x14ac:dyDescent="0.25">
      <c r="B31006" s="16"/>
      <c r="C31006" s="17"/>
    </row>
    <row r="31007" spans="2:3" x14ac:dyDescent="0.25">
      <c r="B31007" s="16"/>
      <c r="C31007" s="17"/>
    </row>
    <row r="31008" spans="2:3" x14ac:dyDescent="0.25">
      <c r="B31008" s="16"/>
      <c r="C31008" s="17"/>
    </row>
    <row r="31009" spans="2:3" x14ac:dyDescent="0.25">
      <c r="B31009" s="16"/>
      <c r="C31009" s="17"/>
    </row>
    <row r="31010" spans="2:3" x14ac:dyDescent="0.25">
      <c r="B31010" s="16"/>
      <c r="C31010" s="17"/>
    </row>
    <row r="31011" spans="2:3" x14ac:dyDescent="0.25">
      <c r="B31011" s="16"/>
      <c r="C31011" s="17"/>
    </row>
    <row r="31012" spans="2:3" x14ac:dyDescent="0.25">
      <c r="B31012" s="16"/>
      <c r="C31012" s="17"/>
    </row>
    <row r="31013" spans="2:3" x14ac:dyDescent="0.25">
      <c r="B31013" s="16"/>
      <c r="C31013" s="17"/>
    </row>
    <row r="31014" spans="2:3" x14ac:dyDescent="0.25">
      <c r="B31014" s="16"/>
      <c r="C31014" s="17"/>
    </row>
    <row r="31015" spans="2:3" x14ac:dyDescent="0.25">
      <c r="B31015" s="16"/>
      <c r="C31015" s="17"/>
    </row>
    <row r="31016" spans="2:3" x14ac:dyDescent="0.25">
      <c r="B31016" s="16"/>
      <c r="C31016" s="17"/>
    </row>
    <row r="31017" spans="2:3" x14ac:dyDescent="0.25">
      <c r="B31017" s="16"/>
      <c r="C31017" s="17"/>
    </row>
    <row r="31018" spans="2:3" x14ac:dyDescent="0.25">
      <c r="B31018" s="16"/>
      <c r="C31018" s="17"/>
    </row>
    <row r="31019" spans="2:3" x14ac:dyDescent="0.25">
      <c r="B31019" s="16"/>
      <c r="C31019" s="17"/>
    </row>
    <row r="31020" spans="2:3" x14ac:dyDescent="0.25">
      <c r="B31020" s="16"/>
      <c r="C31020" s="17"/>
    </row>
    <row r="31021" spans="2:3" x14ac:dyDescent="0.25">
      <c r="B31021" s="16"/>
      <c r="C31021" s="17"/>
    </row>
    <row r="31022" spans="2:3" x14ac:dyDescent="0.25">
      <c r="B31022" s="16"/>
      <c r="C31022" s="17"/>
    </row>
    <row r="31023" spans="2:3" x14ac:dyDescent="0.25">
      <c r="B31023" s="16"/>
      <c r="C31023" s="17"/>
    </row>
    <row r="31024" spans="2:3" x14ac:dyDescent="0.25">
      <c r="B31024" s="16"/>
      <c r="C31024" s="17"/>
    </row>
    <row r="31025" spans="2:3" x14ac:dyDescent="0.25">
      <c r="B31025" s="16"/>
      <c r="C31025" s="17"/>
    </row>
    <row r="31026" spans="2:3" x14ac:dyDescent="0.25">
      <c r="B31026" s="16"/>
      <c r="C31026" s="17"/>
    </row>
    <row r="31027" spans="2:3" x14ac:dyDescent="0.25">
      <c r="B31027" s="16"/>
      <c r="C31027" s="17"/>
    </row>
    <row r="31028" spans="2:3" x14ac:dyDescent="0.25">
      <c r="B31028" s="16"/>
      <c r="C31028" s="17"/>
    </row>
    <row r="31029" spans="2:3" x14ac:dyDescent="0.25">
      <c r="B31029" s="16"/>
      <c r="C31029" s="17"/>
    </row>
    <row r="31030" spans="2:3" x14ac:dyDescent="0.25">
      <c r="B31030" s="16"/>
      <c r="C31030" s="17"/>
    </row>
    <row r="31031" spans="2:3" x14ac:dyDescent="0.25">
      <c r="B31031" s="16"/>
      <c r="C31031" s="17"/>
    </row>
    <row r="31032" spans="2:3" x14ac:dyDescent="0.25">
      <c r="B31032" s="16"/>
      <c r="C31032" s="17"/>
    </row>
    <row r="31033" spans="2:3" x14ac:dyDescent="0.25">
      <c r="B31033" s="16"/>
      <c r="C31033" s="17"/>
    </row>
    <row r="31034" spans="2:3" x14ac:dyDescent="0.25">
      <c r="B31034" s="16"/>
      <c r="C31034" s="17"/>
    </row>
    <row r="31035" spans="2:3" x14ac:dyDescent="0.25">
      <c r="B31035" s="16"/>
      <c r="C31035" s="17"/>
    </row>
    <row r="31036" spans="2:3" x14ac:dyDescent="0.25">
      <c r="B31036" s="16"/>
      <c r="C31036" s="17"/>
    </row>
    <row r="31037" spans="2:3" x14ac:dyDescent="0.25">
      <c r="B31037" s="16"/>
      <c r="C31037" s="17"/>
    </row>
    <row r="31038" spans="2:3" x14ac:dyDescent="0.25">
      <c r="B31038" s="16"/>
      <c r="C31038" s="17"/>
    </row>
    <row r="31039" spans="2:3" x14ac:dyDescent="0.25">
      <c r="B31039" s="16"/>
      <c r="C31039" s="17"/>
    </row>
    <row r="31040" spans="2:3" x14ac:dyDescent="0.25">
      <c r="B31040" s="16"/>
      <c r="C31040" s="17"/>
    </row>
    <row r="31041" spans="2:3" x14ac:dyDescent="0.25">
      <c r="B31041" s="16"/>
      <c r="C31041" s="17"/>
    </row>
    <row r="31042" spans="2:3" x14ac:dyDescent="0.25">
      <c r="B31042" s="16"/>
      <c r="C31042" s="17"/>
    </row>
    <row r="31043" spans="2:3" x14ac:dyDescent="0.25">
      <c r="B31043" s="16"/>
      <c r="C31043" s="17"/>
    </row>
    <row r="31044" spans="2:3" x14ac:dyDescent="0.25">
      <c r="B31044" s="16"/>
      <c r="C31044" s="17"/>
    </row>
    <row r="31045" spans="2:3" x14ac:dyDescent="0.25">
      <c r="B31045" s="16"/>
      <c r="C31045" s="17"/>
    </row>
    <row r="31046" spans="2:3" x14ac:dyDescent="0.25">
      <c r="B31046" s="16"/>
      <c r="C31046" s="17"/>
    </row>
    <row r="31047" spans="2:3" x14ac:dyDescent="0.25">
      <c r="B31047" s="16"/>
      <c r="C31047" s="17"/>
    </row>
    <row r="31048" spans="2:3" x14ac:dyDescent="0.25">
      <c r="B31048" s="16"/>
      <c r="C31048" s="17"/>
    </row>
    <row r="31049" spans="2:3" x14ac:dyDescent="0.25">
      <c r="B31049" s="16"/>
      <c r="C31049" s="17"/>
    </row>
    <row r="31050" spans="2:3" x14ac:dyDescent="0.25">
      <c r="B31050" s="16"/>
      <c r="C31050" s="17"/>
    </row>
    <row r="31051" spans="2:3" x14ac:dyDescent="0.25">
      <c r="B31051" s="16"/>
      <c r="C31051" s="17"/>
    </row>
    <row r="31052" spans="2:3" x14ac:dyDescent="0.25">
      <c r="B31052" s="16"/>
      <c r="C31052" s="17"/>
    </row>
    <row r="31053" spans="2:3" x14ac:dyDescent="0.25">
      <c r="B31053" s="16"/>
      <c r="C31053" s="17"/>
    </row>
    <row r="31054" spans="2:3" x14ac:dyDescent="0.25">
      <c r="B31054" s="16"/>
      <c r="C31054" s="17"/>
    </row>
    <row r="31055" spans="2:3" x14ac:dyDescent="0.25">
      <c r="B31055" s="16"/>
      <c r="C31055" s="17"/>
    </row>
    <row r="31056" spans="2:3" x14ac:dyDescent="0.25">
      <c r="B31056" s="16"/>
      <c r="C31056" s="17"/>
    </row>
    <row r="31057" spans="2:3" x14ac:dyDescent="0.25">
      <c r="B31057" s="16"/>
      <c r="C31057" s="17"/>
    </row>
    <row r="31058" spans="2:3" x14ac:dyDescent="0.25">
      <c r="B31058" s="16"/>
      <c r="C31058" s="17"/>
    </row>
    <row r="31059" spans="2:3" x14ac:dyDescent="0.25">
      <c r="B31059" s="16"/>
      <c r="C31059" s="17"/>
    </row>
    <row r="31060" spans="2:3" x14ac:dyDescent="0.25">
      <c r="B31060" s="16"/>
      <c r="C31060" s="17"/>
    </row>
    <row r="31061" spans="2:3" x14ac:dyDescent="0.25">
      <c r="B31061" s="16"/>
      <c r="C31061" s="17"/>
    </row>
    <row r="31062" spans="2:3" x14ac:dyDescent="0.25">
      <c r="B31062" s="16"/>
      <c r="C31062" s="17"/>
    </row>
    <row r="31063" spans="2:3" x14ac:dyDescent="0.25">
      <c r="B31063" s="16"/>
      <c r="C31063" s="17"/>
    </row>
    <row r="31064" spans="2:3" x14ac:dyDescent="0.25">
      <c r="B31064" s="16"/>
      <c r="C31064" s="17"/>
    </row>
    <row r="31065" spans="2:3" x14ac:dyDescent="0.25">
      <c r="B31065" s="16"/>
      <c r="C31065" s="17"/>
    </row>
    <row r="31066" spans="2:3" x14ac:dyDescent="0.25">
      <c r="B31066" s="16"/>
      <c r="C31066" s="17"/>
    </row>
    <row r="31067" spans="2:3" x14ac:dyDescent="0.25">
      <c r="B31067" s="16"/>
      <c r="C31067" s="17"/>
    </row>
    <row r="31068" spans="2:3" x14ac:dyDescent="0.25">
      <c r="B31068" s="16"/>
      <c r="C31068" s="17"/>
    </row>
    <row r="31069" spans="2:3" x14ac:dyDescent="0.25">
      <c r="B31069" s="16"/>
      <c r="C31069" s="17"/>
    </row>
    <row r="31070" spans="2:3" x14ac:dyDescent="0.25">
      <c r="B31070" s="16"/>
      <c r="C31070" s="17"/>
    </row>
    <row r="31071" spans="2:3" x14ac:dyDescent="0.25">
      <c r="B31071" s="16"/>
      <c r="C31071" s="17"/>
    </row>
    <row r="31072" spans="2:3" x14ac:dyDescent="0.25">
      <c r="B31072" s="16"/>
      <c r="C31072" s="17"/>
    </row>
    <row r="31073" spans="2:3" x14ac:dyDescent="0.25">
      <c r="B31073" s="16"/>
      <c r="C31073" s="17"/>
    </row>
    <row r="31074" spans="2:3" x14ac:dyDescent="0.25">
      <c r="B31074" s="16"/>
      <c r="C31074" s="17"/>
    </row>
    <row r="31075" spans="2:3" x14ac:dyDescent="0.25">
      <c r="B31075" s="16"/>
      <c r="C31075" s="17"/>
    </row>
    <row r="31076" spans="2:3" x14ac:dyDescent="0.25">
      <c r="B31076" s="16"/>
      <c r="C31076" s="17"/>
    </row>
    <row r="31077" spans="2:3" x14ac:dyDescent="0.25">
      <c r="B31077" s="16"/>
      <c r="C31077" s="17"/>
    </row>
    <row r="31078" spans="2:3" x14ac:dyDescent="0.25">
      <c r="B31078" s="16"/>
      <c r="C31078" s="17"/>
    </row>
    <row r="31079" spans="2:3" x14ac:dyDescent="0.25">
      <c r="B31079" s="16"/>
      <c r="C31079" s="17"/>
    </row>
    <row r="31080" spans="2:3" x14ac:dyDescent="0.25">
      <c r="B31080" s="16"/>
      <c r="C31080" s="17"/>
    </row>
    <row r="31081" spans="2:3" x14ac:dyDescent="0.25">
      <c r="B31081" s="16"/>
      <c r="C31081" s="17"/>
    </row>
    <row r="31082" spans="2:3" x14ac:dyDescent="0.25">
      <c r="B31082" s="16"/>
      <c r="C31082" s="17"/>
    </row>
    <row r="31083" spans="2:3" x14ac:dyDescent="0.25">
      <c r="B31083" s="16"/>
      <c r="C31083" s="17"/>
    </row>
    <row r="31084" spans="2:3" x14ac:dyDescent="0.25">
      <c r="B31084" s="16"/>
      <c r="C31084" s="17"/>
    </row>
    <row r="31085" spans="2:3" x14ac:dyDescent="0.25">
      <c r="B31085" s="16"/>
      <c r="C31085" s="17"/>
    </row>
    <row r="31086" spans="2:3" x14ac:dyDescent="0.25">
      <c r="B31086" s="16"/>
      <c r="C31086" s="17"/>
    </row>
    <row r="31087" spans="2:3" x14ac:dyDescent="0.25">
      <c r="B31087" s="16"/>
      <c r="C31087" s="17"/>
    </row>
    <row r="31088" spans="2:3" x14ac:dyDescent="0.25">
      <c r="B31088" s="16"/>
      <c r="C31088" s="17"/>
    </row>
    <row r="31089" spans="2:3" x14ac:dyDescent="0.25">
      <c r="B31089" s="16"/>
      <c r="C31089" s="17"/>
    </row>
    <row r="31090" spans="2:3" x14ac:dyDescent="0.25">
      <c r="B31090" s="16"/>
      <c r="C31090" s="17"/>
    </row>
    <row r="31091" spans="2:3" x14ac:dyDescent="0.25">
      <c r="B31091" s="16"/>
      <c r="C31091" s="17"/>
    </row>
    <row r="31092" spans="2:3" x14ac:dyDescent="0.25">
      <c r="B31092" s="16"/>
      <c r="C31092" s="17"/>
    </row>
    <row r="31093" spans="2:3" x14ac:dyDescent="0.25">
      <c r="B31093" s="16"/>
      <c r="C31093" s="17"/>
    </row>
    <row r="31094" spans="2:3" x14ac:dyDescent="0.25">
      <c r="B31094" s="16"/>
      <c r="C31094" s="17"/>
    </row>
    <row r="31095" spans="2:3" x14ac:dyDescent="0.25">
      <c r="B31095" s="16"/>
      <c r="C31095" s="17"/>
    </row>
    <row r="31096" spans="2:3" x14ac:dyDescent="0.25">
      <c r="B31096" s="16"/>
      <c r="C31096" s="17"/>
    </row>
    <row r="31097" spans="2:3" x14ac:dyDescent="0.25">
      <c r="B31097" s="16"/>
      <c r="C31097" s="17"/>
    </row>
    <row r="31098" spans="2:3" x14ac:dyDescent="0.25">
      <c r="B31098" s="16"/>
      <c r="C31098" s="17"/>
    </row>
    <row r="31099" spans="2:3" x14ac:dyDescent="0.25">
      <c r="B31099" s="16"/>
      <c r="C31099" s="17"/>
    </row>
    <row r="31100" spans="2:3" x14ac:dyDescent="0.25">
      <c r="B31100" s="16"/>
      <c r="C31100" s="17"/>
    </row>
    <row r="31101" spans="2:3" x14ac:dyDescent="0.25">
      <c r="B31101" s="16"/>
      <c r="C31101" s="17"/>
    </row>
    <row r="31102" spans="2:3" x14ac:dyDescent="0.25">
      <c r="B31102" s="16"/>
      <c r="C31102" s="17"/>
    </row>
    <row r="31103" spans="2:3" x14ac:dyDescent="0.25">
      <c r="B31103" s="16"/>
      <c r="C31103" s="17"/>
    </row>
    <row r="31104" spans="2:3" x14ac:dyDescent="0.25">
      <c r="B31104" s="16"/>
      <c r="C31104" s="17"/>
    </row>
    <row r="31105" spans="2:3" x14ac:dyDescent="0.25">
      <c r="B31105" s="16"/>
      <c r="C31105" s="17"/>
    </row>
    <row r="31106" spans="2:3" x14ac:dyDescent="0.25">
      <c r="B31106" s="16"/>
      <c r="C31106" s="17"/>
    </row>
    <row r="31107" spans="2:3" x14ac:dyDescent="0.25">
      <c r="B31107" s="16"/>
      <c r="C31107" s="17"/>
    </row>
    <row r="31108" spans="2:3" x14ac:dyDescent="0.25">
      <c r="B31108" s="16"/>
      <c r="C31108" s="17"/>
    </row>
    <row r="31109" spans="2:3" x14ac:dyDescent="0.25">
      <c r="B31109" s="16"/>
      <c r="C31109" s="17"/>
    </row>
    <row r="31110" spans="2:3" x14ac:dyDescent="0.25">
      <c r="B31110" s="16"/>
      <c r="C31110" s="17"/>
    </row>
    <row r="31111" spans="2:3" x14ac:dyDescent="0.25">
      <c r="B31111" s="16"/>
      <c r="C31111" s="17"/>
    </row>
    <row r="31112" spans="2:3" x14ac:dyDescent="0.25">
      <c r="B31112" s="16"/>
      <c r="C31112" s="17"/>
    </row>
    <row r="31113" spans="2:3" x14ac:dyDescent="0.25">
      <c r="B31113" s="16"/>
      <c r="C31113" s="17"/>
    </row>
    <row r="31114" spans="2:3" x14ac:dyDescent="0.25">
      <c r="B31114" s="16"/>
      <c r="C31114" s="17"/>
    </row>
    <row r="31115" spans="2:3" x14ac:dyDescent="0.25">
      <c r="B31115" s="16"/>
      <c r="C31115" s="17"/>
    </row>
    <row r="31116" spans="2:3" x14ac:dyDescent="0.25">
      <c r="B31116" s="16"/>
      <c r="C31116" s="17"/>
    </row>
    <row r="31117" spans="2:3" x14ac:dyDescent="0.25">
      <c r="B31117" s="16"/>
      <c r="C31117" s="17"/>
    </row>
    <row r="31118" spans="2:3" x14ac:dyDescent="0.25">
      <c r="B31118" s="16"/>
      <c r="C31118" s="17"/>
    </row>
    <row r="31119" spans="2:3" x14ac:dyDescent="0.25">
      <c r="B31119" s="16"/>
      <c r="C31119" s="17"/>
    </row>
    <row r="31120" spans="2:3" x14ac:dyDescent="0.25">
      <c r="B31120" s="16"/>
      <c r="C31120" s="17"/>
    </row>
    <row r="31121" spans="2:3" x14ac:dyDescent="0.25">
      <c r="B31121" s="16"/>
      <c r="C31121" s="17"/>
    </row>
    <row r="31122" spans="2:3" x14ac:dyDescent="0.25">
      <c r="B31122" s="16"/>
      <c r="C31122" s="17"/>
    </row>
    <row r="31123" spans="2:3" x14ac:dyDescent="0.25">
      <c r="B31123" s="16"/>
      <c r="C31123" s="17"/>
    </row>
    <row r="31124" spans="2:3" x14ac:dyDescent="0.25">
      <c r="B31124" s="16"/>
      <c r="C31124" s="17"/>
    </row>
    <row r="31125" spans="2:3" x14ac:dyDescent="0.25">
      <c r="B31125" s="16"/>
      <c r="C31125" s="17"/>
    </row>
    <row r="31126" spans="2:3" x14ac:dyDescent="0.25">
      <c r="B31126" s="16"/>
      <c r="C31126" s="17"/>
    </row>
    <row r="31127" spans="2:3" x14ac:dyDescent="0.25">
      <c r="B31127" s="16"/>
      <c r="C31127" s="17"/>
    </row>
    <row r="31128" spans="2:3" x14ac:dyDescent="0.25">
      <c r="B31128" s="16"/>
      <c r="C31128" s="17"/>
    </row>
    <row r="31129" spans="2:3" x14ac:dyDescent="0.25">
      <c r="B31129" s="16"/>
      <c r="C31129" s="17"/>
    </row>
    <row r="31130" spans="2:3" x14ac:dyDescent="0.25">
      <c r="B31130" s="16"/>
      <c r="C31130" s="17"/>
    </row>
    <row r="31131" spans="2:3" x14ac:dyDescent="0.25">
      <c r="B31131" s="16"/>
      <c r="C31131" s="17"/>
    </row>
    <row r="31132" spans="2:3" x14ac:dyDescent="0.25">
      <c r="B31132" s="16"/>
      <c r="C31132" s="17"/>
    </row>
    <row r="31133" spans="2:3" x14ac:dyDescent="0.25">
      <c r="B31133" s="16"/>
      <c r="C31133" s="17"/>
    </row>
    <row r="31134" spans="2:3" x14ac:dyDescent="0.25">
      <c r="B31134" s="16"/>
      <c r="C31134" s="17"/>
    </row>
    <row r="31135" spans="2:3" x14ac:dyDescent="0.25">
      <c r="B31135" s="16"/>
      <c r="C31135" s="17"/>
    </row>
    <row r="31136" spans="2:3" x14ac:dyDescent="0.25">
      <c r="B31136" s="16"/>
      <c r="C31136" s="17"/>
    </row>
    <row r="31137" spans="2:3" x14ac:dyDescent="0.25">
      <c r="B31137" s="16"/>
      <c r="C31137" s="17"/>
    </row>
    <row r="31138" spans="2:3" x14ac:dyDescent="0.25">
      <c r="B31138" s="16"/>
      <c r="C31138" s="17"/>
    </row>
    <row r="31139" spans="2:3" x14ac:dyDescent="0.25">
      <c r="B31139" s="16"/>
      <c r="C31139" s="17"/>
    </row>
    <row r="31140" spans="2:3" x14ac:dyDescent="0.25">
      <c r="B31140" s="16"/>
      <c r="C31140" s="17"/>
    </row>
    <row r="31141" spans="2:3" x14ac:dyDescent="0.25">
      <c r="B31141" s="16"/>
      <c r="C31141" s="17"/>
    </row>
    <row r="31142" spans="2:3" x14ac:dyDescent="0.25">
      <c r="B31142" s="16"/>
      <c r="C31142" s="17"/>
    </row>
    <row r="31143" spans="2:3" x14ac:dyDescent="0.25">
      <c r="B31143" s="16"/>
      <c r="C31143" s="17"/>
    </row>
    <row r="31144" spans="2:3" x14ac:dyDescent="0.25">
      <c r="B31144" s="16"/>
      <c r="C31144" s="17"/>
    </row>
    <row r="31145" spans="2:3" x14ac:dyDescent="0.25">
      <c r="B31145" s="16"/>
      <c r="C31145" s="17"/>
    </row>
    <row r="31146" spans="2:3" x14ac:dyDescent="0.25">
      <c r="B31146" s="16"/>
      <c r="C31146" s="17"/>
    </row>
    <row r="31147" spans="2:3" x14ac:dyDescent="0.25">
      <c r="B31147" s="16"/>
      <c r="C31147" s="17"/>
    </row>
    <row r="31148" spans="2:3" x14ac:dyDescent="0.25">
      <c r="B31148" s="16"/>
      <c r="C31148" s="17"/>
    </row>
    <row r="31149" spans="2:3" x14ac:dyDescent="0.25">
      <c r="B31149" s="16"/>
      <c r="C31149" s="17"/>
    </row>
    <row r="31150" spans="2:3" x14ac:dyDescent="0.25">
      <c r="B31150" s="16"/>
      <c r="C31150" s="17"/>
    </row>
    <row r="31151" spans="2:3" x14ac:dyDescent="0.25">
      <c r="B31151" s="16"/>
      <c r="C31151" s="17"/>
    </row>
    <row r="31152" spans="2:3" x14ac:dyDescent="0.25">
      <c r="B31152" s="16"/>
      <c r="C31152" s="17"/>
    </row>
    <row r="31153" spans="2:3" x14ac:dyDescent="0.25">
      <c r="B31153" s="16"/>
      <c r="C31153" s="17"/>
    </row>
    <row r="31154" spans="2:3" x14ac:dyDescent="0.25">
      <c r="B31154" s="16"/>
      <c r="C31154" s="17"/>
    </row>
    <row r="31155" spans="2:3" x14ac:dyDescent="0.25">
      <c r="B31155" s="16"/>
      <c r="C31155" s="17"/>
    </row>
    <row r="31156" spans="2:3" x14ac:dyDescent="0.25">
      <c r="B31156" s="16"/>
      <c r="C31156" s="17"/>
    </row>
    <row r="31157" spans="2:3" x14ac:dyDescent="0.25">
      <c r="B31157" s="16"/>
      <c r="C31157" s="17"/>
    </row>
    <row r="31158" spans="2:3" x14ac:dyDescent="0.25">
      <c r="B31158" s="16"/>
      <c r="C31158" s="17"/>
    </row>
    <row r="31159" spans="2:3" x14ac:dyDescent="0.25">
      <c r="B31159" s="16"/>
      <c r="C31159" s="17"/>
    </row>
    <row r="31160" spans="2:3" x14ac:dyDescent="0.25">
      <c r="B31160" s="16"/>
      <c r="C31160" s="17"/>
    </row>
    <row r="31161" spans="2:3" x14ac:dyDescent="0.25">
      <c r="B31161" s="16"/>
      <c r="C31161" s="17"/>
    </row>
    <row r="31162" spans="2:3" x14ac:dyDescent="0.25">
      <c r="B31162" s="16"/>
      <c r="C31162" s="17"/>
    </row>
    <row r="31163" spans="2:3" x14ac:dyDescent="0.25">
      <c r="B31163" s="16"/>
      <c r="C31163" s="17"/>
    </row>
    <row r="31164" spans="2:3" x14ac:dyDescent="0.25">
      <c r="B31164" s="16"/>
      <c r="C31164" s="17"/>
    </row>
    <row r="31165" spans="2:3" x14ac:dyDescent="0.25">
      <c r="B31165" s="16"/>
      <c r="C31165" s="17"/>
    </row>
    <row r="31166" spans="2:3" x14ac:dyDescent="0.25">
      <c r="B31166" s="16"/>
      <c r="C31166" s="17"/>
    </row>
    <row r="31167" spans="2:3" x14ac:dyDescent="0.25">
      <c r="B31167" s="16"/>
      <c r="C31167" s="17"/>
    </row>
    <row r="31168" spans="2:3" x14ac:dyDescent="0.25">
      <c r="B31168" s="16"/>
      <c r="C31168" s="17"/>
    </row>
    <row r="31169" spans="2:3" x14ac:dyDescent="0.25">
      <c r="B31169" s="16"/>
      <c r="C31169" s="17"/>
    </row>
    <row r="31170" spans="2:3" x14ac:dyDescent="0.25">
      <c r="B31170" s="16"/>
      <c r="C31170" s="17"/>
    </row>
    <row r="31171" spans="2:3" x14ac:dyDescent="0.25">
      <c r="B31171" s="16"/>
      <c r="C31171" s="17"/>
    </row>
    <row r="31172" spans="2:3" x14ac:dyDescent="0.25">
      <c r="B31172" s="16"/>
      <c r="C31172" s="17"/>
    </row>
    <row r="31173" spans="2:3" x14ac:dyDescent="0.25">
      <c r="B31173" s="16"/>
      <c r="C31173" s="17"/>
    </row>
    <row r="31174" spans="2:3" x14ac:dyDescent="0.25">
      <c r="B31174" s="16"/>
      <c r="C31174" s="17"/>
    </row>
    <row r="31175" spans="2:3" x14ac:dyDescent="0.25">
      <c r="B31175" s="16"/>
      <c r="C31175" s="17"/>
    </row>
    <row r="31176" spans="2:3" x14ac:dyDescent="0.25">
      <c r="B31176" s="16"/>
      <c r="C31176" s="17"/>
    </row>
    <row r="31177" spans="2:3" x14ac:dyDescent="0.25">
      <c r="B31177" s="16"/>
      <c r="C31177" s="17"/>
    </row>
    <row r="31178" spans="2:3" x14ac:dyDescent="0.25">
      <c r="B31178" s="16"/>
      <c r="C31178" s="17"/>
    </row>
    <row r="31179" spans="2:3" x14ac:dyDescent="0.25">
      <c r="B31179" s="16"/>
      <c r="C31179" s="17"/>
    </row>
    <row r="31180" spans="2:3" x14ac:dyDescent="0.25">
      <c r="B31180" s="16"/>
      <c r="C31180" s="17"/>
    </row>
    <row r="31181" spans="2:3" x14ac:dyDescent="0.25">
      <c r="B31181" s="16"/>
      <c r="C31181" s="17"/>
    </row>
    <row r="31182" spans="2:3" x14ac:dyDescent="0.25">
      <c r="B31182" s="16"/>
      <c r="C31182" s="17"/>
    </row>
    <row r="31183" spans="2:3" x14ac:dyDescent="0.25">
      <c r="B31183" s="16"/>
      <c r="C31183" s="17"/>
    </row>
    <row r="31184" spans="2:3" x14ac:dyDescent="0.25">
      <c r="B31184" s="16"/>
      <c r="C31184" s="17"/>
    </row>
    <row r="31185" spans="2:3" x14ac:dyDescent="0.25">
      <c r="B31185" s="16"/>
      <c r="C31185" s="17"/>
    </row>
    <row r="31186" spans="2:3" x14ac:dyDescent="0.25">
      <c r="B31186" s="16"/>
      <c r="C31186" s="17"/>
    </row>
    <row r="31187" spans="2:3" x14ac:dyDescent="0.25">
      <c r="B31187" s="16"/>
      <c r="C31187" s="17"/>
    </row>
    <row r="31188" spans="2:3" x14ac:dyDescent="0.25">
      <c r="B31188" s="16"/>
      <c r="C31188" s="17"/>
    </row>
    <row r="31189" spans="2:3" x14ac:dyDescent="0.25">
      <c r="B31189" s="16"/>
      <c r="C31189" s="17"/>
    </row>
    <row r="31190" spans="2:3" x14ac:dyDescent="0.25">
      <c r="B31190" s="16"/>
      <c r="C31190" s="17"/>
    </row>
    <row r="31191" spans="2:3" x14ac:dyDescent="0.25">
      <c r="B31191" s="16"/>
      <c r="C31191" s="17"/>
    </row>
    <row r="31192" spans="2:3" x14ac:dyDescent="0.25">
      <c r="B31192" s="16"/>
      <c r="C31192" s="17"/>
    </row>
    <row r="31193" spans="2:3" x14ac:dyDescent="0.25">
      <c r="B31193" s="16"/>
      <c r="C31193" s="17"/>
    </row>
    <row r="31194" spans="2:3" x14ac:dyDescent="0.25">
      <c r="B31194" s="16"/>
      <c r="C31194" s="17"/>
    </row>
    <row r="31195" spans="2:3" x14ac:dyDescent="0.25">
      <c r="B31195" s="16"/>
      <c r="C31195" s="17"/>
    </row>
    <row r="31196" spans="2:3" x14ac:dyDescent="0.25">
      <c r="B31196" s="16"/>
      <c r="C31196" s="17"/>
    </row>
    <row r="31197" spans="2:3" x14ac:dyDescent="0.25">
      <c r="B31197" s="16"/>
      <c r="C31197" s="17"/>
    </row>
    <row r="31198" spans="2:3" x14ac:dyDescent="0.25">
      <c r="B31198" s="16"/>
      <c r="C31198" s="17"/>
    </row>
    <row r="31199" spans="2:3" x14ac:dyDescent="0.25">
      <c r="B31199" s="16"/>
      <c r="C31199" s="17"/>
    </row>
    <row r="31200" spans="2:3" x14ac:dyDescent="0.25">
      <c r="B31200" s="16"/>
      <c r="C31200" s="17"/>
    </row>
    <row r="31201" spans="2:3" x14ac:dyDescent="0.25">
      <c r="B31201" s="16"/>
      <c r="C31201" s="17"/>
    </row>
    <row r="31202" spans="2:3" x14ac:dyDescent="0.25">
      <c r="B31202" s="16"/>
      <c r="C31202" s="17"/>
    </row>
    <row r="31203" spans="2:3" x14ac:dyDescent="0.25">
      <c r="B31203" s="16"/>
      <c r="C31203" s="17"/>
    </row>
    <row r="31204" spans="2:3" x14ac:dyDescent="0.25">
      <c r="B31204" s="16"/>
      <c r="C31204" s="17"/>
    </row>
    <row r="31205" spans="2:3" x14ac:dyDescent="0.25">
      <c r="B31205" s="16"/>
      <c r="C31205" s="17"/>
    </row>
    <row r="31206" spans="2:3" x14ac:dyDescent="0.25">
      <c r="B31206" s="16"/>
      <c r="C31206" s="17"/>
    </row>
    <row r="31207" spans="2:3" x14ac:dyDescent="0.25">
      <c r="B31207" s="16"/>
      <c r="C31207" s="17"/>
    </row>
    <row r="31208" spans="2:3" x14ac:dyDescent="0.25">
      <c r="B31208" s="16"/>
      <c r="C31208" s="17"/>
    </row>
    <row r="31209" spans="2:3" x14ac:dyDescent="0.25">
      <c r="B31209" s="16"/>
      <c r="C31209" s="17"/>
    </row>
    <row r="31210" spans="2:3" x14ac:dyDescent="0.25">
      <c r="B31210" s="16"/>
      <c r="C31210" s="17"/>
    </row>
    <row r="31211" spans="2:3" x14ac:dyDescent="0.25">
      <c r="B31211" s="16"/>
      <c r="C31211" s="17"/>
    </row>
    <row r="31212" spans="2:3" x14ac:dyDescent="0.25">
      <c r="B31212" s="16"/>
      <c r="C31212" s="17"/>
    </row>
    <row r="31213" spans="2:3" x14ac:dyDescent="0.25">
      <c r="B31213" s="16"/>
      <c r="C31213" s="17"/>
    </row>
    <row r="31214" spans="2:3" x14ac:dyDescent="0.25">
      <c r="B31214" s="16"/>
      <c r="C31214" s="17"/>
    </row>
    <row r="31215" spans="2:3" x14ac:dyDescent="0.25">
      <c r="B31215" s="16"/>
      <c r="C31215" s="17"/>
    </row>
    <row r="31216" spans="2:3" x14ac:dyDescent="0.25">
      <c r="B31216" s="16"/>
      <c r="C31216" s="17"/>
    </row>
    <row r="31217" spans="2:3" x14ac:dyDescent="0.25">
      <c r="B31217" s="16"/>
      <c r="C31217" s="17"/>
    </row>
    <row r="31218" spans="2:3" x14ac:dyDescent="0.25">
      <c r="B31218" s="16"/>
      <c r="C31218" s="17"/>
    </row>
    <row r="31219" spans="2:3" x14ac:dyDescent="0.25">
      <c r="B31219" s="16"/>
      <c r="C31219" s="17"/>
    </row>
    <row r="31220" spans="2:3" x14ac:dyDescent="0.25">
      <c r="B31220" s="16"/>
      <c r="C31220" s="17"/>
    </row>
    <row r="31221" spans="2:3" x14ac:dyDescent="0.25">
      <c r="B31221" s="16"/>
      <c r="C31221" s="17"/>
    </row>
    <row r="31222" spans="2:3" x14ac:dyDescent="0.25">
      <c r="B31222" s="16"/>
      <c r="C31222" s="17"/>
    </row>
    <row r="31223" spans="2:3" x14ac:dyDescent="0.25">
      <c r="B31223" s="16"/>
      <c r="C31223" s="17"/>
    </row>
    <row r="31224" spans="2:3" x14ac:dyDescent="0.25">
      <c r="B31224" s="16"/>
      <c r="C31224" s="17"/>
    </row>
    <row r="31225" spans="2:3" x14ac:dyDescent="0.25">
      <c r="B31225" s="16"/>
      <c r="C31225" s="17"/>
    </row>
    <row r="31226" spans="2:3" x14ac:dyDescent="0.25">
      <c r="B31226" s="16"/>
      <c r="C31226" s="17"/>
    </row>
    <row r="31227" spans="2:3" x14ac:dyDescent="0.25">
      <c r="B31227" s="16"/>
      <c r="C31227" s="17"/>
    </row>
    <row r="31228" spans="2:3" x14ac:dyDescent="0.25">
      <c r="B31228" s="16"/>
      <c r="C31228" s="17"/>
    </row>
    <row r="31229" spans="2:3" x14ac:dyDescent="0.25">
      <c r="B31229" s="16"/>
      <c r="C31229" s="17"/>
    </row>
    <row r="31230" spans="2:3" x14ac:dyDescent="0.25">
      <c r="B31230" s="16"/>
      <c r="C31230" s="17"/>
    </row>
    <row r="31231" spans="2:3" x14ac:dyDescent="0.25">
      <c r="B31231" s="16"/>
      <c r="C31231" s="17"/>
    </row>
    <row r="31232" spans="2:3" x14ac:dyDescent="0.25">
      <c r="B31232" s="16"/>
      <c r="C31232" s="17"/>
    </row>
    <row r="31233" spans="2:3" x14ac:dyDescent="0.25">
      <c r="B31233" s="16"/>
      <c r="C31233" s="17"/>
    </row>
    <row r="31234" spans="2:3" x14ac:dyDescent="0.25">
      <c r="B31234" s="16"/>
      <c r="C31234" s="17"/>
    </row>
    <row r="31235" spans="2:3" x14ac:dyDescent="0.25">
      <c r="B31235" s="16"/>
      <c r="C31235" s="17"/>
    </row>
    <row r="31236" spans="2:3" x14ac:dyDescent="0.25">
      <c r="B31236" s="16"/>
      <c r="C31236" s="17"/>
    </row>
    <row r="31237" spans="2:3" x14ac:dyDescent="0.25">
      <c r="B31237" s="16"/>
      <c r="C31237" s="17"/>
    </row>
    <row r="31238" spans="2:3" x14ac:dyDescent="0.25">
      <c r="B31238" s="16"/>
      <c r="C31238" s="17"/>
    </row>
    <row r="31239" spans="2:3" x14ac:dyDescent="0.25">
      <c r="B31239" s="16"/>
      <c r="C31239" s="17"/>
    </row>
    <row r="31240" spans="2:3" x14ac:dyDescent="0.25">
      <c r="B31240" s="16"/>
      <c r="C31240" s="17"/>
    </row>
    <row r="31241" spans="2:3" x14ac:dyDescent="0.25">
      <c r="B31241" s="16"/>
      <c r="C31241" s="17"/>
    </row>
    <row r="31242" spans="2:3" x14ac:dyDescent="0.25">
      <c r="B31242" s="16"/>
      <c r="C31242" s="17"/>
    </row>
    <row r="31243" spans="2:3" x14ac:dyDescent="0.25">
      <c r="B31243" s="16"/>
      <c r="C31243" s="17"/>
    </row>
    <row r="31244" spans="2:3" x14ac:dyDescent="0.25">
      <c r="B31244" s="16"/>
      <c r="C31244" s="17"/>
    </row>
    <row r="31245" spans="2:3" x14ac:dyDescent="0.25">
      <c r="B31245" s="16"/>
      <c r="C31245" s="17"/>
    </row>
    <row r="31246" spans="2:3" x14ac:dyDescent="0.25">
      <c r="B31246" s="16"/>
      <c r="C31246" s="17"/>
    </row>
    <row r="31247" spans="2:3" x14ac:dyDescent="0.25">
      <c r="B31247" s="16"/>
      <c r="C31247" s="17"/>
    </row>
    <row r="31248" spans="2:3" x14ac:dyDescent="0.25">
      <c r="B31248" s="16"/>
      <c r="C31248" s="17"/>
    </row>
    <row r="31249" spans="2:3" x14ac:dyDescent="0.25">
      <c r="B31249" s="16"/>
      <c r="C31249" s="17"/>
    </row>
    <row r="31250" spans="2:3" x14ac:dyDescent="0.25">
      <c r="B31250" s="16"/>
      <c r="C31250" s="17"/>
    </row>
    <row r="31251" spans="2:3" x14ac:dyDescent="0.25">
      <c r="B31251" s="16"/>
      <c r="C31251" s="17"/>
    </row>
    <row r="31252" spans="2:3" x14ac:dyDescent="0.25">
      <c r="B31252" s="16"/>
      <c r="C31252" s="17"/>
    </row>
    <row r="31253" spans="2:3" x14ac:dyDescent="0.25">
      <c r="B31253" s="16"/>
      <c r="C31253" s="17"/>
    </row>
    <row r="31254" spans="2:3" x14ac:dyDescent="0.25">
      <c r="B31254" s="16"/>
      <c r="C31254" s="17"/>
    </row>
    <row r="31255" spans="2:3" x14ac:dyDescent="0.25">
      <c r="B31255" s="16"/>
      <c r="C31255" s="17"/>
    </row>
    <row r="31256" spans="2:3" x14ac:dyDescent="0.25">
      <c r="B31256" s="16"/>
      <c r="C31256" s="17"/>
    </row>
    <row r="31257" spans="2:3" x14ac:dyDescent="0.25">
      <c r="B31257" s="16"/>
      <c r="C31257" s="17"/>
    </row>
    <row r="31258" spans="2:3" x14ac:dyDescent="0.25">
      <c r="B31258" s="16"/>
      <c r="C31258" s="17"/>
    </row>
    <row r="31259" spans="2:3" x14ac:dyDescent="0.25">
      <c r="B31259" s="16"/>
      <c r="C31259" s="17"/>
    </row>
    <row r="31260" spans="2:3" x14ac:dyDescent="0.25">
      <c r="B31260" s="16"/>
      <c r="C31260" s="17"/>
    </row>
    <row r="31261" spans="2:3" x14ac:dyDescent="0.25">
      <c r="B31261" s="16"/>
      <c r="C31261" s="17"/>
    </row>
    <row r="31262" spans="2:3" x14ac:dyDescent="0.25">
      <c r="B31262" s="16"/>
      <c r="C31262" s="17"/>
    </row>
    <row r="31263" spans="2:3" x14ac:dyDescent="0.25">
      <c r="B31263" s="16"/>
      <c r="C31263" s="17"/>
    </row>
    <row r="31264" spans="2:3" x14ac:dyDescent="0.25">
      <c r="B31264" s="16"/>
      <c r="C31264" s="17"/>
    </row>
    <row r="31265" spans="2:3" x14ac:dyDescent="0.25">
      <c r="B31265" s="16"/>
      <c r="C31265" s="17"/>
    </row>
    <row r="31266" spans="2:3" x14ac:dyDescent="0.25">
      <c r="B31266" s="16"/>
      <c r="C31266" s="17"/>
    </row>
    <row r="31267" spans="2:3" x14ac:dyDescent="0.25">
      <c r="B31267" s="16"/>
      <c r="C31267" s="17"/>
    </row>
    <row r="31268" spans="2:3" x14ac:dyDescent="0.25">
      <c r="B31268" s="16"/>
      <c r="C31268" s="17"/>
    </row>
    <row r="31269" spans="2:3" x14ac:dyDescent="0.25">
      <c r="B31269" s="16"/>
      <c r="C31269" s="17"/>
    </row>
    <row r="31270" spans="2:3" x14ac:dyDescent="0.25">
      <c r="B31270" s="16"/>
      <c r="C31270" s="17"/>
    </row>
    <row r="31271" spans="2:3" x14ac:dyDescent="0.25">
      <c r="B31271" s="16"/>
      <c r="C31271" s="17"/>
    </row>
    <row r="31272" spans="2:3" x14ac:dyDescent="0.25">
      <c r="B31272" s="16"/>
      <c r="C31272" s="17"/>
    </row>
    <row r="31273" spans="2:3" x14ac:dyDescent="0.25">
      <c r="B31273" s="16"/>
      <c r="C31273" s="17"/>
    </row>
    <row r="31274" spans="2:3" x14ac:dyDescent="0.25">
      <c r="B31274" s="16"/>
      <c r="C31274" s="17"/>
    </row>
    <row r="31275" spans="2:3" x14ac:dyDescent="0.25">
      <c r="B31275" s="16"/>
      <c r="C31275" s="17"/>
    </row>
    <row r="31276" spans="2:3" x14ac:dyDescent="0.25">
      <c r="B31276" s="16"/>
      <c r="C31276" s="17"/>
    </row>
    <row r="31277" spans="2:3" x14ac:dyDescent="0.25">
      <c r="B31277" s="16"/>
      <c r="C31277" s="17"/>
    </row>
    <row r="31278" spans="2:3" x14ac:dyDescent="0.25">
      <c r="B31278" s="16"/>
      <c r="C31278" s="17"/>
    </row>
    <row r="31279" spans="2:3" x14ac:dyDescent="0.25">
      <c r="B31279" s="16"/>
      <c r="C31279" s="17"/>
    </row>
    <row r="31280" spans="2:3" x14ac:dyDescent="0.25">
      <c r="B31280" s="16"/>
      <c r="C31280" s="17"/>
    </row>
    <row r="31281" spans="2:3" x14ac:dyDescent="0.25">
      <c r="B31281" s="16"/>
      <c r="C31281" s="17"/>
    </row>
    <row r="31282" spans="2:3" x14ac:dyDescent="0.25">
      <c r="B31282" s="16"/>
      <c r="C31282" s="17"/>
    </row>
    <row r="31283" spans="2:3" x14ac:dyDescent="0.25">
      <c r="B31283" s="16"/>
      <c r="C31283" s="17"/>
    </row>
    <row r="31284" spans="2:3" x14ac:dyDescent="0.25">
      <c r="B31284" s="16"/>
      <c r="C31284" s="17"/>
    </row>
    <row r="31285" spans="2:3" x14ac:dyDescent="0.25">
      <c r="B31285" s="16"/>
      <c r="C31285" s="17"/>
    </row>
    <row r="31286" spans="2:3" x14ac:dyDescent="0.25">
      <c r="B31286" s="16"/>
      <c r="C31286" s="17"/>
    </row>
    <row r="31287" spans="2:3" x14ac:dyDescent="0.25">
      <c r="B31287" s="16"/>
      <c r="C31287" s="17"/>
    </row>
    <row r="31288" spans="2:3" x14ac:dyDescent="0.25">
      <c r="B31288" s="16"/>
      <c r="C31288" s="17"/>
    </row>
    <row r="31289" spans="2:3" x14ac:dyDescent="0.25">
      <c r="B31289" s="16"/>
      <c r="C31289" s="17"/>
    </row>
    <row r="31290" spans="2:3" x14ac:dyDescent="0.25">
      <c r="B31290" s="16"/>
      <c r="C31290" s="17"/>
    </row>
    <row r="31291" spans="2:3" x14ac:dyDescent="0.25">
      <c r="B31291" s="16"/>
      <c r="C31291" s="17"/>
    </row>
    <row r="31292" spans="2:3" x14ac:dyDescent="0.25">
      <c r="B31292" s="16"/>
      <c r="C31292" s="17"/>
    </row>
    <row r="31293" spans="2:3" x14ac:dyDescent="0.25">
      <c r="B31293" s="16"/>
      <c r="C31293" s="17"/>
    </row>
    <row r="31294" spans="2:3" x14ac:dyDescent="0.25">
      <c r="B31294" s="16"/>
      <c r="C31294" s="17"/>
    </row>
    <row r="31295" spans="2:3" x14ac:dyDescent="0.25">
      <c r="B31295" s="16"/>
      <c r="C31295" s="17"/>
    </row>
    <row r="31296" spans="2:3" x14ac:dyDescent="0.25">
      <c r="B31296" s="16"/>
      <c r="C31296" s="17"/>
    </row>
    <row r="31297" spans="2:3" x14ac:dyDescent="0.25">
      <c r="B31297" s="16"/>
      <c r="C31297" s="17"/>
    </row>
    <row r="31298" spans="2:3" x14ac:dyDescent="0.25">
      <c r="B31298" s="16"/>
      <c r="C31298" s="17"/>
    </row>
    <row r="31299" spans="2:3" x14ac:dyDescent="0.25">
      <c r="B31299" s="16"/>
      <c r="C31299" s="17"/>
    </row>
    <row r="31300" spans="2:3" x14ac:dyDescent="0.25">
      <c r="B31300" s="16"/>
      <c r="C31300" s="17"/>
    </row>
    <row r="31301" spans="2:3" x14ac:dyDescent="0.25">
      <c r="B31301" s="16"/>
      <c r="C31301" s="17"/>
    </row>
    <row r="31302" spans="2:3" x14ac:dyDescent="0.25">
      <c r="B31302" s="16"/>
      <c r="C31302" s="17"/>
    </row>
    <row r="31303" spans="2:3" x14ac:dyDescent="0.25">
      <c r="B31303" s="16"/>
      <c r="C31303" s="17"/>
    </row>
    <row r="31304" spans="2:3" x14ac:dyDescent="0.25">
      <c r="B31304" s="16"/>
      <c r="C31304" s="17"/>
    </row>
    <row r="31305" spans="2:3" x14ac:dyDescent="0.25">
      <c r="B31305" s="16"/>
      <c r="C31305" s="17"/>
    </row>
    <row r="31306" spans="2:3" x14ac:dyDescent="0.25">
      <c r="B31306" s="16"/>
      <c r="C31306" s="17"/>
    </row>
    <row r="31307" spans="2:3" x14ac:dyDescent="0.25">
      <c r="B31307" s="16"/>
      <c r="C31307" s="17"/>
    </row>
    <row r="31308" spans="2:3" x14ac:dyDescent="0.25">
      <c r="B31308" s="16"/>
      <c r="C31308" s="17"/>
    </row>
    <row r="31309" spans="2:3" x14ac:dyDescent="0.25">
      <c r="B31309" s="16"/>
      <c r="C31309" s="17"/>
    </row>
    <row r="31310" spans="2:3" x14ac:dyDescent="0.25">
      <c r="B31310" s="16"/>
      <c r="C31310" s="17"/>
    </row>
    <row r="31311" spans="2:3" x14ac:dyDescent="0.25">
      <c r="B31311" s="16"/>
      <c r="C31311" s="17"/>
    </row>
    <row r="31312" spans="2:3" x14ac:dyDescent="0.25">
      <c r="B31312" s="16"/>
      <c r="C31312" s="17"/>
    </row>
    <row r="31313" spans="2:3" x14ac:dyDescent="0.25">
      <c r="B31313" s="16"/>
      <c r="C31313" s="17"/>
    </row>
    <row r="31314" spans="2:3" x14ac:dyDescent="0.25">
      <c r="B31314" s="16"/>
      <c r="C31314" s="17"/>
    </row>
    <row r="31315" spans="2:3" x14ac:dyDescent="0.25">
      <c r="B31315" s="16"/>
      <c r="C31315" s="17"/>
    </row>
    <row r="31316" spans="2:3" x14ac:dyDescent="0.25">
      <c r="B31316" s="16"/>
      <c r="C31316" s="17"/>
    </row>
    <row r="31317" spans="2:3" x14ac:dyDescent="0.25">
      <c r="B31317" s="16"/>
      <c r="C31317" s="17"/>
    </row>
    <row r="31318" spans="2:3" x14ac:dyDescent="0.25">
      <c r="B31318" s="16"/>
      <c r="C31318" s="17"/>
    </row>
    <row r="31319" spans="2:3" x14ac:dyDescent="0.25">
      <c r="B31319" s="16"/>
      <c r="C31319" s="17"/>
    </row>
    <row r="31320" spans="2:3" x14ac:dyDescent="0.25">
      <c r="B31320" s="16"/>
      <c r="C31320" s="17"/>
    </row>
    <row r="31321" spans="2:3" x14ac:dyDescent="0.25">
      <c r="B31321" s="16"/>
      <c r="C31321" s="17"/>
    </row>
    <row r="31322" spans="2:3" x14ac:dyDescent="0.25">
      <c r="B31322" s="16"/>
      <c r="C31322" s="17"/>
    </row>
    <row r="31323" spans="2:3" x14ac:dyDescent="0.25">
      <c r="B31323" s="16"/>
      <c r="C31323" s="17"/>
    </row>
    <row r="31324" spans="2:3" x14ac:dyDescent="0.25">
      <c r="B31324" s="16"/>
      <c r="C31324" s="17"/>
    </row>
    <row r="31325" spans="2:3" x14ac:dyDescent="0.25">
      <c r="B31325" s="16"/>
      <c r="C31325" s="17"/>
    </row>
    <row r="31326" spans="2:3" x14ac:dyDescent="0.25">
      <c r="B31326" s="16"/>
      <c r="C31326" s="17"/>
    </row>
    <row r="31327" spans="2:3" x14ac:dyDescent="0.25">
      <c r="B31327" s="16"/>
      <c r="C31327" s="17"/>
    </row>
    <row r="31328" spans="2:3" x14ac:dyDescent="0.25">
      <c r="B31328" s="16"/>
      <c r="C31328" s="17"/>
    </row>
    <row r="31329" spans="2:3" x14ac:dyDescent="0.25">
      <c r="B31329" s="16"/>
      <c r="C31329" s="17"/>
    </row>
    <row r="31330" spans="2:3" x14ac:dyDescent="0.25">
      <c r="B31330" s="16"/>
      <c r="C31330" s="17"/>
    </row>
    <row r="31331" spans="2:3" x14ac:dyDescent="0.25">
      <c r="B31331" s="16"/>
      <c r="C31331" s="17"/>
    </row>
    <row r="31332" spans="2:3" x14ac:dyDescent="0.25">
      <c r="B31332" s="16"/>
      <c r="C31332" s="17"/>
    </row>
    <row r="31333" spans="2:3" x14ac:dyDescent="0.25">
      <c r="B31333" s="16"/>
      <c r="C31333" s="17"/>
    </row>
    <row r="31334" spans="2:3" x14ac:dyDescent="0.25">
      <c r="B31334" s="16"/>
      <c r="C31334" s="17"/>
    </row>
    <row r="31335" spans="2:3" x14ac:dyDescent="0.25">
      <c r="B31335" s="16"/>
      <c r="C31335" s="17"/>
    </row>
    <row r="31336" spans="2:3" x14ac:dyDescent="0.25">
      <c r="B31336" s="16"/>
      <c r="C31336" s="17"/>
    </row>
    <row r="31337" spans="2:3" x14ac:dyDescent="0.25">
      <c r="B31337" s="16"/>
      <c r="C31337" s="17"/>
    </row>
    <row r="31338" spans="2:3" x14ac:dyDescent="0.25">
      <c r="B31338" s="16"/>
      <c r="C31338" s="17"/>
    </row>
    <row r="31339" spans="2:3" x14ac:dyDescent="0.25">
      <c r="B31339" s="16"/>
      <c r="C31339" s="17"/>
    </row>
    <row r="31340" spans="2:3" x14ac:dyDescent="0.25">
      <c r="B31340" s="16"/>
      <c r="C31340" s="17"/>
    </row>
    <row r="31341" spans="2:3" x14ac:dyDescent="0.25">
      <c r="B31341" s="16"/>
      <c r="C31341" s="17"/>
    </row>
    <row r="31342" spans="2:3" x14ac:dyDescent="0.25">
      <c r="B31342" s="16"/>
      <c r="C31342" s="17"/>
    </row>
    <row r="31343" spans="2:3" x14ac:dyDescent="0.25">
      <c r="B31343" s="16"/>
      <c r="C31343" s="17"/>
    </row>
    <row r="31344" spans="2:3" x14ac:dyDescent="0.25">
      <c r="B31344" s="16"/>
      <c r="C31344" s="17"/>
    </row>
    <row r="31345" spans="2:3" x14ac:dyDescent="0.25">
      <c r="B31345" s="16"/>
      <c r="C31345" s="17"/>
    </row>
    <row r="31346" spans="2:3" x14ac:dyDescent="0.25">
      <c r="B31346" s="16"/>
      <c r="C31346" s="17"/>
    </row>
    <row r="31347" spans="2:3" x14ac:dyDescent="0.25">
      <c r="B31347" s="16"/>
      <c r="C31347" s="17"/>
    </row>
    <row r="31348" spans="2:3" x14ac:dyDescent="0.25">
      <c r="B31348" s="16"/>
      <c r="C31348" s="17"/>
    </row>
    <row r="31349" spans="2:3" x14ac:dyDescent="0.25">
      <c r="B31349" s="16"/>
      <c r="C31349" s="17"/>
    </row>
    <row r="31350" spans="2:3" x14ac:dyDescent="0.25">
      <c r="B31350" s="16"/>
      <c r="C31350" s="17"/>
    </row>
    <row r="31351" spans="2:3" x14ac:dyDescent="0.25">
      <c r="B31351" s="16"/>
      <c r="C31351" s="17"/>
    </row>
    <row r="31352" spans="2:3" x14ac:dyDescent="0.25">
      <c r="B31352" s="16"/>
      <c r="C31352" s="17"/>
    </row>
    <row r="31353" spans="2:3" x14ac:dyDescent="0.25">
      <c r="B31353" s="16"/>
      <c r="C31353" s="17"/>
    </row>
    <row r="31354" spans="2:3" x14ac:dyDescent="0.25">
      <c r="B31354" s="16"/>
      <c r="C31354" s="17"/>
    </row>
    <row r="31355" spans="2:3" x14ac:dyDescent="0.25">
      <c r="B31355" s="16"/>
      <c r="C31355" s="17"/>
    </row>
    <row r="31356" spans="2:3" x14ac:dyDescent="0.25">
      <c r="B31356" s="16"/>
      <c r="C31356" s="17"/>
    </row>
    <row r="31357" spans="2:3" x14ac:dyDescent="0.25">
      <c r="B31357" s="16"/>
      <c r="C31357" s="17"/>
    </row>
    <row r="31358" spans="2:3" x14ac:dyDescent="0.25">
      <c r="B31358" s="16"/>
      <c r="C31358" s="17"/>
    </row>
    <row r="31359" spans="2:3" x14ac:dyDescent="0.25">
      <c r="B31359" s="16"/>
      <c r="C31359" s="17"/>
    </row>
    <row r="31360" spans="2:3" x14ac:dyDescent="0.25">
      <c r="B31360" s="16"/>
      <c r="C31360" s="17"/>
    </row>
    <row r="31361" spans="2:3" x14ac:dyDescent="0.25">
      <c r="B31361" s="16"/>
      <c r="C31361" s="17"/>
    </row>
    <row r="31362" spans="2:3" x14ac:dyDescent="0.25">
      <c r="B31362" s="16"/>
      <c r="C31362" s="17"/>
    </row>
    <row r="31363" spans="2:3" x14ac:dyDescent="0.25">
      <c r="B31363" s="16"/>
      <c r="C31363" s="17"/>
    </row>
    <row r="31364" spans="2:3" x14ac:dyDescent="0.25">
      <c r="B31364" s="16"/>
      <c r="C31364" s="17"/>
    </row>
    <row r="31365" spans="2:3" x14ac:dyDescent="0.25">
      <c r="B31365" s="16"/>
      <c r="C31365" s="17"/>
    </row>
    <row r="31366" spans="2:3" x14ac:dyDescent="0.25">
      <c r="B31366" s="16"/>
      <c r="C31366" s="17"/>
    </row>
    <row r="31367" spans="2:3" x14ac:dyDescent="0.25">
      <c r="B31367" s="16"/>
      <c r="C31367" s="17"/>
    </row>
    <row r="31368" spans="2:3" x14ac:dyDescent="0.25">
      <c r="B31368" s="16"/>
      <c r="C31368" s="17"/>
    </row>
    <row r="31369" spans="2:3" x14ac:dyDescent="0.25">
      <c r="B31369" s="16"/>
      <c r="C31369" s="17"/>
    </row>
    <row r="31370" spans="2:3" x14ac:dyDescent="0.25">
      <c r="B31370" s="16"/>
      <c r="C31370" s="17"/>
    </row>
    <row r="31371" spans="2:3" x14ac:dyDescent="0.25">
      <c r="B31371" s="16"/>
      <c r="C31371" s="17"/>
    </row>
    <row r="31372" spans="2:3" x14ac:dyDescent="0.25">
      <c r="B31372" s="16"/>
      <c r="C31372" s="17"/>
    </row>
    <row r="31373" spans="2:3" x14ac:dyDescent="0.25">
      <c r="B31373" s="16"/>
      <c r="C31373" s="17"/>
    </row>
    <row r="31374" spans="2:3" x14ac:dyDescent="0.25">
      <c r="B31374" s="16"/>
      <c r="C31374" s="17"/>
    </row>
    <row r="31375" spans="2:3" x14ac:dyDescent="0.25">
      <c r="B31375" s="16"/>
      <c r="C31375" s="17"/>
    </row>
    <row r="31376" spans="2:3" x14ac:dyDescent="0.25">
      <c r="B31376" s="16"/>
      <c r="C31376" s="17"/>
    </row>
    <row r="31377" spans="2:3" x14ac:dyDescent="0.25">
      <c r="B31377" s="16"/>
      <c r="C31377" s="17"/>
    </row>
    <row r="31378" spans="2:3" x14ac:dyDescent="0.25">
      <c r="B31378" s="16"/>
      <c r="C31378" s="17"/>
    </row>
    <row r="31379" spans="2:3" x14ac:dyDescent="0.25">
      <c r="B31379" s="16"/>
      <c r="C31379" s="17"/>
    </row>
    <row r="31380" spans="2:3" x14ac:dyDescent="0.25">
      <c r="B31380" s="16"/>
      <c r="C31380" s="17"/>
    </row>
    <row r="31381" spans="2:3" x14ac:dyDescent="0.25">
      <c r="B31381" s="16"/>
      <c r="C31381" s="17"/>
    </row>
    <row r="31382" spans="2:3" x14ac:dyDescent="0.25">
      <c r="B31382" s="16"/>
      <c r="C31382" s="17"/>
    </row>
    <row r="31383" spans="2:3" x14ac:dyDescent="0.25">
      <c r="B31383" s="16"/>
      <c r="C31383" s="17"/>
    </row>
    <row r="31384" spans="2:3" x14ac:dyDescent="0.25">
      <c r="B31384" s="16"/>
      <c r="C31384" s="17"/>
    </row>
    <row r="31385" spans="2:3" x14ac:dyDescent="0.25">
      <c r="B31385" s="16"/>
      <c r="C31385" s="17"/>
    </row>
    <row r="31386" spans="2:3" x14ac:dyDescent="0.25">
      <c r="B31386" s="16"/>
      <c r="C31386" s="17"/>
    </row>
    <row r="31387" spans="2:3" x14ac:dyDescent="0.25">
      <c r="B31387" s="16"/>
      <c r="C31387" s="17"/>
    </row>
    <row r="31388" spans="2:3" x14ac:dyDescent="0.25">
      <c r="B31388" s="16"/>
      <c r="C31388" s="17"/>
    </row>
    <row r="31389" spans="2:3" x14ac:dyDescent="0.25">
      <c r="B31389" s="16"/>
      <c r="C31389" s="17"/>
    </row>
    <row r="31390" spans="2:3" x14ac:dyDescent="0.25">
      <c r="B31390" s="16"/>
      <c r="C31390" s="17"/>
    </row>
    <row r="31391" spans="2:3" x14ac:dyDescent="0.25">
      <c r="B31391" s="16"/>
      <c r="C31391" s="17"/>
    </row>
    <row r="31392" spans="2:3" x14ac:dyDescent="0.25">
      <c r="B31392" s="16"/>
      <c r="C31392" s="17"/>
    </row>
    <row r="31393" spans="2:3" x14ac:dyDescent="0.25">
      <c r="B31393" s="16"/>
      <c r="C31393" s="17"/>
    </row>
    <row r="31394" spans="2:3" x14ac:dyDescent="0.25">
      <c r="B31394" s="16"/>
      <c r="C31394" s="17"/>
    </row>
    <row r="31395" spans="2:3" x14ac:dyDescent="0.25">
      <c r="B31395" s="16"/>
      <c r="C31395" s="17"/>
    </row>
    <row r="31396" spans="2:3" x14ac:dyDescent="0.25">
      <c r="B31396" s="16"/>
      <c r="C31396" s="17"/>
    </row>
    <row r="31397" spans="2:3" x14ac:dyDescent="0.25">
      <c r="B31397" s="16"/>
      <c r="C31397" s="17"/>
    </row>
    <row r="31398" spans="2:3" x14ac:dyDescent="0.25">
      <c r="B31398" s="16"/>
      <c r="C31398" s="17"/>
    </row>
    <row r="31399" spans="2:3" x14ac:dyDescent="0.25">
      <c r="B31399" s="16"/>
      <c r="C31399" s="17"/>
    </row>
    <row r="31400" spans="2:3" x14ac:dyDescent="0.25">
      <c r="B31400" s="16"/>
      <c r="C31400" s="17"/>
    </row>
    <row r="31401" spans="2:3" x14ac:dyDescent="0.25">
      <c r="B31401" s="16"/>
      <c r="C31401" s="17"/>
    </row>
    <row r="31402" spans="2:3" x14ac:dyDescent="0.25">
      <c r="B31402" s="16"/>
      <c r="C31402" s="17"/>
    </row>
    <row r="31403" spans="2:3" x14ac:dyDescent="0.25">
      <c r="B31403" s="16"/>
      <c r="C31403" s="17"/>
    </row>
    <row r="31404" spans="2:3" x14ac:dyDescent="0.25">
      <c r="B31404" s="16"/>
      <c r="C31404" s="17"/>
    </row>
    <row r="31405" spans="2:3" x14ac:dyDescent="0.25">
      <c r="B31405" s="16"/>
      <c r="C31405" s="17"/>
    </row>
    <row r="31406" spans="2:3" x14ac:dyDescent="0.25">
      <c r="B31406" s="16"/>
      <c r="C31406" s="17"/>
    </row>
    <row r="31407" spans="2:3" x14ac:dyDescent="0.25">
      <c r="B31407" s="16"/>
      <c r="C31407" s="17"/>
    </row>
    <row r="31408" spans="2:3" x14ac:dyDescent="0.25">
      <c r="B31408" s="16"/>
      <c r="C31408" s="17"/>
    </row>
    <row r="31409" spans="2:3" x14ac:dyDescent="0.25">
      <c r="B31409" s="16"/>
      <c r="C31409" s="17"/>
    </row>
    <row r="31410" spans="2:3" x14ac:dyDescent="0.25">
      <c r="B31410" s="16"/>
      <c r="C31410" s="17"/>
    </row>
    <row r="31411" spans="2:3" x14ac:dyDescent="0.25">
      <c r="B31411" s="16"/>
      <c r="C31411" s="17"/>
    </row>
    <row r="31412" spans="2:3" x14ac:dyDescent="0.25">
      <c r="B31412" s="16"/>
      <c r="C31412" s="17"/>
    </row>
    <row r="31413" spans="2:3" x14ac:dyDescent="0.25">
      <c r="B31413" s="16"/>
      <c r="C31413" s="17"/>
    </row>
    <row r="31414" spans="2:3" x14ac:dyDescent="0.25">
      <c r="B31414" s="16"/>
      <c r="C31414" s="17"/>
    </row>
    <row r="31415" spans="2:3" x14ac:dyDescent="0.25">
      <c r="B31415" s="16"/>
      <c r="C31415" s="17"/>
    </row>
    <row r="31416" spans="2:3" x14ac:dyDescent="0.25">
      <c r="B31416" s="16"/>
      <c r="C31416" s="17"/>
    </row>
    <row r="31417" spans="2:3" x14ac:dyDescent="0.25">
      <c r="B31417" s="16"/>
      <c r="C31417" s="17"/>
    </row>
    <row r="31418" spans="2:3" x14ac:dyDescent="0.25">
      <c r="B31418" s="16"/>
      <c r="C3141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92"/>
  <sheetViews>
    <sheetView workbookViewId="0"/>
  </sheetViews>
  <sheetFormatPr baseColWidth="10" defaultColWidth="12.6640625" defaultRowHeight="15.75" customHeight="1" x14ac:dyDescent="0.25"/>
  <cols>
    <col min="1" max="1" width="19.21875" customWidth="1"/>
    <col min="2" max="2" width="42.77734375" customWidth="1"/>
    <col min="3" max="3" width="12.6640625" customWidth="1"/>
    <col min="4" max="4" width="2.88671875" customWidth="1"/>
    <col min="5" max="5" width="7.6640625" customWidth="1"/>
    <col min="6" max="6" width="20.88671875" customWidth="1"/>
    <col min="8" max="8" width="26.77734375" customWidth="1"/>
    <col min="9" max="9" width="14.33203125" customWidth="1"/>
    <col min="14" max="14" width="23.77734375" customWidth="1"/>
  </cols>
  <sheetData>
    <row r="1" spans="1:15" ht="15.75" customHeight="1" x14ac:dyDescent="0.3">
      <c r="A1" s="26" t="s">
        <v>7331</v>
      </c>
      <c r="B1" s="27" t="s">
        <v>7332</v>
      </c>
      <c r="C1" s="27" t="s">
        <v>3795</v>
      </c>
      <c r="D1" s="27"/>
      <c r="E1" s="27" t="s">
        <v>3</v>
      </c>
      <c r="F1" s="28" t="s">
        <v>4</v>
      </c>
      <c r="G1" s="29" t="s">
        <v>7333</v>
      </c>
      <c r="H1" s="29"/>
      <c r="I1" s="17" t="s">
        <v>7334</v>
      </c>
      <c r="K1" s="4">
        <v>1</v>
      </c>
      <c r="L1" s="17" t="s">
        <v>7335</v>
      </c>
      <c r="N1" s="1" t="str">
        <f ca="1">IFERROR(__xludf.DUMMYFUNCTION("UNIQUE(FLORES!O2:O1069)"),"GUARDA TEMPORAL")</f>
        <v>GUARDA TEMPORAL</v>
      </c>
      <c r="O1" s="4" t="s">
        <v>12</v>
      </c>
    </row>
    <row r="2" spans="1:15" ht="15.75" customHeight="1" x14ac:dyDescent="0.3">
      <c r="A2" s="30" t="s">
        <v>3796</v>
      </c>
      <c r="B2" s="31" t="s">
        <v>1301</v>
      </c>
      <c r="C2" s="32" t="s">
        <v>122</v>
      </c>
      <c r="D2" s="33">
        <v>1</v>
      </c>
      <c r="E2" s="16">
        <v>1</v>
      </c>
      <c r="F2" s="34" t="s">
        <v>3456</v>
      </c>
      <c r="G2" s="35" t="s">
        <v>7336</v>
      </c>
      <c r="H2" s="29" t="s">
        <v>7337</v>
      </c>
      <c r="I2" s="29" t="s">
        <v>7338</v>
      </c>
      <c r="K2" s="4">
        <v>2</v>
      </c>
      <c r="L2" s="17" t="s">
        <v>92</v>
      </c>
      <c r="N2" s="1" t="str">
        <f ca="1">IFERROR(__xludf.DUMMYFUNCTION("""COMPUTED_VALUE"""),"VENCIDO")</f>
        <v>VENCIDO</v>
      </c>
      <c r="O2" s="4" t="s">
        <v>60</v>
      </c>
    </row>
    <row r="3" spans="1:15" ht="15.75" customHeight="1" x14ac:dyDescent="0.3">
      <c r="A3" s="30" t="s">
        <v>7339</v>
      </c>
      <c r="B3" s="31" t="s">
        <v>7340</v>
      </c>
      <c r="C3" s="32" t="s">
        <v>180</v>
      </c>
      <c r="D3" s="33">
        <v>1</v>
      </c>
      <c r="E3" s="16">
        <v>2</v>
      </c>
      <c r="F3" s="34" t="s">
        <v>65</v>
      </c>
      <c r="G3" s="35" t="s">
        <v>92</v>
      </c>
      <c r="H3" s="29" t="s">
        <v>7341</v>
      </c>
      <c r="I3" s="36" t="s">
        <v>7342</v>
      </c>
      <c r="K3" s="4">
        <v>3</v>
      </c>
      <c r="L3" s="17" t="s">
        <v>7343</v>
      </c>
      <c r="N3" s="1" t="str">
        <f ca="1">IFERROR(__xludf.DUMMYFUNCTION("""COMPUTED_VALUE"""),"OTORGADO")</f>
        <v>OTORGADO</v>
      </c>
      <c r="O3" s="4" t="s">
        <v>12</v>
      </c>
    </row>
    <row r="4" spans="1:15" ht="15.75" customHeight="1" x14ac:dyDescent="0.3">
      <c r="A4" s="31"/>
      <c r="B4" s="31" t="s">
        <v>2579</v>
      </c>
      <c r="C4" s="32" t="s">
        <v>51</v>
      </c>
      <c r="D4" s="33">
        <v>1</v>
      </c>
      <c r="E4" s="16">
        <v>3</v>
      </c>
      <c r="F4" s="34" t="s">
        <v>1528</v>
      </c>
      <c r="G4" s="35" t="s">
        <v>7343</v>
      </c>
      <c r="H4" s="17" t="s">
        <v>2204</v>
      </c>
      <c r="I4" s="36" t="s">
        <v>60</v>
      </c>
      <c r="K4" s="4">
        <v>4</v>
      </c>
      <c r="L4" s="17" t="s">
        <v>7344</v>
      </c>
      <c r="N4" s="1" t="str">
        <f ca="1">IFERROR(__xludf.DUMMYFUNCTION("""COMPUTED_VALUE"""),"VIABILIDAD DGFU-COM")</f>
        <v>VIABILIDAD DGFU-COM</v>
      </c>
      <c r="O4" s="4" t="s">
        <v>12</v>
      </c>
    </row>
    <row r="5" spans="1:15" ht="15.75" customHeight="1" x14ac:dyDescent="0.3">
      <c r="A5" s="31"/>
      <c r="B5" s="31" t="s">
        <v>4423</v>
      </c>
      <c r="C5" s="32" t="s">
        <v>7345</v>
      </c>
      <c r="D5" s="33">
        <v>1</v>
      </c>
      <c r="E5" s="16">
        <v>4</v>
      </c>
      <c r="F5" s="34" t="s">
        <v>2204</v>
      </c>
      <c r="G5" s="37"/>
      <c r="H5" s="17" t="s">
        <v>2736</v>
      </c>
      <c r="I5" s="29"/>
      <c r="K5" s="4" t="s">
        <v>7346</v>
      </c>
      <c r="L5" s="17" t="s">
        <v>7347</v>
      </c>
      <c r="N5" s="1" t="str">
        <f ca="1">IFERROR(__xludf.DUMMYFUNCTION("""COMPUTED_VALUE"""),"DENEGADO")</f>
        <v>DENEGADO</v>
      </c>
      <c r="O5" s="4" t="s">
        <v>60</v>
      </c>
    </row>
    <row r="6" spans="1:15" ht="15.75" customHeight="1" x14ac:dyDescent="0.3">
      <c r="A6" s="31"/>
      <c r="B6" s="31" t="s">
        <v>7140</v>
      </c>
      <c r="C6" s="32" t="s">
        <v>99</v>
      </c>
      <c r="D6" s="33">
        <v>1</v>
      </c>
      <c r="E6" s="16">
        <v>5</v>
      </c>
      <c r="F6" s="34" t="s">
        <v>7348</v>
      </c>
      <c r="G6" s="37"/>
      <c r="H6" s="17" t="s">
        <v>65</v>
      </c>
      <c r="I6" s="29"/>
      <c r="K6" s="4" t="s">
        <v>7349</v>
      </c>
      <c r="L6" s="29" t="s">
        <v>7350</v>
      </c>
      <c r="N6" s="1" t="str">
        <f ca="1">IFERROR(__xludf.DUMMYFUNCTION("""COMPUTED_VALUE"""),"SUBSANACION")</f>
        <v>SUBSANACION</v>
      </c>
      <c r="O6" s="4" t="s">
        <v>12</v>
      </c>
    </row>
    <row r="7" spans="1:15" ht="15.75" customHeight="1" x14ac:dyDescent="0.3">
      <c r="A7" s="31"/>
      <c r="B7" s="31" t="s">
        <v>7351</v>
      </c>
      <c r="C7" s="32" t="s">
        <v>22</v>
      </c>
      <c r="D7" s="33">
        <v>1</v>
      </c>
      <c r="E7" s="16">
        <v>6</v>
      </c>
      <c r="F7" s="38" t="s">
        <v>2736</v>
      </c>
      <c r="G7" s="37"/>
      <c r="H7" s="17" t="s">
        <v>1528</v>
      </c>
      <c r="I7" s="29"/>
      <c r="N7" s="1" t="str">
        <f ca="1">IFERROR(__xludf.DUMMYFUNCTION("""COMPUTED_VALUE"""),"REVOCADO")</f>
        <v>REVOCADO</v>
      </c>
      <c r="O7" s="4" t="s">
        <v>12</v>
      </c>
    </row>
    <row r="8" spans="1:15" ht="15.75" customHeight="1" x14ac:dyDescent="0.3">
      <c r="A8" s="31"/>
      <c r="B8" s="31" t="s">
        <v>7352</v>
      </c>
      <c r="C8" s="32" t="s">
        <v>14</v>
      </c>
      <c r="D8" s="33">
        <v>2</v>
      </c>
      <c r="E8" s="16">
        <v>7</v>
      </c>
      <c r="F8" s="39" t="s">
        <v>1265</v>
      </c>
      <c r="G8" s="37"/>
      <c r="H8" s="17" t="s">
        <v>7348</v>
      </c>
      <c r="I8" s="29"/>
      <c r="N8" s="1" t="str">
        <f ca="1">IFERROR(__xludf.DUMMYFUNCTION("""COMPUTED_VALUE"""),"COMUNAS")</f>
        <v>COMUNAS</v>
      </c>
      <c r="O8" s="4" t="s">
        <v>12</v>
      </c>
    </row>
    <row r="9" spans="1:15" ht="15.75" customHeight="1" x14ac:dyDescent="0.3">
      <c r="A9" s="31"/>
      <c r="B9" s="31" t="s">
        <v>7353</v>
      </c>
      <c r="C9" s="32" t="s">
        <v>84</v>
      </c>
      <c r="D9" s="33">
        <v>3</v>
      </c>
      <c r="E9" s="16">
        <v>8</v>
      </c>
      <c r="F9" s="40" t="s">
        <v>2697</v>
      </c>
      <c r="G9" s="37"/>
      <c r="H9" s="17" t="s">
        <v>17</v>
      </c>
      <c r="N9" s="1" t="str">
        <f ca="1">IFERROR(__xludf.DUMMYFUNCTION("""COMPUTED_VALUE"""),"PERMISO NUEVO")</f>
        <v>PERMISO NUEVO</v>
      </c>
      <c r="O9" s="4" t="s">
        <v>12</v>
      </c>
    </row>
    <row r="10" spans="1:15" ht="15.75" customHeight="1" x14ac:dyDescent="0.3">
      <c r="A10" s="31"/>
      <c r="B10" s="31" t="s">
        <v>7354</v>
      </c>
      <c r="C10" s="32" t="s">
        <v>172</v>
      </c>
      <c r="D10" s="33">
        <v>3</v>
      </c>
      <c r="E10" s="16">
        <v>9</v>
      </c>
      <c r="F10" s="41" t="s">
        <v>2919</v>
      </c>
      <c r="G10" s="37"/>
      <c r="H10" s="17"/>
      <c r="N10" s="1" t="str">
        <f ca="1">IFERROR(__xludf.DUMMYFUNCTION("""COMPUTED_VALUE"""),"HACER DISPO")</f>
        <v>HACER DISPO</v>
      </c>
    </row>
    <row r="11" spans="1:15" ht="15.75" customHeight="1" x14ac:dyDescent="0.3">
      <c r="A11" s="31"/>
      <c r="B11" s="31" t="s">
        <v>5410</v>
      </c>
      <c r="C11" s="32" t="s">
        <v>46</v>
      </c>
      <c r="D11" s="33">
        <v>4</v>
      </c>
      <c r="E11" s="16">
        <v>10</v>
      </c>
      <c r="F11" s="42" t="s">
        <v>17</v>
      </c>
      <c r="G11" s="37"/>
      <c r="H11" s="17"/>
      <c r="N11" s="1" t="str">
        <f ca="1">IFERROR(__xludf.DUMMYFUNCTION("""COMPUTED_VALUE"""),"A LA FIRMA")</f>
        <v>A LA FIRMA</v>
      </c>
    </row>
    <row r="12" spans="1:15" ht="15.75" customHeight="1" x14ac:dyDescent="0.3">
      <c r="A12" s="31"/>
      <c r="B12" s="31" t="s">
        <v>4424</v>
      </c>
      <c r="C12" s="32" t="s">
        <v>207</v>
      </c>
      <c r="D12" s="33">
        <v>4</v>
      </c>
      <c r="E12" s="16">
        <v>11</v>
      </c>
      <c r="F12" s="43" t="s">
        <v>2890</v>
      </c>
      <c r="G12" s="29"/>
      <c r="H12" s="17"/>
    </row>
    <row r="13" spans="1:15" ht="15.75" customHeight="1" x14ac:dyDescent="0.3">
      <c r="A13" s="31"/>
      <c r="B13" s="31" t="s">
        <v>6268</v>
      </c>
      <c r="C13" s="32" t="s">
        <v>783</v>
      </c>
      <c r="D13" s="33">
        <v>4</v>
      </c>
      <c r="E13" s="16">
        <v>12</v>
      </c>
      <c r="F13" s="3" t="s">
        <v>15</v>
      </c>
      <c r="G13" s="29"/>
      <c r="H13" s="17"/>
    </row>
    <row r="14" spans="1:15" ht="15.75" customHeight="1" x14ac:dyDescent="0.3">
      <c r="A14" s="31"/>
      <c r="B14" s="31" t="s">
        <v>4404</v>
      </c>
      <c r="C14" s="32" t="s">
        <v>760</v>
      </c>
      <c r="D14" s="33">
        <v>4</v>
      </c>
      <c r="E14" s="16">
        <v>13</v>
      </c>
      <c r="F14" s="40" t="s">
        <v>7355</v>
      </c>
      <c r="G14" s="29"/>
      <c r="H14" s="17"/>
    </row>
    <row r="15" spans="1:15" ht="15.75" customHeight="1" x14ac:dyDescent="0.3">
      <c r="A15" s="31"/>
      <c r="B15" s="31" t="s">
        <v>7356</v>
      </c>
      <c r="C15" s="32" t="s">
        <v>256</v>
      </c>
      <c r="D15" s="33">
        <v>5</v>
      </c>
      <c r="E15" s="16">
        <v>14</v>
      </c>
      <c r="F15" s="40" t="s">
        <v>399</v>
      </c>
      <c r="G15" s="29"/>
      <c r="H15" s="17"/>
    </row>
    <row r="16" spans="1:15" ht="15.75" customHeight="1" x14ac:dyDescent="0.3">
      <c r="A16" s="31"/>
      <c r="B16" s="31" t="s">
        <v>7357</v>
      </c>
      <c r="C16" s="32" t="s">
        <v>245</v>
      </c>
      <c r="D16" s="33">
        <v>5</v>
      </c>
      <c r="E16" s="16">
        <v>15</v>
      </c>
      <c r="F16" s="40" t="s">
        <v>3038</v>
      </c>
      <c r="G16" s="29"/>
      <c r="H16" s="17"/>
    </row>
    <row r="17" spans="1:8" ht="15.75" customHeight="1" x14ac:dyDescent="0.3">
      <c r="A17" s="31"/>
      <c r="B17" s="31" t="s">
        <v>7358</v>
      </c>
      <c r="C17" s="32" t="s">
        <v>103</v>
      </c>
      <c r="D17" s="33">
        <v>6</v>
      </c>
      <c r="E17" s="17"/>
      <c r="F17" s="17"/>
      <c r="G17" s="29"/>
      <c r="H17" s="17"/>
    </row>
    <row r="18" spans="1:8" ht="15.75" customHeight="1" x14ac:dyDescent="0.3">
      <c r="A18" s="31"/>
      <c r="B18" s="31" t="s">
        <v>4427</v>
      </c>
      <c r="C18" s="32" t="s">
        <v>18</v>
      </c>
      <c r="D18" s="33">
        <v>7</v>
      </c>
      <c r="E18" s="17"/>
      <c r="F18" s="17"/>
      <c r="G18" s="29"/>
      <c r="H18" s="17"/>
    </row>
    <row r="19" spans="1:8" ht="15.75" customHeight="1" x14ac:dyDescent="0.3">
      <c r="A19" s="31"/>
      <c r="B19" s="31" t="s">
        <v>4428</v>
      </c>
      <c r="C19" s="32" t="s">
        <v>798</v>
      </c>
      <c r="D19" s="33">
        <v>7</v>
      </c>
      <c r="E19" s="17"/>
      <c r="F19" s="17"/>
      <c r="G19" s="29"/>
      <c r="H19" s="17"/>
    </row>
    <row r="20" spans="1:8" ht="15.75" customHeight="1" x14ac:dyDescent="0.3">
      <c r="A20" s="31"/>
      <c r="B20" s="31" t="s">
        <v>7359</v>
      </c>
      <c r="C20" s="32" t="s">
        <v>2710</v>
      </c>
      <c r="D20" s="33">
        <v>8</v>
      </c>
      <c r="E20" s="17"/>
      <c r="F20" s="17"/>
      <c r="G20" s="29"/>
      <c r="H20" s="17"/>
    </row>
    <row r="21" spans="1:8" ht="15.75" customHeight="1" x14ac:dyDescent="0.3">
      <c r="A21" s="31"/>
      <c r="B21" s="31" t="s">
        <v>5991</v>
      </c>
      <c r="C21" s="32" t="s">
        <v>1746</v>
      </c>
      <c r="D21" s="33">
        <v>8</v>
      </c>
      <c r="E21" s="17"/>
      <c r="F21" s="17"/>
      <c r="G21" s="29"/>
      <c r="H21" s="17"/>
    </row>
    <row r="22" spans="1:8" ht="15.75" customHeight="1" x14ac:dyDescent="0.3">
      <c r="A22" s="31"/>
      <c r="B22" s="31" t="s">
        <v>7360</v>
      </c>
      <c r="C22" s="31" t="s">
        <v>7361</v>
      </c>
      <c r="D22" s="33">
        <v>8</v>
      </c>
      <c r="E22" s="17"/>
      <c r="F22" s="17"/>
      <c r="G22" s="29"/>
      <c r="H22" s="17"/>
    </row>
    <row r="23" spans="1:8" ht="15.75" customHeight="1" x14ac:dyDescent="0.3">
      <c r="A23" s="31"/>
      <c r="B23" s="31" t="s">
        <v>7362</v>
      </c>
      <c r="C23" s="32" t="s">
        <v>115</v>
      </c>
      <c r="D23" s="33">
        <v>9</v>
      </c>
      <c r="E23" s="17"/>
      <c r="F23" s="17"/>
      <c r="G23" s="29"/>
      <c r="H23" s="17"/>
    </row>
    <row r="24" spans="1:8" ht="15.75" customHeight="1" x14ac:dyDescent="0.3">
      <c r="A24" s="31"/>
      <c r="B24" s="31" t="s">
        <v>7363</v>
      </c>
      <c r="C24" s="32" t="s">
        <v>868</v>
      </c>
      <c r="D24" s="33">
        <v>9</v>
      </c>
      <c r="E24" s="17"/>
      <c r="F24" s="17"/>
      <c r="G24" s="29"/>
      <c r="H24" s="17"/>
    </row>
    <row r="25" spans="1:8" ht="15.75" customHeight="1" x14ac:dyDescent="0.3">
      <c r="A25" s="31"/>
      <c r="B25" s="31" t="s">
        <v>7364</v>
      </c>
      <c r="C25" s="32" t="s">
        <v>894</v>
      </c>
      <c r="D25" s="33">
        <v>9</v>
      </c>
      <c r="E25" s="17"/>
      <c r="F25" s="17"/>
      <c r="G25" s="29"/>
      <c r="H25" s="17"/>
    </row>
    <row r="26" spans="1:8" ht="15.75" customHeight="1" x14ac:dyDescent="0.3">
      <c r="A26" s="31"/>
      <c r="B26" s="31" t="s">
        <v>7365</v>
      </c>
      <c r="C26" s="32" t="s">
        <v>778</v>
      </c>
      <c r="D26" s="33">
        <v>10</v>
      </c>
      <c r="E26" s="17"/>
      <c r="F26" s="17"/>
      <c r="G26" s="29"/>
      <c r="H26" s="17"/>
    </row>
    <row r="27" spans="1:8" ht="15.75" customHeight="1" x14ac:dyDescent="0.3">
      <c r="A27" s="31"/>
      <c r="B27" s="31" t="s">
        <v>7366</v>
      </c>
      <c r="C27" s="32" t="s">
        <v>3487</v>
      </c>
      <c r="D27" s="33">
        <v>10</v>
      </c>
      <c r="E27" s="17"/>
      <c r="F27" s="17"/>
      <c r="G27" s="29"/>
      <c r="H27" s="17"/>
    </row>
    <row r="28" spans="1:8" ht="15.75" customHeight="1" x14ac:dyDescent="0.3">
      <c r="A28" s="31"/>
      <c r="B28" s="31" t="s">
        <v>7367</v>
      </c>
      <c r="C28" s="32" t="s">
        <v>899</v>
      </c>
      <c r="D28" s="33">
        <v>10</v>
      </c>
      <c r="E28" s="17"/>
      <c r="F28" s="17"/>
      <c r="G28" s="29"/>
      <c r="H28" s="17"/>
    </row>
    <row r="29" spans="1:8" ht="14.4" x14ac:dyDescent="0.3">
      <c r="A29" s="31"/>
      <c r="B29" s="31" t="s">
        <v>7368</v>
      </c>
      <c r="C29" s="44" t="s">
        <v>7369</v>
      </c>
      <c r="D29" s="33">
        <v>10</v>
      </c>
      <c r="E29" s="17"/>
      <c r="F29" s="17"/>
      <c r="G29" s="29"/>
      <c r="H29" s="17"/>
    </row>
    <row r="30" spans="1:8" ht="14.4" x14ac:dyDescent="0.3">
      <c r="A30" s="31"/>
      <c r="B30" s="31" t="s">
        <v>7370</v>
      </c>
      <c r="C30" s="32" t="s">
        <v>1527</v>
      </c>
      <c r="D30" s="33">
        <v>10</v>
      </c>
      <c r="E30" s="17"/>
      <c r="F30" s="17"/>
      <c r="G30" s="29"/>
      <c r="H30" s="17"/>
    </row>
    <row r="31" spans="1:8" ht="14.4" x14ac:dyDescent="0.3">
      <c r="A31" s="31"/>
      <c r="B31" s="31" t="s">
        <v>3239</v>
      </c>
      <c r="C31" s="32" t="s">
        <v>1367</v>
      </c>
      <c r="D31" s="33">
        <v>10</v>
      </c>
      <c r="E31" s="17"/>
      <c r="F31" s="17"/>
      <c r="G31" s="29"/>
      <c r="H31" s="17"/>
    </row>
    <row r="32" spans="1:8" ht="28.8" x14ac:dyDescent="0.3">
      <c r="A32" s="31"/>
      <c r="B32" s="31" t="s">
        <v>302</v>
      </c>
      <c r="C32" s="32" t="s">
        <v>127</v>
      </c>
      <c r="D32" s="33">
        <v>11</v>
      </c>
      <c r="E32" s="17"/>
      <c r="F32" s="17"/>
      <c r="G32" s="29"/>
      <c r="H32" s="17"/>
    </row>
    <row r="33" spans="1:8" ht="14.4" x14ac:dyDescent="0.3">
      <c r="A33" s="31"/>
      <c r="B33" s="31" t="s">
        <v>4430</v>
      </c>
      <c r="C33" s="32" t="s">
        <v>1253</v>
      </c>
      <c r="D33" s="33">
        <v>11</v>
      </c>
      <c r="E33" s="17"/>
      <c r="F33" s="17"/>
      <c r="G33" s="29"/>
      <c r="H33" s="17"/>
    </row>
    <row r="34" spans="1:8" ht="28.8" x14ac:dyDescent="0.3">
      <c r="A34" s="31"/>
      <c r="B34" s="31" t="s">
        <v>7371</v>
      </c>
      <c r="C34" s="32" t="s">
        <v>1555</v>
      </c>
      <c r="D34" s="33">
        <v>11</v>
      </c>
      <c r="E34" s="17"/>
      <c r="F34" s="17"/>
      <c r="G34" s="29"/>
      <c r="H34" s="17"/>
    </row>
    <row r="35" spans="1:8" ht="28.8" x14ac:dyDescent="0.3">
      <c r="A35" s="31"/>
      <c r="B35" s="31" t="s">
        <v>7372</v>
      </c>
      <c r="C35" s="32" t="s">
        <v>166</v>
      </c>
      <c r="D35" s="33">
        <v>11</v>
      </c>
      <c r="E35" s="17"/>
      <c r="F35" s="17"/>
      <c r="G35" s="29"/>
      <c r="H35" s="17"/>
    </row>
    <row r="36" spans="1:8" ht="14.4" x14ac:dyDescent="0.3">
      <c r="A36" s="31"/>
      <c r="B36" s="31" t="s">
        <v>7373</v>
      </c>
      <c r="C36" s="32" t="s">
        <v>7374</v>
      </c>
      <c r="D36" s="33">
        <v>12</v>
      </c>
      <c r="E36" s="17"/>
      <c r="F36" s="17"/>
      <c r="G36" s="29"/>
      <c r="H36" s="17"/>
    </row>
    <row r="37" spans="1:8" ht="14.4" x14ac:dyDescent="0.3">
      <c r="A37" s="31"/>
      <c r="B37" s="31" t="s">
        <v>5680</v>
      </c>
      <c r="C37" s="32" t="s">
        <v>904</v>
      </c>
      <c r="D37" s="33">
        <v>12</v>
      </c>
      <c r="E37" s="17"/>
      <c r="F37" s="17"/>
      <c r="G37" s="29"/>
      <c r="H37" s="17"/>
    </row>
    <row r="38" spans="1:8" ht="28.8" x14ac:dyDescent="0.3">
      <c r="A38" s="31"/>
      <c r="B38" s="31" t="s">
        <v>7375</v>
      </c>
      <c r="C38" s="32" t="s">
        <v>141</v>
      </c>
      <c r="D38" s="33">
        <v>12</v>
      </c>
      <c r="E38" s="17"/>
      <c r="F38" s="17"/>
      <c r="G38" s="29"/>
      <c r="H38" s="17"/>
    </row>
    <row r="39" spans="1:8" ht="14.4" x14ac:dyDescent="0.3">
      <c r="A39" s="31"/>
      <c r="B39" s="31" t="s">
        <v>7376</v>
      </c>
      <c r="C39" s="32" t="s">
        <v>922</v>
      </c>
      <c r="D39" s="33">
        <v>12</v>
      </c>
      <c r="E39" s="17"/>
      <c r="F39" s="17"/>
      <c r="G39" s="29"/>
      <c r="H39" s="17"/>
    </row>
    <row r="40" spans="1:8" ht="14.4" x14ac:dyDescent="0.3">
      <c r="A40" s="31"/>
      <c r="B40" s="31" t="s">
        <v>7377</v>
      </c>
      <c r="C40" s="32" t="s">
        <v>37</v>
      </c>
      <c r="D40" s="33">
        <v>13</v>
      </c>
      <c r="E40" s="17"/>
      <c r="F40" s="17"/>
      <c r="G40" s="29"/>
      <c r="H40" s="17"/>
    </row>
    <row r="41" spans="1:8" ht="14.4" x14ac:dyDescent="0.3">
      <c r="A41" s="31"/>
      <c r="B41" s="31" t="s">
        <v>4433</v>
      </c>
      <c r="C41" s="32" t="s">
        <v>1163</v>
      </c>
      <c r="D41" s="33">
        <v>13</v>
      </c>
      <c r="E41" s="17"/>
      <c r="F41" s="17"/>
      <c r="G41" s="29"/>
      <c r="H41" s="17"/>
    </row>
    <row r="42" spans="1:8" ht="14.4" x14ac:dyDescent="0.3">
      <c r="A42" s="31"/>
      <c r="B42" s="31" t="s">
        <v>4439</v>
      </c>
      <c r="C42" s="32" t="s">
        <v>1419</v>
      </c>
      <c r="D42" s="33">
        <v>13</v>
      </c>
      <c r="E42" s="17"/>
      <c r="F42" s="17"/>
      <c r="G42" s="29"/>
      <c r="H42" s="17"/>
    </row>
    <row r="43" spans="1:8" ht="14.4" x14ac:dyDescent="0.3">
      <c r="A43" s="31"/>
      <c r="B43" s="31" t="s">
        <v>4440</v>
      </c>
      <c r="C43" s="32" t="s">
        <v>31</v>
      </c>
      <c r="D43" s="33">
        <v>14</v>
      </c>
      <c r="E43" s="17"/>
      <c r="F43" s="17"/>
      <c r="G43" s="29"/>
      <c r="H43" s="17"/>
    </row>
    <row r="44" spans="1:8" ht="14.4" x14ac:dyDescent="0.3">
      <c r="A44" s="31"/>
      <c r="B44" s="31" t="s">
        <v>7378</v>
      </c>
      <c r="C44" s="32" t="s">
        <v>7379</v>
      </c>
      <c r="D44" s="33">
        <v>15</v>
      </c>
      <c r="E44" s="17"/>
      <c r="F44" s="17"/>
      <c r="G44" s="29"/>
      <c r="H44" s="17"/>
    </row>
    <row r="45" spans="1:8" ht="14.4" x14ac:dyDescent="0.3">
      <c r="A45" s="31"/>
      <c r="B45" s="31" t="s">
        <v>6907</v>
      </c>
      <c r="C45" s="32" t="s">
        <v>79</v>
      </c>
      <c r="D45" s="33">
        <v>15</v>
      </c>
      <c r="E45" s="17"/>
      <c r="F45" s="17"/>
      <c r="G45" s="29"/>
      <c r="H45" s="17"/>
    </row>
    <row r="46" spans="1:8" ht="14.4" x14ac:dyDescent="0.3">
      <c r="A46" s="31"/>
      <c r="B46" s="31" t="s">
        <v>7380</v>
      </c>
      <c r="C46" s="32" t="s">
        <v>4098</v>
      </c>
      <c r="D46" s="33">
        <v>15</v>
      </c>
      <c r="E46" s="17"/>
      <c r="F46" s="17"/>
      <c r="G46" s="29"/>
      <c r="H46" s="17"/>
    </row>
    <row r="47" spans="1:8" ht="14.4" x14ac:dyDescent="0.3">
      <c r="A47" s="31"/>
      <c r="B47" s="31" t="s">
        <v>7381</v>
      </c>
      <c r="C47" s="32" t="s">
        <v>153</v>
      </c>
      <c r="D47" s="33">
        <v>15</v>
      </c>
      <c r="E47" s="17"/>
      <c r="F47" s="17"/>
      <c r="G47" s="29"/>
      <c r="H47" s="17"/>
    </row>
    <row r="48" spans="1:8" ht="14.4" x14ac:dyDescent="0.3">
      <c r="A48" s="31"/>
      <c r="B48" s="31" t="s">
        <v>7230</v>
      </c>
      <c r="C48" s="32" t="s">
        <v>1158</v>
      </c>
      <c r="D48" s="33">
        <v>15</v>
      </c>
      <c r="E48" s="17"/>
      <c r="F48" s="17"/>
      <c r="G48" s="29"/>
      <c r="H48" s="17"/>
    </row>
    <row r="49" spans="1:8" ht="14.4" x14ac:dyDescent="0.3">
      <c r="A49" s="31"/>
      <c r="B49" s="31" t="s">
        <v>7382</v>
      </c>
      <c r="C49" s="32" t="s">
        <v>764</v>
      </c>
      <c r="D49" s="33">
        <v>15</v>
      </c>
      <c r="E49" s="17"/>
      <c r="F49" s="17"/>
      <c r="G49" s="29"/>
      <c r="H49" s="17"/>
    </row>
    <row r="50" spans="1:8" ht="14.4" x14ac:dyDescent="0.3">
      <c r="A50" s="31"/>
      <c r="B50" s="31" t="s">
        <v>7383</v>
      </c>
      <c r="C50" s="17"/>
      <c r="D50" s="17"/>
      <c r="E50" s="17"/>
      <c r="F50" s="17"/>
      <c r="G50" s="29"/>
      <c r="H50" s="17"/>
    </row>
    <row r="51" spans="1:8" ht="14.4" x14ac:dyDescent="0.3">
      <c r="A51" s="31"/>
      <c r="B51" s="31" t="s">
        <v>7384</v>
      </c>
      <c r="C51" s="17"/>
      <c r="D51" s="17"/>
      <c r="E51" s="17"/>
      <c r="F51" s="17"/>
      <c r="G51" s="29"/>
      <c r="H51" s="17"/>
    </row>
    <row r="52" spans="1:8" ht="14.4" x14ac:dyDescent="0.3">
      <c r="A52" s="31"/>
      <c r="B52" s="31" t="s">
        <v>316</v>
      </c>
      <c r="C52" s="17"/>
      <c r="D52" s="17"/>
      <c r="E52" s="17"/>
      <c r="F52" s="17"/>
      <c r="G52" s="29"/>
      <c r="H52" s="17"/>
    </row>
    <row r="53" spans="1:8" ht="14.4" x14ac:dyDescent="0.3">
      <c r="A53" s="31"/>
      <c r="B53" s="31" t="s">
        <v>4448</v>
      </c>
      <c r="C53" s="17"/>
      <c r="D53" s="17"/>
      <c r="E53" s="17"/>
      <c r="F53" s="17"/>
      <c r="G53" s="29"/>
      <c r="H53" s="17"/>
    </row>
    <row r="54" spans="1:8" ht="14.4" x14ac:dyDescent="0.3">
      <c r="A54" s="31"/>
      <c r="B54" s="31" t="s">
        <v>7385</v>
      </c>
      <c r="C54" s="17"/>
      <c r="D54" s="17"/>
      <c r="E54" s="17"/>
      <c r="F54" s="17"/>
      <c r="G54" s="29"/>
      <c r="H54" s="17"/>
    </row>
    <row r="55" spans="1:8" ht="14.4" x14ac:dyDescent="0.3">
      <c r="A55" s="31"/>
      <c r="B55" s="31" t="s">
        <v>6987</v>
      </c>
      <c r="C55" s="17"/>
      <c r="D55" s="17"/>
      <c r="E55" s="17"/>
      <c r="F55" s="17"/>
      <c r="G55" s="29"/>
      <c r="H55" s="17"/>
    </row>
    <row r="56" spans="1:8" ht="14.4" x14ac:dyDescent="0.3">
      <c r="A56" s="31"/>
      <c r="B56" s="31" t="s">
        <v>7386</v>
      </c>
      <c r="C56" s="17"/>
      <c r="D56" s="17"/>
      <c r="E56" s="17"/>
      <c r="F56" s="17"/>
      <c r="G56" s="29"/>
      <c r="H56" s="17"/>
    </row>
    <row r="57" spans="1:8" ht="14.4" x14ac:dyDescent="0.3">
      <c r="A57" s="31"/>
      <c r="B57" s="31" t="s">
        <v>7387</v>
      </c>
      <c r="C57" s="17"/>
      <c r="D57" s="17"/>
      <c r="E57" s="17"/>
      <c r="F57" s="17"/>
      <c r="G57" s="29"/>
      <c r="H57" s="17"/>
    </row>
    <row r="58" spans="1:8" ht="14.4" x14ac:dyDescent="0.3">
      <c r="A58" s="31"/>
      <c r="B58" s="31" t="s">
        <v>7388</v>
      </c>
      <c r="C58" s="17"/>
      <c r="D58" s="17"/>
      <c r="E58" s="17"/>
      <c r="F58" s="17"/>
      <c r="G58" s="29"/>
      <c r="H58" s="17"/>
    </row>
    <row r="59" spans="1:8" ht="14.4" x14ac:dyDescent="0.3">
      <c r="A59" s="31"/>
      <c r="B59" s="31" t="s">
        <v>7389</v>
      </c>
      <c r="C59" s="17"/>
      <c r="D59" s="17"/>
      <c r="E59" s="17"/>
      <c r="F59" s="17"/>
      <c r="G59" s="29"/>
      <c r="H59" s="17"/>
    </row>
    <row r="60" spans="1:8" ht="14.4" x14ac:dyDescent="0.3">
      <c r="A60" s="31"/>
      <c r="B60" s="31" t="s">
        <v>7390</v>
      </c>
      <c r="C60" s="17"/>
      <c r="D60" s="17"/>
      <c r="E60" s="17"/>
      <c r="F60" s="17"/>
      <c r="G60" s="29"/>
      <c r="H60" s="17"/>
    </row>
    <row r="61" spans="1:8" ht="14.4" x14ac:dyDescent="0.3">
      <c r="A61" s="31"/>
      <c r="B61" s="31" t="s">
        <v>6118</v>
      </c>
      <c r="C61" s="17"/>
      <c r="D61" s="17"/>
      <c r="E61" s="17"/>
      <c r="F61" s="17"/>
      <c r="G61" s="29"/>
      <c r="H61" s="17"/>
    </row>
    <row r="62" spans="1:8" ht="14.4" x14ac:dyDescent="0.3">
      <c r="A62" s="31"/>
      <c r="B62" s="31" t="s">
        <v>6990</v>
      </c>
      <c r="C62" s="17"/>
      <c r="D62" s="17"/>
      <c r="E62" s="17"/>
      <c r="F62" s="17"/>
      <c r="G62" s="29"/>
      <c r="H62" s="17"/>
    </row>
    <row r="63" spans="1:8" ht="14.4" x14ac:dyDescent="0.3">
      <c r="A63" s="31"/>
      <c r="B63" s="31" t="s">
        <v>7329</v>
      </c>
      <c r="C63" s="17"/>
      <c r="D63" s="17"/>
      <c r="E63" s="17"/>
      <c r="F63" s="17"/>
      <c r="G63" s="29"/>
      <c r="H63" s="17"/>
    </row>
    <row r="64" spans="1:8" ht="14.4" x14ac:dyDescent="0.3">
      <c r="A64" s="31"/>
      <c r="B64" s="31" t="s">
        <v>7391</v>
      </c>
      <c r="C64" s="17"/>
      <c r="D64" s="17"/>
      <c r="E64" s="17"/>
      <c r="F64" s="17"/>
      <c r="G64" s="29"/>
      <c r="H64" s="17"/>
    </row>
    <row r="65" spans="1:8" ht="14.4" x14ac:dyDescent="0.3">
      <c r="A65" s="31"/>
      <c r="B65" s="31" t="s">
        <v>7392</v>
      </c>
      <c r="C65" s="17"/>
      <c r="D65" s="17"/>
      <c r="E65" s="17"/>
      <c r="F65" s="17"/>
      <c r="G65" s="29"/>
      <c r="H65" s="17"/>
    </row>
    <row r="66" spans="1:8" ht="14.4" x14ac:dyDescent="0.3">
      <c r="A66" s="31"/>
      <c r="B66" s="31" t="s">
        <v>7219</v>
      </c>
      <c r="C66" s="17"/>
      <c r="D66" s="17"/>
      <c r="E66" s="17"/>
      <c r="F66" s="17"/>
      <c r="G66" s="29"/>
      <c r="H66" s="17"/>
    </row>
    <row r="67" spans="1:8" ht="14.4" x14ac:dyDescent="0.3">
      <c r="A67" s="31"/>
      <c r="B67" s="31" t="s">
        <v>7393</v>
      </c>
      <c r="C67" s="17"/>
      <c r="D67" s="17"/>
      <c r="E67" s="17"/>
      <c r="F67" s="17"/>
      <c r="G67" s="29"/>
      <c r="H67" s="17"/>
    </row>
    <row r="68" spans="1:8" ht="14.4" x14ac:dyDescent="0.3">
      <c r="A68" s="31"/>
      <c r="B68" s="31" t="s">
        <v>5664</v>
      </c>
      <c r="C68" s="17"/>
      <c r="D68" s="17"/>
      <c r="E68" s="17"/>
      <c r="F68" s="17"/>
      <c r="G68" s="29"/>
      <c r="H68" s="17"/>
    </row>
    <row r="69" spans="1:8" ht="14.4" x14ac:dyDescent="0.3">
      <c r="A69" s="31"/>
      <c r="B69" s="31" t="s">
        <v>7394</v>
      </c>
      <c r="C69" s="17"/>
      <c r="D69" s="17"/>
      <c r="E69" s="17"/>
      <c r="F69" s="17"/>
      <c r="G69" s="29"/>
      <c r="H69" s="17"/>
    </row>
    <row r="70" spans="1:8" ht="14.4" x14ac:dyDescent="0.3">
      <c r="A70" s="31"/>
      <c r="B70" s="31" t="s">
        <v>4456</v>
      </c>
      <c r="C70" s="17"/>
      <c r="D70" s="17"/>
      <c r="E70" s="17"/>
      <c r="F70" s="17"/>
      <c r="G70" s="29"/>
      <c r="H70" s="17"/>
    </row>
    <row r="71" spans="1:8" ht="14.4" x14ac:dyDescent="0.3">
      <c r="A71" s="31"/>
      <c r="B71" s="31" t="s">
        <v>7395</v>
      </c>
      <c r="C71" s="17"/>
      <c r="D71" s="17"/>
      <c r="E71" s="17"/>
      <c r="F71" s="17"/>
      <c r="G71" s="29"/>
      <c r="H71" s="17"/>
    </row>
    <row r="72" spans="1:8" ht="14.4" x14ac:dyDescent="0.3">
      <c r="A72" s="31"/>
      <c r="B72" s="31" t="s">
        <v>5950</v>
      </c>
      <c r="C72" s="17"/>
      <c r="D72" s="17"/>
      <c r="E72" s="17"/>
      <c r="F72" s="17"/>
      <c r="G72" s="29"/>
      <c r="H72" s="17"/>
    </row>
    <row r="73" spans="1:8" ht="14.4" x14ac:dyDescent="0.3">
      <c r="A73" s="31"/>
      <c r="B73" s="31" t="s">
        <v>4459</v>
      </c>
      <c r="C73" s="17"/>
      <c r="D73" s="17"/>
      <c r="E73" s="17"/>
      <c r="F73" s="17"/>
      <c r="G73" s="29"/>
      <c r="H73" s="17"/>
    </row>
    <row r="74" spans="1:8" ht="14.4" x14ac:dyDescent="0.3">
      <c r="A74" s="31"/>
      <c r="B74" s="31" t="s">
        <v>7396</v>
      </c>
      <c r="C74" s="17"/>
      <c r="D74" s="17"/>
      <c r="E74" s="17"/>
      <c r="F74" s="17"/>
      <c r="G74" s="29"/>
      <c r="H74" s="17"/>
    </row>
    <row r="75" spans="1:8" ht="14.4" x14ac:dyDescent="0.3">
      <c r="A75" s="31"/>
      <c r="B75" s="31" t="s">
        <v>2837</v>
      </c>
      <c r="C75" s="17"/>
      <c r="D75" s="17"/>
      <c r="E75" s="17"/>
      <c r="F75" s="17"/>
      <c r="G75" s="29"/>
      <c r="H75" s="17"/>
    </row>
    <row r="76" spans="1:8" ht="14.4" x14ac:dyDescent="0.3">
      <c r="A76" s="31"/>
      <c r="B76" s="31" t="s">
        <v>7397</v>
      </c>
      <c r="C76" s="17"/>
      <c r="D76" s="17"/>
      <c r="E76" s="17"/>
      <c r="F76" s="17"/>
      <c r="G76" s="29"/>
      <c r="H76" s="17"/>
    </row>
    <row r="77" spans="1:8" ht="14.4" x14ac:dyDescent="0.3">
      <c r="A77" s="31"/>
      <c r="B77" s="31" t="s">
        <v>7398</v>
      </c>
      <c r="C77" s="17"/>
      <c r="D77" s="17"/>
      <c r="E77" s="17"/>
      <c r="F77" s="17"/>
      <c r="G77" s="29"/>
      <c r="H77" s="17"/>
    </row>
    <row r="78" spans="1:8" ht="14.4" x14ac:dyDescent="0.3">
      <c r="A78" s="31"/>
      <c r="B78" s="31" t="s">
        <v>4463</v>
      </c>
      <c r="C78" s="17"/>
      <c r="D78" s="17"/>
      <c r="E78" s="17"/>
      <c r="F78" s="17"/>
      <c r="G78" s="29"/>
      <c r="H78" s="17"/>
    </row>
    <row r="79" spans="1:8" ht="14.4" x14ac:dyDescent="0.3">
      <c r="A79" s="31"/>
      <c r="B79" s="31" t="s">
        <v>402</v>
      </c>
      <c r="C79" s="17"/>
      <c r="D79" s="17"/>
      <c r="E79" s="17"/>
      <c r="F79" s="17"/>
      <c r="G79" s="29"/>
      <c r="H79" s="17"/>
    </row>
    <row r="80" spans="1:8" ht="14.4" x14ac:dyDescent="0.3">
      <c r="A80" s="31"/>
      <c r="B80" s="31" t="s">
        <v>7011</v>
      </c>
      <c r="C80" s="17"/>
      <c r="D80" s="17"/>
      <c r="E80" s="17"/>
      <c r="F80" s="17"/>
      <c r="G80" s="29"/>
      <c r="H80" s="17"/>
    </row>
    <row r="81" spans="1:8" ht="14.4" x14ac:dyDescent="0.3">
      <c r="A81" s="31"/>
      <c r="B81" s="31" t="s">
        <v>4464</v>
      </c>
      <c r="C81" s="17"/>
      <c r="D81" s="17"/>
      <c r="E81" s="17"/>
      <c r="F81" s="17"/>
      <c r="G81" s="29"/>
      <c r="H81" s="17"/>
    </row>
    <row r="82" spans="1:8" ht="14.4" x14ac:dyDescent="0.3">
      <c r="A82" s="31"/>
      <c r="B82" s="31" t="s">
        <v>1664</v>
      </c>
      <c r="C82" s="17"/>
      <c r="D82" s="17"/>
      <c r="E82" s="17"/>
      <c r="F82" s="17"/>
      <c r="G82" s="29"/>
      <c r="H82" s="17"/>
    </row>
    <row r="83" spans="1:8" ht="14.4" x14ac:dyDescent="0.3">
      <c r="A83" s="31"/>
      <c r="B83" s="31" t="s">
        <v>7399</v>
      </c>
      <c r="C83" s="17"/>
      <c r="D83" s="17"/>
      <c r="E83" s="17"/>
      <c r="F83" s="17"/>
      <c r="G83" s="29"/>
      <c r="H83" s="17"/>
    </row>
    <row r="84" spans="1:8" ht="14.4" x14ac:dyDescent="0.3">
      <c r="A84" s="31"/>
      <c r="B84" s="31" t="s">
        <v>418</v>
      </c>
      <c r="C84" s="17"/>
      <c r="D84" s="17"/>
      <c r="E84" s="17"/>
      <c r="F84" s="17"/>
      <c r="G84" s="29"/>
      <c r="H84" s="17"/>
    </row>
    <row r="85" spans="1:8" ht="14.4" x14ac:dyDescent="0.3">
      <c r="A85" s="31"/>
      <c r="B85" s="31" t="s">
        <v>7400</v>
      </c>
      <c r="C85" s="17"/>
      <c r="D85" s="17"/>
      <c r="E85" s="17"/>
      <c r="F85" s="17"/>
      <c r="G85" s="29"/>
      <c r="H85" s="17"/>
    </row>
    <row r="86" spans="1:8" ht="14.4" x14ac:dyDescent="0.3">
      <c r="A86" s="31"/>
      <c r="B86" s="31" t="s">
        <v>7401</v>
      </c>
      <c r="C86" s="17"/>
      <c r="D86" s="17"/>
      <c r="E86" s="17"/>
      <c r="F86" s="17"/>
      <c r="G86" s="29"/>
      <c r="H86" s="17"/>
    </row>
    <row r="87" spans="1:8" ht="14.4" x14ac:dyDescent="0.3">
      <c r="A87" s="31"/>
      <c r="B87" s="31" t="s">
        <v>7402</v>
      </c>
      <c r="C87" s="17"/>
      <c r="D87" s="17"/>
      <c r="E87" s="17"/>
      <c r="F87" s="17"/>
      <c r="G87" s="29"/>
      <c r="H87" s="17"/>
    </row>
    <row r="88" spans="1:8" ht="14.4" x14ac:dyDescent="0.3">
      <c r="A88" s="31"/>
      <c r="B88" s="31" t="s">
        <v>7403</v>
      </c>
      <c r="C88" s="17"/>
      <c r="D88" s="17"/>
      <c r="E88" s="17"/>
      <c r="F88" s="17"/>
      <c r="G88" s="29"/>
      <c r="H88" s="17"/>
    </row>
    <row r="89" spans="1:8" ht="14.4" x14ac:dyDescent="0.3">
      <c r="A89" s="31"/>
      <c r="B89" s="31" t="s">
        <v>7217</v>
      </c>
      <c r="C89" s="17"/>
      <c r="D89" s="17"/>
      <c r="E89" s="17"/>
      <c r="F89" s="17"/>
      <c r="G89" s="29"/>
      <c r="H89" s="17"/>
    </row>
    <row r="90" spans="1:8" ht="14.4" x14ac:dyDescent="0.3">
      <c r="A90" s="31"/>
      <c r="B90" s="31" t="s">
        <v>7404</v>
      </c>
      <c r="C90" s="17"/>
      <c r="D90" s="17"/>
      <c r="E90" s="17"/>
      <c r="F90" s="17"/>
      <c r="G90" s="29"/>
      <c r="H90" s="17"/>
    </row>
    <row r="91" spans="1:8" ht="14.4" x14ac:dyDescent="0.3">
      <c r="A91" s="31"/>
      <c r="B91" s="31" t="s">
        <v>4468</v>
      </c>
      <c r="C91" s="17"/>
      <c r="D91" s="17"/>
      <c r="E91" s="17"/>
      <c r="F91" s="17"/>
      <c r="G91" s="29"/>
      <c r="H91" s="17"/>
    </row>
    <row r="92" spans="1:8" ht="14.4" x14ac:dyDescent="0.3">
      <c r="A92" s="31"/>
      <c r="B92" s="31" t="s">
        <v>7405</v>
      </c>
      <c r="C92" s="17"/>
      <c r="D92" s="17"/>
      <c r="E92" s="17"/>
      <c r="F92" s="17"/>
      <c r="G92" s="29"/>
      <c r="H92" s="17"/>
    </row>
    <row r="93" spans="1:8" ht="14.4" x14ac:dyDescent="0.3">
      <c r="A93" s="31"/>
      <c r="B93" s="31" t="s">
        <v>7406</v>
      </c>
      <c r="C93" s="17"/>
      <c r="D93" s="17"/>
      <c r="E93" s="17"/>
      <c r="F93" s="17"/>
      <c r="G93" s="29"/>
      <c r="H93" s="17"/>
    </row>
    <row r="94" spans="1:8" ht="14.4" x14ac:dyDescent="0.3">
      <c r="A94" s="31"/>
      <c r="B94" s="31" t="s">
        <v>4470</v>
      </c>
      <c r="C94" s="17"/>
      <c r="D94" s="17"/>
      <c r="E94" s="17"/>
      <c r="F94" s="17"/>
      <c r="G94" s="29"/>
      <c r="H94" s="17"/>
    </row>
    <row r="95" spans="1:8" ht="14.4" x14ac:dyDescent="0.3">
      <c r="A95" s="31"/>
      <c r="B95" s="31" t="s">
        <v>7407</v>
      </c>
      <c r="C95" s="17"/>
      <c r="D95" s="17"/>
      <c r="E95" s="17"/>
      <c r="F95" s="17"/>
      <c r="G95" s="29"/>
      <c r="H95" s="17"/>
    </row>
    <row r="96" spans="1:8" ht="14.4" x14ac:dyDescent="0.3">
      <c r="A96" s="31"/>
      <c r="B96" s="31" t="s">
        <v>4473</v>
      </c>
      <c r="C96" s="17"/>
      <c r="D96" s="17"/>
      <c r="E96" s="17"/>
      <c r="F96" s="17"/>
      <c r="G96" s="29"/>
      <c r="H96" s="17"/>
    </row>
    <row r="97" spans="1:8" ht="14.4" x14ac:dyDescent="0.3">
      <c r="A97" s="31"/>
      <c r="B97" s="31" t="s">
        <v>7408</v>
      </c>
      <c r="C97" s="17"/>
      <c r="D97" s="17"/>
      <c r="E97" s="17"/>
      <c r="F97" s="17"/>
      <c r="G97" s="29"/>
      <c r="H97" s="17"/>
    </row>
    <row r="98" spans="1:8" ht="14.4" x14ac:dyDescent="0.3">
      <c r="A98" s="31"/>
      <c r="B98" s="31" t="s">
        <v>4475</v>
      </c>
      <c r="C98" s="17"/>
      <c r="D98" s="17"/>
      <c r="E98" s="17"/>
      <c r="F98" s="17"/>
      <c r="G98" s="29"/>
      <c r="H98" s="17"/>
    </row>
    <row r="99" spans="1:8" ht="14.4" x14ac:dyDescent="0.3">
      <c r="A99" s="31"/>
      <c r="B99" s="31" t="s">
        <v>5460</v>
      </c>
      <c r="C99" s="17"/>
      <c r="D99" s="17"/>
      <c r="E99" s="17"/>
      <c r="F99" s="17"/>
      <c r="G99" s="29"/>
      <c r="H99" s="17"/>
    </row>
    <row r="100" spans="1:8" ht="14.4" x14ac:dyDescent="0.3">
      <c r="A100" s="31"/>
      <c r="B100" s="31" t="s">
        <v>7409</v>
      </c>
      <c r="C100" s="17"/>
      <c r="D100" s="17"/>
      <c r="E100" s="17"/>
      <c r="F100" s="17"/>
      <c r="G100" s="29"/>
      <c r="H100" s="17"/>
    </row>
    <row r="101" spans="1:8" ht="14.4" x14ac:dyDescent="0.3">
      <c r="A101" s="31"/>
      <c r="B101" s="31" t="s">
        <v>5953</v>
      </c>
      <c r="C101" s="17"/>
      <c r="D101" s="17"/>
      <c r="E101" s="17"/>
      <c r="F101" s="17"/>
      <c r="G101" s="29"/>
      <c r="H101" s="17"/>
    </row>
    <row r="102" spans="1:8" ht="14.4" x14ac:dyDescent="0.3">
      <c r="A102" s="31"/>
      <c r="B102" s="31" t="s">
        <v>7410</v>
      </c>
      <c r="C102" s="17"/>
      <c r="D102" s="17"/>
      <c r="E102" s="17"/>
      <c r="F102" s="17"/>
      <c r="G102" s="29"/>
      <c r="H102" s="17"/>
    </row>
    <row r="103" spans="1:8" ht="14.4" x14ac:dyDescent="0.3">
      <c r="A103" s="31"/>
      <c r="B103" s="31" t="s">
        <v>7411</v>
      </c>
      <c r="C103" s="17"/>
      <c r="D103" s="17"/>
      <c r="E103" s="17"/>
      <c r="F103" s="17"/>
      <c r="G103" s="29"/>
      <c r="H103" s="17"/>
    </row>
    <row r="104" spans="1:8" ht="14.4" x14ac:dyDescent="0.3">
      <c r="A104" s="31"/>
      <c r="B104" s="31" t="s">
        <v>7412</v>
      </c>
      <c r="C104" s="17"/>
      <c r="D104" s="17"/>
      <c r="E104" s="17"/>
      <c r="F104" s="17"/>
      <c r="G104" s="29"/>
      <c r="H104" s="17"/>
    </row>
    <row r="105" spans="1:8" ht="14.4" x14ac:dyDescent="0.3">
      <c r="A105" s="31"/>
      <c r="B105" s="31" t="s">
        <v>7413</v>
      </c>
      <c r="C105" s="17"/>
      <c r="D105" s="17"/>
      <c r="E105" s="17"/>
      <c r="F105" s="17"/>
      <c r="G105" s="29"/>
      <c r="H105" s="17"/>
    </row>
    <row r="106" spans="1:8" ht="14.4" x14ac:dyDescent="0.3">
      <c r="A106" s="31"/>
      <c r="B106" s="31" t="s">
        <v>7414</v>
      </c>
      <c r="C106" s="17"/>
      <c r="D106" s="17"/>
      <c r="E106" s="17"/>
      <c r="F106" s="17"/>
      <c r="G106" s="29"/>
      <c r="H106" s="17"/>
    </row>
    <row r="107" spans="1:8" ht="14.4" x14ac:dyDescent="0.3">
      <c r="A107" s="31"/>
      <c r="B107" s="31" t="s">
        <v>7415</v>
      </c>
      <c r="C107" s="17"/>
      <c r="D107" s="17"/>
      <c r="E107" s="17"/>
      <c r="F107" s="17"/>
      <c r="G107" s="29"/>
      <c r="H107" s="17"/>
    </row>
    <row r="108" spans="1:8" ht="14.4" x14ac:dyDescent="0.3">
      <c r="A108" s="31"/>
      <c r="B108" s="31" t="s">
        <v>7416</v>
      </c>
      <c r="C108" s="17"/>
      <c r="D108" s="17"/>
      <c r="E108" s="17"/>
      <c r="F108" s="17"/>
      <c r="G108" s="29"/>
      <c r="H108" s="17"/>
    </row>
    <row r="109" spans="1:8" ht="14.4" x14ac:dyDescent="0.3">
      <c r="A109" s="31"/>
      <c r="B109" s="31" t="s">
        <v>7417</v>
      </c>
      <c r="C109" s="17"/>
      <c r="D109" s="17"/>
      <c r="E109" s="17"/>
      <c r="F109" s="17"/>
      <c r="G109" s="29"/>
      <c r="H109" s="17"/>
    </row>
    <row r="110" spans="1:8" ht="14.4" x14ac:dyDescent="0.3">
      <c r="A110" s="31"/>
      <c r="B110" s="31" t="s">
        <v>7418</v>
      </c>
      <c r="C110" s="17"/>
      <c r="D110" s="17"/>
      <c r="E110" s="17"/>
      <c r="F110" s="17"/>
      <c r="G110" s="29"/>
      <c r="H110" s="17"/>
    </row>
    <row r="111" spans="1:8" ht="14.4" x14ac:dyDescent="0.3">
      <c r="A111" s="31"/>
      <c r="B111" s="31" t="s">
        <v>7419</v>
      </c>
      <c r="C111" s="17"/>
      <c r="D111" s="17"/>
      <c r="E111" s="17"/>
      <c r="F111" s="17"/>
      <c r="G111" s="29"/>
      <c r="H111" s="17"/>
    </row>
    <row r="112" spans="1:8" ht="14.4" x14ac:dyDescent="0.3">
      <c r="A112" s="31"/>
      <c r="B112" s="31" t="s">
        <v>7420</v>
      </c>
      <c r="C112" s="17"/>
      <c r="D112" s="17"/>
      <c r="E112" s="17"/>
      <c r="F112" s="17"/>
      <c r="G112" s="29"/>
      <c r="H112" s="17"/>
    </row>
    <row r="113" spans="1:8" ht="14.4" x14ac:dyDescent="0.3">
      <c r="A113" s="31"/>
      <c r="B113" s="31" t="s">
        <v>4486</v>
      </c>
      <c r="C113" s="17"/>
      <c r="D113" s="17"/>
      <c r="E113" s="17"/>
      <c r="F113" s="17"/>
      <c r="G113" s="29"/>
      <c r="H113" s="17"/>
    </row>
    <row r="114" spans="1:8" ht="14.4" x14ac:dyDescent="0.3">
      <c r="A114" s="31"/>
      <c r="B114" s="31" t="s">
        <v>996</v>
      </c>
      <c r="C114" s="17"/>
      <c r="D114" s="17"/>
      <c r="E114" s="17"/>
      <c r="F114" s="17"/>
      <c r="G114" s="29"/>
      <c r="H114" s="17"/>
    </row>
    <row r="115" spans="1:8" ht="14.4" x14ac:dyDescent="0.3">
      <c r="A115" s="31"/>
      <c r="B115" s="31" t="s">
        <v>7421</v>
      </c>
      <c r="C115" s="17"/>
      <c r="D115" s="17"/>
      <c r="E115" s="17"/>
      <c r="F115" s="17"/>
      <c r="G115" s="29"/>
      <c r="H115" s="17"/>
    </row>
    <row r="116" spans="1:8" ht="14.4" x14ac:dyDescent="0.3">
      <c r="A116" s="31"/>
      <c r="B116" s="31" t="s">
        <v>7422</v>
      </c>
      <c r="C116" s="17"/>
      <c r="D116" s="17"/>
      <c r="E116" s="17"/>
      <c r="F116" s="17"/>
      <c r="G116" s="29"/>
      <c r="H116" s="17"/>
    </row>
    <row r="117" spans="1:8" ht="14.4" x14ac:dyDescent="0.3">
      <c r="A117" s="31"/>
      <c r="B117" s="31" t="s">
        <v>7423</v>
      </c>
      <c r="C117" s="17"/>
      <c r="D117" s="17"/>
      <c r="E117" s="17"/>
      <c r="F117" s="17"/>
      <c r="G117" s="29"/>
      <c r="H117" s="17"/>
    </row>
    <row r="118" spans="1:8" ht="14.4" x14ac:dyDescent="0.3">
      <c r="A118" s="31"/>
      <c r="B118" s="31" t="s">
        <v>7424</v>
      </c>
      <c r="C118" s="17"/>
      <c r="D118" s="17"/>
      <c r="E118" s="17"/>
      <c r="F118" s="17"/>
      <c r="G118" s="29"/>
      <c r="H118" s="17"/>
    </row>
    <row r="119" spans="1:8" ht="14.4" x14ac:dyDescent="0.3">
      <c r="A119" s="31"/>
      <c r="B119" s="31" t="s">
        <v>7425</v>
      </c>
      <c r="C119" s="17"/>
      <c r="D119" s="17"/>
      <c r="E119" s="17"/>
      <c r="F119" s="17"/>
      <c r="G119" s="29"/>
      <c r="H119" s="17"/>
    </row>
    <row r="120" spans="1:8" ht="14.4" x14ac:dyDescent="0.3">
      <c r="A120" s="31"/>
      <c r="B120" s="31" t="s">
        <v>7426</v>
      </c>
      <c r="C120" s="17"/>
      <c r="D120" s="17"/>
      <c r="E120" s="17"/>
      <c r="F120" s="17"/>
      <c r="G120" s="29"/>
      <c r="H120" s="17"/>
    </row>
    <row r="121" spans="1:8" ht="14.4" x14ac:dyDescent="0.3">
      <c r="A121" s="31"/>
      <c r="B121" s="31" t="s">
        <v>4488</v>
      </c>
      <c r="C121" s="17"/>
      <c r="D121" s="17"/>
      <c r="E121" s="17"/>
      <c r="F121" s="17"/>
      <c r="G121" s="29"/>
      <c r="H121" s="17"/>
    </row>
    <row r="122" spans="1:8" ht="14.4" x14ac:dyDescent="0.3">
      <c r="A122" s="31"/>
      <c r="B122" s="31" t="s">
        <v>7427</v>
      </c>
      <c r="C122" s="17"/>
      <c r="D122" s="17"/>
      <c r="E122" s="17"/>
      <c r="F122" s="17"/>
      <c r="G122" s="29"/>
      <c r="H122" s="17"/>
    </row>
    <row r="123" spans="1:8" ht="14.4" x14ac:dyDescent="0.3">
      <c r="A123" s="31"/>
      <c r="B123" s="31" t="s">
        <v>1120</v>
      </c>
      <c r="C123" s="17"/>
      <c r="D123" s="17"/>
      <c r="E123" s="17"/>
      <c r="F123" s="17"/>
      <c r="G123" s="29"/>
      <c r="H123" s="17"/>
    </row>
    <row r="124" spans="1:8" ht="14.4" x14ac:dyDescent="0.3">
      <c r="A124" s="31"/>
      <c r="B124" s="31" t="s">
        <v>4493</v>
      </c>
      <c r="C124" s="17"/>
      <c r="D124" s="17"/>
      <c r="E124" s="17"/>
      <c r="F124" s="17"/>
      <c r="G124" s="29"/>
      <c r="H124" s="17"/>
    </row>
    <row r="125" spans="1:8" ht="14.4" x14ac:dyDescent="0.3">
      <c r="A125" s="31"/>
      <c r="B125" s="31" t="s">
        <v>4495</v>
      </c>
      <c r="C125" s="17"/>
      <c r="D125" s="17"/>
      <c r="E125" s="17"/>
      <c r="F125" s="17"/>
      <c r="G125" s="29"/>
      <c r="H125" s="17"/>
    </row>
    <row r="126" spans="1:8" ht="14.4" x14ac:dyDescent="0.3">
      <c r="A126" s="31"/>
      <c r="B126" s="31" t="s">
        <v>6353</v>
      </c>
      <c r="C126" s="17"/>
      <c r="D126" s="17"/>
      <c r="E126" s="17"/>
      <c r="F126" s="17"/>
      <c r="G126" s="29"/>
      <c r="H126" s="17"/>
    </row>
    <row r="127" spans="1:8" ht="14.4" x14ac:dyDescent="0.3">
      <c r="A127" s="31"/>
      <c r="B127" s="31" t="s">
        <v>4501</v>
      </c>
      <c r="C127" s="17"/>
      <c r="D127" s="17"/>
      <c r="E127" s="17"/>
      <c r="F127" s="17"/>
      <c r="G127" s="29"/>
      <c r="H127" s="17"/>
    </row>
    <row r="128" spans="1:8" ht="14.4" x14ac:dyDescent="0.3">
      <c r="A128" s="31"/>
      <c r="B128" s="31" t="s">
        <v>7428</v>
      </c>
      <c r="C128" s="17"/>
      <c r="D128" s="17"/>
      <c r="E128" s="17"/>
      <c r="F128" s="17"/>
      <c r="G128" s="29"/>
      <c r="H128" s="17"/>
    </row>
    <row r="129" spans="1:8" ht="14.4" x14ac:dyDescent="0.3">
      <c r="A129" s="31"/>
      <c r="B129" s="31" t="s">
        <v>7429</v>
      </c>
      <c r="C129" s="17"/>
      <c r="D129" s="17"/>
      <c r="E129" s="17"/>
      <c r="F129" s="17"/>
      <c r="G129" s="29"/>
      <c r="H129" s="17"/>
    </row>
    <row r="130" spans="1:8" ht="14.4" x14ac:dyDescent="0.3">
      <c r="A130" s="31"/>
      <c r="B130" s="31" t="s">
        <v>7430</v>
      </c>
      <c r="C130" s="17"/>
      <c r="D130" s="17"/>
      <c r="E130" s="17"/>
      <c r="F130" s="17"/>
      <c r="G130" s="29"/>
      <c r="H130" s="17"/>
    </row>
    <row r="131" spans="1:8" ht="14.4" x14ac:dyDescent="0.3">
      <c r="A131" s="31"/>
      <c r="B131" s="31" t="s">
        <v>4505</v>
      </c>
      <c r="C131" s="17"/>
      <c r="D131" s="17"/>
      <c r="E131" s="17"/>
      <c r="F131" s="17"/>
      <c r="G131" s="29"/>
      <c r="H131" s="17"/>
    </row>
    <row r="132" spans="1:8" ht="14.4" x14ac:dyDescent="0.3">
      <c r="A132" s="31"/>
      <c r="B132" s="31" t="s">
        <v>5939</v>
      </c>
      <c r="C132" s="17"/>
      <c r="D132" s="17"/>
      <c r="E132" s="17"/>
      <c r="F132" s="17"/>
      <c r="G132" s="29"/>
      <c r="H132" s="17"/>
    </row>
    <row r="133" spans="1:8" ht="14.4" x14ac:dyDescent="0.3">
      <c r="A133" s="31"/>
      <c r="B133" s="31" t="s">
        <v>5547</v>
      </c>
      <c r="C133" s="17"/>
      <c r="D133" s="17"/>
      <c r="E133" s="17"/>
      <c r="F133" s="17"/>
      <c r="G133" s="29"/>
      <c r="H133" s="17"/>
    </row>
    <row r="134" spans="1:8" ht="14.4" x14ac:dyDescent="0.3">
      <c r="A134" s="31"/>
      <c r="B134" s="31" t="s">
        <v>7431</v>
      </c>
      <c r="C134" s="17"/>
      <c r="D134" s="17"/>
      <c r="E134" s="17"/>
      <c r="F134" s="17"/>
      <c r="G134" s="29"/>
      <c r="H134" s="17"/>
    </row>
    <row r="135" spans="1:8" ht="14.4" x14ac:dyDescent="0.3">
      <c r="A135" s="31"/>
      <c r="B135" s="31" t="s">
        <v>7432</v>
      </c>
      <c r="C135" s="17"/>
      <c r="D135" s="17"/>
      <c r="E135" s="17"/>
      <c r="F135" s="17"/>
      <c r="G135" s="29"/>
      <c r="H135" s="17"/>
    </row>
    <row r="136" spans="1:8" ht="14.4" x14ac:dyDescent="0.3">
      <c r="A136" s="31"/>
      <c r="B136" s="31" t="s">
        <v>7433</v>
      </c>
      <c r="C136" s="17"/>
      <c r="D136" s="17"/>
      <c r="E136" s="17"/>
      <c r="F136" s="17"/>
      <c r="G136" s="29"/>
      <c r="H136" s="17"/>
    </row>
    <row r="137" spans="1:8" ht="14.4" x14ac:dyDescent="0.3">
      <c r="A137" s="31"/>
      <c r="B137" s="31" t="s">
        <v>7434</v>
      </c>
      <c r="C137" s="17"/>
      <c r="D137" s="17"/>
      <c r="E137" s="17"/>
      <c r="F137" s="17"/>
      <c r="G137" s="29"/>
      <c r="H137" s="17"/>
    </row>
    <row r="138" spans="1:8" ht="14.4" x14ac:dyDescent="0.3">
      <c r="A138" s="31"/>
      <c r="B138" s="31" t="s">
        <v>7435</v>
      </c>
      <c r="C138" s="17"/>
      <c r="D138" s="17"/>
      <c r="E138" s="17"/>
      <c r="F138" s="17"/>
      <c r="G138" s="29"/>
      <c r="H138" s="17"/>
    </row>
    <row r="139" spans="1:8" ht="14.4" x14ac:dyDescent="0.3">
      <c r="A139" s="31"/>
      <c r="B139" s="31" t="s">
        <v>1135</v>
      </c>
      <c r="C139" s="17"/>
      <c r="D139" s="17"/>
      <c r="E139" s="17"/>
      <c r="F139" s="17"/>
      <c r="G139" s="29"/>
      <c r="H139" s="17"/>
    </row>
    <row r="140" spans="1:8" ht="14.4" x14ac:dyDescent="0.3">
      <c r="A140" s="31"/>
      <c r="B140" s="31" t="s">
        <v>7436</v>
      </c>
      <c r="C140" s="17"/>
      <c r="D140" s="17"/>
      <c r="E140" s="17"/>
      <c r="F140" s="17"/>
      <c r="G140" s="29"/>
      <c r="H140" s="17"/>
    </row>
    <row r="141" spans="1:8" ht="14.4" x14ac:dyDescent="0.3">
      <c r="A141" s="31"/>
      <c r="B141" s="31" t="s">
        <v>7437</v>
      </c>
      <c r="C141" s="17"/>
      <c r="D141" s="17"/>
      <c r="E141" s="17"/>
      <c r="F141" s="17"/>
      <c r="G141" s="29"/>
      <c r="H141" s="17"/>
    </row>
    <row r="142" spans="1:8" ht="14.4" x14ac:dyDescent="0.3">
      <c r="A142" s="31"/>
      <c r="B142" s="31" t="s">
        <v>7438</v>
      </c>
      <c r="C142" s="17"/>
      <c r="D142" s="17"/>
      <c r="E142" s="17"/>
      <c r="F142" s="17"/>
      <c r="G142" s="29"/>
      <c r="H142" s="17"/>
    </row>
    <row r="143" spans="1:8" ht="14.4" x14ac:dyDescent="0.3">
      <c r="A143" s="31"/>
      <c r="B143" s="31" t="s">
        <v>7439</v>
      </c>
      <c r="C143" s="17"/>
      <c r="D143" s="17"/>
      <c r="E143" s="17"/>
      <c r="F143" s="17"/>
      <c r="G143" s="29"/>
      <c r="H143" s="17"/>
    </row>
    <row r="144" spans="1:8" ht="14.4" x14ac:dyDescent="0.3">
      <c r="A144" s="31"/>
      <c r="B144" s="31" t="s">
        <v>4509</v>
      </c>
      <c r="C144" s="17"/>
      <c r="D144" s="17"/>
      <c r="E144" s="17"/>
      <c r="F144" s="17"/>
      <c r="G144" s="29"/>
      <c r="H144" s="17"/>
    </row>
    <row r="145" spans="1:8" ht="14.4" x14ac:dyDescent="0.3">
      <c r="A145" s="31"/>
      <c r="B145" s="31" t="s">
        <v>4512</v>
      </c>
      <c r="C145" s="17"/>
      <c r="D145" s="17"/>
      <c r="E145" s="17"/>
      <c r="F145" s="17"/>
      <c r="G145" s="29"/>
      <c r="H145" s="17"/>
    </row>
    <row r="146" spans="1:8" ht="14.4" x14ac:dyDescent="0.3">
      <c r="A146" s="31"/>
      <c r="B146" s="31" t="s">
        <v>7176</v>
      </c>
      <c r="C146" s="17"/>
      <c r="D146" s="17"/>
      <c r="E146" s="17"/>
      <c r="F146" s="17"/>
      <c r="G146" s="29"/>
      <c r="H146" s="17"/>
    </row>
    <row r="147" spans="1:8" ht="14.4" x14ac:dyDescent="0.3">
      <c r="A147" s="31"/>
      <c r="B147" s="31" t="s">
        <v>1514</v>
      </c>
      <c r="C147" s="17"/>
      <c r="D147" s="17"/>
      <c r="E147" s="17"/>
      <c r="F147" s="17"/>
      <c r="G147" s="29"/>
      <c r="H147" s="17"/>
    </row>
    <row r="148" spans="1:8" ht="14.4" x14ac:dyDescent="0.3">
      <c r="A148" s="31"/>
      <c r="B148" s="31" t="s">
        <v>7440</v>
      </c>
      <c r="C148" s="17"/>
      <c r="D148" s="17"/>
      <c r="E148" s="17"/>
      <c r="F148" s="17"/>
      <c r="G148" s="29"/>
      <c r="H148" s="17"/>
    </row>
    <row r="149" spans="1:8" ht="14.4" x14ac:dyDescent="0.3">
      <c r="A149" s="31"/>
      <c r="B149" s="31" t="s">
        <v>7441</v>
      </c>
      <c r="C149" s="17"/>
      <c r="D149" s="17"/>
      <c r="E149" s="17"/>
      <c r="F149" s="17"/>
      <c r="G149" s="29"/>
      <c r="H149" s="17"/>
    </row>
    <row r="150" spans="1:8" ht="14.4" x14ac:dyDescent="0.3">
      <c r="A150" s="31"/>
      <c r="B150" s="31" t="s">
        <v>4514</v>
      </c>
      <c r="C150" s="17"/>
      <c r="D150" s="17"/>
      <c r="E150" s="17"/>
      <c r="F150" s="17"/>
      <c r="G150" s="29"/>
      <c r="H150" s="17"/>
    </row>
    <row r="151" spans="1:8" ht="14.4" x14ac:dyDescent="0.3">
      <c r="A151" s="31"/>
      <c r="B151" s="31" t="s">
        <v>7220</v>
      </c>
      <c r="C151" s="17"/>
      <c r="D151" s="17"/>
      <c r="E151" s="17"/>
      <c r="F151" s="17"/>
      <c r="G151" s="29"/>
      <c r="H151" s="17"/>
    </row>
    <row r="152" spans="1:8" ht="14.4" x14ac:dyDescent="0.3">
      <c r="A152" s="31"/>
      <c r="B152" s="31" t="s">
        <v>140</v>
      </c>
      <c r="C152" s="17"/>
      <c r="D152" s="17"/>
      <c r="E152" s="17"/>
      <c r="F152" s="17"/>
      <c r="G152" s="29"/>
      <c r="H152" s="17"/>
    </row>
    <row r="153" spans="1:8" ht="14.4" x14ac:dyDescent="0.3">
      <c r="A153" s="31"/>
      <c r="B153" s="31" t="s">
        <v>7442</v>
      </c>
      <c r="C153" s="17"/>
      <c r="D153" s="17"/>
      <c r="E153" s="17"/>
      <c r="F153" s="17"/>
      <c r="G153" s="29"/>
      <c r="H153" s="17"/>
    </row>
    <row r="154" spans="1:8" ht="14.4" x14ac:dyDescent="0.3">
      <c r="A154" s="31"/>
      <c r="B154" s="31" t="s">
        <v>7443</v>
      </c>
      <c r="C154" s="17"/>
      <c r="D154" s="17"/>
      <c r="E154" s="17"/>
      <c r="F154" s="17"/>
      <c r="G154" s="29"/>
      <c r="H154" s="17"/>
    </row>
    <row r="155" spans="1:8" ht="14.4" x14ac:dyDescent="0.3">
      <c r="A155" s="31"/>
      <c r="B155" s="31" t="s">
        <v>797</v>
      </c>
      <c r="C155" s="17"/>
      <c r="D155" s="17"/>
      <c r="E155" s="17"/>
      <c r="F155" s="17"/>
      <c r="G155" s="29"/>
      <c r="H155" s="17"/>
    </row>
    <row r="156" spans="1:8" ht="14.4" x14ac:dyDescent="0.3">
      <c r="A156" s="31"/>
      <c r="B156" s="31" t="s">
        <v>7444</v>
      </c>
      <c r="C156" s="17"/>
      <c r="D156" s="17"/>
      <c r="E156" s="17"/>
      <c r="F156" s="17"/>
      <c r="G156" s="29"/>
      <c r="H156" s="17"/>
    </row>
    <row r="157" spans="1:8" ht="14.4" x14ac:dyDescent="0.3">
      <c r="A157" s="31"/>
      <c r="B157" s="31" t="s">
        <v>7445</v>
      </c>
      <c r="C157" s="17"/>
      <c r="D157" s="17"/>
      <c r="E157" s="17"/>
      <c r="F157" s="17"/>
      <c r="G157" s="29"/>
      <c r="H157" s="17"/>
    </row>
    <row r="158" spans="1:8" ht="14.4" x14ac:dyDescent="0.3">
      <c r="A158" s="31"/>
      <c r="B158" s="31" t="s">
        <v>7446</v>
      </c>
      <c r="C158" s="17"/>
      <c r="D158" s="17"/>
      <c r="E158" s="17"/>
      <c r="F158" s="17"/>
      <c r="G158" s="29"/>
      <c r="H158" s="17"/>
    </row>
    <row r="159" spans="1:8" ht="14.4" x14ac:dyDescent="0.3">
      <c r="A159" s="31"/>
      <c r="B159" s="31" t="s">
        <v>4520</v>
      </c>
      <c r="C159" s="17"/>
      <c r="D159" s="17"/>
      <c r="E159" s="17"/>
      <c r="F159" s="17"/>
      <c r="G159" s="29"/>
      <c r="H159" s="17"/>
    </row>
    <row r="160" spans="1:8" ht="14.4" x14ac:dyDescent="0.3">
      <c r="A160" s="31"/>
      <c r="B160" s="31" t="s">
        <v>7447</v>
      </c>
      <c r="C160" s="17"/>
      <c r="D160" s="17"/>
      <c r="E160" s="17"/>
      <c r="F160" s="17"/>
      <c r="G160" s="29"/>
      <c r="H160" s="17"/>
    </row>
    <row r="161" spans="1:8" ht="14.4" x14ac:dyDescent="0.3">
      <c r="A161" s="31"/>
      <c r="B161" s="31" t="s">
        <v>7448</v>
      </c>
      <c r="C161" s="17"/>
      <c r="D161" s="17"/>
      <c r="E161" s="17"/>
      <c r="F161" s="17"/>
      <c r="G161" s="29"/>
      <c r="H161" s="17"/>
    </row>
    <row r="162" spans="1:8" ht="14.4" x14ac:dyDescent="0.3">
      <c r="A162" s="31"/>
      <c r="B162" s="31" t="s">
        <v>7449</v>
      </c>
      <c r="C162" s="17"/>
      <c r="D162" s="17"/>
      <c r="E162" s="17"/>
      <c r="F162" s="17"/>
      <c r="G162" s="29"/>
      <c r="H162" s="17"/>
    </row>
    <row r="163" spans="1:8" ht="14.4" x14ac:dyDescent="0.3">
      <c r="A163" s="31"/>
      <c r="B163" s="31" t="s">
        <v>6123</v>
      </c>
      <c r="C163" s="17"/>
      <c r="D163" s="17"/>
      <c r="E163" s="17"/>
      <c r="F163" s="17"/>
      <c r="G163" s="29"/>
      <c r="H163" s="17"/>
    </row>
    <row r="164" spans="1:8" ht="14.4" x14ac:dyDescent="0.3">
      <c r="A164" s="31"/>
      <c r="B164" s="31" t="s">
        <v>7450</v>
      </c>
      <c r="C164" s="17"/>
      <c r="D164" s="17"/>
      <c r="E164" s="17"/>
      <c r="F164" s="17"/>
      <c r="G164" s="29"/>
      <c r="H164" s="17"/>
    </row>
    <row r="165" spans="1:8" ht="14.4" x14ac:dyDescent="0.3">
      <c r="A165" s="31"/>
      <c r="B165" s="31" t="s">
        <v>7451</v>
      </c>
      <c r="C165" s="17"/>
      <c r="D165" s="17"/>
      <c r="E165" s="17"/>
      <c r="F165" s="17"/>
      <c r="G165" s="29"/>
      <c r="H165" s="17"/>
    </row>
    <row r="166" spans="1:8" ht="14.4" x14ac:dyDescent="0.3">
      <c r="A166" s="31"/>
      <c r="B166" s="31" t="s">
        <v>7016</v>
      </c>
      <c r="C166" s="17"/>
      <c r="D166" s="17"/>
      <c r="E166" s="17"/>
      <c r="F166" s="17"/>
      <c r="G166" s="29"/>
      <c r="H166" s="17"/>
    </row>
    <row r="167" spans="1:8" ht="14.4" x14ac:dyDescent="0.3">
      <c r="A167" s="31"/>
      <c r="B167" s="31" t="s">
        <v>4524</v>
      </c>
      <c r="C167" s="17"/>
      <c r="D167" s="17"/>
      <c r="E167" s="17"/>
      <c r="F167" s="17"/>
      <c r="G167" s="29"/>
      <c r="H167" s="17"/>
    </row>
    <row r="168" spans="1:8" ht="14.4" x14ac:dyDescent="0.3">
      <c r="A168" s="31"/>
      <c r="B168" s="31" t="s">
        <v>7452</v>
      </c>
      <c r="C168" s="17"/>
      <c r="D168" s="17"/>
      <c r="E168" s="17"/>
      <c r="F168" s="17"/>
      <c r="G168" s="29"/>
      <c r="H168" s="17"/>
    </row>
    <row r="169" spans="1:8" ht="14.4" x14ac:dyDescent="0.3">
      <c r="A169" s="31"/>
      <c r="B169" s="31" t="s">
        <v>7453</v>
      </c>
      <c r="C169" s="17"/>
      <c r="D169" s="17"/>
      <c r="E169" s="17"/>
      <c r="F169" s="17"/>
      <c r="G169" s="29"/>
      <c r="H169" s="17"/>
    </row>
    <row r="170" spans="1:8" ht="14.4" x14ac:dyDescent="0.3">
      <c r="A170" s="31"/>
      <c r="B170" s="31" t="s">
        <v>4725</v>
      </c>
      <c r="C170" s="17"/>
      <c r="D170" s="17"/>
      <c r="E170" s="17"/>
      <c r="F170" s="17"/>
      <c r="G170" s="29"/>
      <c r="H170" s="17"/>
    </row>
    <row r="171" spans="1:8" ht="14.4" x14ac:dyDescent="0.3">
      <c r="A171" s="31"/>
      <c r="B171" s="31" t="s">
        <v>4726</v>
      </c>
      <c r="C171" s="17"/>
      <c r="D171" s="17"/>
      <c r="E171" s="17"/>
      <c r="F171" s="17"/>
      <c r="G171" s="29"/>
      <c r="H171" s="17"/>
    </row>
    <row r="172" spans="1:8" ht="14.4" x14ac:dyDescent="0.3">
      <c r="A172" s="31"/>
      <c r="B172" s="31" t="s">
        <v>7008</v>
      </c>
      <c r="C172" s="17"/>
      <c r="D172" s="17"/>
      <c r="E172" s="17"/>
      <c r="F172" s="17"/>
      <c r="G172" s="29"/>
      <c r="H172" s="17"/>
    </row>
    <row r="173" spans="1:8" ht="14.4" x14ac:dyDescent="0.3">
      <c r="A173" s="31"/>
      <c r="B173" s="31" t="s">
        <v>5930</v>
      </c>
      <c r="C173" s="17"/>
      <c r="D173" s="17"/>
      <c r="E173" s="17"/>
      <c r="F173" s="17"/>
      <c r="G173" s="29"/>
      <c r="H173" s="17"/>
    </row>
    <row r="174" spans="1:8" ht="14.4" x14ac:dyDescent="0.3">
      <c r="A174" s="31"/>
      <c r="B174" s="31" t="s">
        <v>4728</v>
      </c>
      <c r="C174" s="17"/>
      <c r="D174" s="17"/>
      <c r="E174" s="17"/>
      <c r="F174" s="17"/>
      <c r="G174" s="29"/>
      <c r="H174" s="17"/>
    </row>
    <row r="175" spans="1:8" ht="14.4" x14ac:dyDescent="0.3">
      <c r="A175" s="31"/>
      <c r="B175" s="31" t="s">
        <v>7454</v>
      </c>
      <c r="C175" s="17"/>
      <c r="D175" s="17"/>
      <c r="E175" s="17"/>
      <c r="F175" s="17"/>
      <c r="G175" s="29"/>
      <c r="H175" s="17"/>
    </row>
    <row r="176" spans="1:8" ht="14.4" x14ac:dyDescent="0.3">
      <c r="A176" s="31"/>
      <c r="B176" s="31" t="s">
        <v>7455</v>
      </c>
      <c r="C176" s="17"/>
      <c r="D176" s="17"/>
      <c r="E176" s="17"/>
      <c r="F176" s="17"/>
      <c r="G176" s="29"/>
      <c r="H176" s="17"/>
    </row>
    <row r="177" spans="1:8" ht="14.4" x14ac:dyDescent="0.3">
      <c r="A177" s="31"/>
      <c r="B177" s="31" t="s">
        <v>7456</v>
      </c>
      <c r="C177" s="17"/>
      <c r="D177" s="17"/>
      <c r="E177" s="17"/>
      <c r="F177" s="17"/>
      <c r="G177" s="29"/>
      <c r="H177" s="17"/>
    </row>
    <row r="178" spans="1:8" ht="14.4" x14ac:dyDescent="0.3">
      <c r="A178" s="31"/>
      <c r="B178" s="31" t="s">
        <v>107</v>
      </c>
      <c r="C178" s="17"/>
      <c r="D178" s="17"/>
      <c r="E178" s="17"/>
      <c r="F178" s="17"/>
      <c r="G178" s="29"/>
      <c r="H178" s="17"/>
    </row>
    <row r="179" spans="1:8" ht="14.4" x14ac:dyDescent="0.3">
      <c r="A179" s="31"/>
      <c r="B179" s="31" t="s">
        <v>7457</v>
      </c>
      <c r="C179" s="17"/>
      <c r="D179" s="17"/>
      <c r="E179" s="17"/>
      <c r="F179" s="17"/>
      <c r="G179" s="29"/>
      <c r="H179" s="17"/>
    </row>
    <row r="180" spans="1:8" ht="14.4" x14ac:dyDescent="0.3">
      <c r="A180" s="31"/>
      <c r="B180" s="31" t="s">
        <v>6851</v>
      </c>
      <c r="C180" s="17"/>
      <c r="D180" s="17"/>
      <c r="E180" s="17"/>
      <c r="F180" s="17"/>
      <c r="G180" s="29"/>
      <c r="H180" s="17"/>
    </row>
    <row r="181" spans="1:8" ht="14.4" x14ac:dyDescent="0.3">
      <c r="A181" s="31"/>
      <c r="B181" s="31" t="s">
        <v>7311</v>
      </c>
      <c r="C181" s="17"/>
      <c r="D181" s="17"/>
      <c r="E181" s="17"/>
      <c r="F181" s="17"/>
      <c r="G181" s="29"/>
      <c r="H181" s="17"/>
    </row>
    <row r="182" spans="1:8" ht="14.4" x14ac:dyDescent="0.3">
      <c r="A182" s="31"/>
      <c r="B182" s="31" t="s">
        <v>7458</v>
      </c>
      <c r="C182" s="17"/>
      <c r="D182" s="17"/>
      <c r="E182" s="17"/>
      <c r="F182" s="17"/>
      <c r="G182" s="29"/>
      <c r="H182" s="17"/>
    </row>
    <row r="183" spans="1:8" ht="14.4" x14ac:dyDescent="0.3">
      <c r="A183" s="31"/>
      <c r="B183" s="31" t="s">
        <v>4729</v>
      </c>
      <c r="C183" s="17"/>
      <c r="D183" s="17"/>
      <c r="E183" s="17"/>
      <c r="F183" s="17"/>
      <c r="G183" s="29"/>
      <c r="H183" s="17"/>
    </row>
    <row r="184" spans="1:8" ht="14.4" x14ac:dyDescent="0.3">
      <c r="A184" s="31"/>
      <c r="B184" s="31" t="s">
        <v>7237</v>
      </c>
      <c r="C184" s="17"/>
      <c r="D184" s="17"/>
      <c r="E184" s="17"/>
      <c r="F184" s="17"/>
      <c r="G184" s="29"/>
      <c r="H184" s="17"/>
    </row>
    <row r="185" spans="1:8" ht="14.4" x14ac:dyDescent="0.3">
      <c r="A185" s="31"/>
      <c r="B185" s="31" t="s">
        <v>7459</v>
      </c>
      <c r="C185" s="17"/>
      <c r="D185" s="17"/>
      <c r="E185" s="17"/>
      <c r="F185" s="17"/>
      <c r="G185" s="29"/>
      <c r="H185" s="17"/>
    </row>
    <row r="186" spans="1:8" ht="14.4" x14ac:dyDescent="0.3">
      <c r="A186" s="31"/>
      <c r="B186" s="31" t="s">
        <v>7460</v>
      </c>
      <c r="C186" s="17"/>
      <c r="D186" s="17"/>
      <c r="E186" s="17"/>
      <c r="F186" s="17"/>
      <c r="G186" s="29"/>
      <c r="H186" s="17"/>
    </row>
    <row r="187" spans="1:8" ht="14.4" x14ac:dyDescent="0.3">
      <c r="A187" s="31"/>
      <c r="B187" s="31" t="s">
        <v>7461</v>
      </c>
      <c r="C187" s="17"/>
      <c r="D187" s="17"/>
      <c r="E187" s="17"/>
      <c r="F187" s="17"/>
      <c r="G187" s="29"/>
      <c r="H187" s="17"/>
    </row>
    <row r="188" spans="1:8" ht="14.4" x14ac:dyDescent="0.3">
      <c r="A188" s="31"/>
      <c r="B188" s="31" t="s">
        <v>223</v>
      </c>
      <c r="C188" s="17"/>
      <c r="D188" s="17"/>
      <c r="E188" s="17"/>
      <c r="F188" s="17"/>
      <c r="G188" s="29"/>
      <c r="H188" s="17"/>
    </row>
    <row r="189" spans="1:8" ht="14.4" x14ac:dyDescent="0.3">
      <c r="A189" s="31"/>
      <c r="B189" s="31" t="s">
        <v>7462</v>
      </c>
      <c r="C189" s="17"/>
      <c r="D189" s="17"/>
      <c r="E189" s="17"/>
      <c r="F189" s="17"/>
      <c r="G189" s="29"/>
      <c r="H189" s="17"/>
    </row>
    <row r="190" spans="1:8" ht="14.4" x14ac:dyDescent="0.3">
      <c r="A190" s="31"/>
      <c r="B190" s="31" t="s">
        <v>5763</v>
      </c>
      <c r="C190" s="17"/>
      <c r="D190" s="17"/>
      <c r="E190" s="17"/>
      <c r="F190" s="17"/>
      <c r="G190" s="29"/>
      <c r="H190" s="17"/>
    </row>
    <row r="191" spans="1:8" ht="14.4" x14ac:dyDescent="0.3">
      <c r="A191" s="31"/>
      <c r="B191" s="31" t="s">
        <v>7463</v>
      </c>
      <c r="C191" s="17"/>
      <c r="D191" s="17"/>
      <c r="E191" s="17"/>
      <c r="F191" s="17"/>
      <c r="G191" s="29"/>
      <c r="H191" s="17"/>
    </row>
    <row r="192" spans="1:8" ht="14.4" x14ac:dyDescent="0.3">
      <c r="A192" s="31"/>
      <c r="B192" s="31" t="s">
        <v>5848</v>
      </c>
      <c r="C192" s="17"/>
      <c r="D192" s="17"/>
      <c r="E192" s="17"/>
      <c r="F192" s="17"/>
      <c r="G192" s="29"/>
      <c r="H192" s="17"/>
    </row>
    <row r="193" spans="1:8" ht="14.4" x14ac:dyDescent="0.3">
      <c r="A193" s="31"/>
      <c r="B193" s="31" t="s">
        <v>7464</v>
      </c>
      <c r="C193" s="17"/>
      <c r="D193" s="17"/>
      <c r="E193" s="17"/>
      <c r="F193" s="17"/>
      <c r="G193" s="29"/>
      <c r="H193" s="17"/>
    </row>
    <row r="194" spans="1:8" ht="14.4" x14ac:dyDescent="0.3">
      <c r="A194" s="31"/>
      <c r="B194" s="31" t="s">
        <v>232</v>
      </c>
      <c r="C194" s="17"/>
      <c r="D194" s="17"/>
      <c r="E194" s="17"/>
      <c r="F194" s="17"/>
      <c r="G194" s="29"/>
      <c r="H194" s="17"/>
    </row>
    <row r="195" spans="1:8" ht="14.4" x14ac:dyDescent="0.3">
      <c r="A195" s="31"/>
      <c r="B195" s="31" t="s">
        <v>903</v>
      </c>
      <c r="C195" s="17"/>
      <c r="D195" s="17"/>
      <c r="E195" s="17"/>
      <c r="F195" s="17"/>
      <c r="G195" s="29"/>
      <c r="H195" s="17"/>
    </row>
    <row r="196" spans="1:8" ht="14.4" x14ac:dyDescent="0.3">
      <c r="A196" s="31"/>
      <c r="B196" s="31" t="s">
        <v>7465</v>
      </c>
      <c r="C196" s="17"/>
      <c r="D196" s="17"/>
      <c r="E196" s="17"/>
      <c r="F196" s="17"/>
      <c r="G196" s="29"/>
      <c r="H196" s="17"/>
    </row>
    <row r="197" spans="1:8" ht="14.4" x14ac:dyDescent="0.3">
      <c r="A197" s="31"/>
      <c r="B197" s="31" t="s">
        <v>4735</v>
      </c>
      <c r="C197" s="17"/>
      <c r="D197" s="17"/>
      <c r="E197" s="17"/>
      <c r="F197" s="17"/>
      <c r="G197" s="29"/>
      <c r="H197" s="17"/>
    </row>
    <row r="198" spans="1:8" ht="14.4" x14ac:dyDescent="0.3">
      <c r="A198" s="31"/>
      <c r="B198" s="31" t="s">
        <v>7466</v>
      </c>
      <c r="C198" s="17"/>
      <c r="D198" s="17"/>
      <c r="E198" s="17"/>
      <c r="F198" s="17"/>
      <c r="G198" s="29"/>
      <c r="H198" s="17"/>
    </row>
    <row r="199" spans="1:8" ht="14.4" x14ac:dyDescent="0.3">
      <c r="A199" s="31"/>
      <c r="B199" s="31" t="s">
        <v>7467</v>
      </c>
      <c r="C199" s="17"/>
      <c r="D199" s="17"/>
      <c r="E199" s="17"/>
      <c r="F199" s="17"/>
      <c r="G199" s="29"/>
      <c r="H199" s="17"/>
    </row>
    <row r="200" spans="1:8" ht="14.4" x14ac:dyDescent="0.3">
      <c r="A200" s="31"/>
      <c r="B200" s="31" t="s">
        <v>7468</v>
      </c>
      <c r="C200" s="17"/>
      <c r="D200" s="17"/>
      <c r="E200" s="17"/>
      <c r="F200" s="17"/>
      <c r="G200" s="29"/>
      <c r="H200" s="17"/>
    </row>
    <row r="201" spans="1:8" ht="14.4" x14ac:dyDescent="0.3">
      <c r="A201" s="31"/>
      <c r="B201" s="31" t="s">
        <v>7469</v>
      </c>
      <c r="C201" s="17"/>
      <c r="D201" s="17"/>
      <c r="E201" s="17"/>
      <c r="F201" s="17"/>
      <c r="G201" s="29"/>
      <c r="H201" s="17"/>
    </row>
    <row r="202" spans="1:8" ht="14.4" x14ac:dyDescent="0.3">
      <c r="A202" s="31"/>
      <c r="B202" s="31" t="s">
        <v>7470</v>
      </c>
      <c r="C202" s="17"/>
      <c r="D202" s="17"/>
      <c r="E202" s="17"/>
      <c r="F202" s="17"/>
      <c r="G202" s="29"/>
      <c r="H202" s="17"/>
    </row>
    <row r="203" spans="1:8" ht="14.4" x14ac:dyDescent="0.3">
      <c r="A203" s="31"/>
      <c r="B203" s="31" t="s">
        <v>7471</v>
      </c>
      <c r="C203" s="17"/>
      <c r="D203" s="17"/>
      <c r="E203" s="17"/>
      <c r="F203" s="17"/>
      <c r="G203" s="29"/>
      <c r="H203" s="17"/>
    </row>
    <row r="204" spans="1:8" ht="14.4" x14ac:dyDescent="0.3">
      <c r="A204" s="31"/>
      <c r="B204" s="31" t="s">
        <v>7472</v>
      </c>
      <c r="C204" s="17"/>
      <c r="D204" s="17"/>
      <c r="E204" s="17"/>
      <c r="F204" s="17"/>
      <c r="G204" s="29"/>
      <c r="H204" s="17"/>
    </row>
    <row r="205" spans="1:8" ht="14.4" x14ac:dyDescent="0.3">
      <c r="A205" s="31"/>
      <c r="B205" s="31" t="s">
        <v>7473</v>
      </c>
      <c r="C205" s="17"/>
      <c r="D205" s="17"/>
      <c r="E205" s="17"/>
      <c r="F205" s="17"/>
      <c r="G205" s="29"/>
      <c r="H205" s="17"/>
    </row>
    <row r="206" spans="1:8" ht="14.4" x14ac:dyDescent="0.3">
      <c r="A206" s="31"/>
      <c r="B206" s="31" t="s">
        <v>7285</v>
      </c>
      <c r="C206" s="17"/>
      <c r="D206" s="17"/>
      <c r="E206" s="17"/>
      <c r="F206" s="17"/>
      <c r="G206" s="29"/>
      <c r="H206" s="17"/>
    </row>
    <row r="207" spans="1:8" ht="14.4" x14ac:dyDescent="0.3">
      <c r="A207" s="31"/>
      <c r="B207" s="31" t="s">
        <v>7474</v>
      </c>
      <c r="C207" s="17"/>
      <c r="D207" s="17"/>
      <c r="E207" s="17"/>
      <c r="F207" s="17"/>
      <c r="G207" s="29"/>
      <c r="H207" s="17"/>
    </row>
    <row r="208" spans="1:8" ht="14.4" x14ac:dyDescent="0.3">
      <c r="A208" s="31"/>
      <c r="B208" s="31" t="s">
        <v>4737</v>
      </c>
      <c r="C208" s="17"/>
      <c r="D208" s="17"/>
      <c r="E208" s="17"/>
      <c r="F208" s="17"/>
      <c r="G208" s="29"/>
      <c r="H208" s="17"/>
    </row>
    <row r="209" spans="1:8" ht="14.4" x14ac:dyDescent="0.3">
      <c r="A209" s="31"/>
      <c r="B209" s="31" t="s">
        <v>320</v>
      </c>
      <c r="C209" s="17"/>
      <c r="D209" s="17"/>
      <c r="E209" s="17"/>
      <c r="F209" s="17"/>
      <c r="G209" s="29"/>
      <c r="H209" s="17"/>
    </row>
    <row r="210" spans="1:8" ht="14.4" x14ac:dyDescent="0.3">
      <c r="A210" s="31"/>
      <c r="B210" s="31" t="s">
        <v>7475</v>
      </c>
      <c r="C210" s="17"/>
      <c r="D210" s="17"/>
      <c r="E210" s="17"/>
      <c r="F210" s="17"/>
      <c r="G210" s="29"/>
      <c r="H210" s="17"/>
    </row>
    <row r="211" spans="1:8" ht="14.4" x14ac:dyDescent="0.3">
      <c r="A211" s="31"/>
      <c r="B211" s="31" t="s">
        <v>7476</v>
      </c>
      <c r="C211" s="17"/>
      <c r="D211" s="17"/>
      <c r="E211" s="17"/>
      <c r="F211" s="17"/>
      <c r="G211" s="29"/>
      <c r="H211" s="17"/>
    </row>
    <row r="212" spans="1:8" ht="14.4" x14ac:dyDescent="0.3">
      <c r="A212" s="31"/>
      <c r="B212" s="31" t="s">
        <v>6579</v>
      </c>
      <c r="C212" s="17"/>
      <c r="D212" s="17"/>
      <c r="E212" s="17"/>
      <c r="F212" s="17"/>
      <c r="G212" s="29"/>
      <c r="H212" s="17"/>
    </row>
    <row r="213" spans="1:8" ht="14.4" x14ac:dyDescent="0.3">
      <c r="A213" s="31"/>
      <c r="B213" s="31" t="s">
        <v>4738</v>
      </c>
      <c r="C213" s="17"/>
      <c r="D213" s="17"/>
      <c r="E213" s="17"/>
      <c r="F213" s="17"/>
      <c r="G213" s="29"/>
      <c r="H213" s="17"/>
    </row>
    <row r="214" spans="1:8" ht="14.4" x14ac:dyDescent="0.3">
      <c r="A214" s="31"/>
      <c r="B214" s="31" t="s">
        <v>7477</v>
      </c>
      <c r="C214" s="17"/>
      <c r="D214" s="17"/>
      <c r="E214" s="17"/>
      <c r="F214" s="17"/>
      <c r="G214" s="29"/>
      <c r="H214" s="17"/>
    </row>
    <row r="215" spans="1:8" ht="14.4" x14ac:dyDescent="0.3">
      <c r="A215" s="31"/>
      <c r="B215" s="31" t="s">
        <v>7478</v>
      </c>
      <c r="C215" s="17"/>
      <c r="D215" s="17"/>
      <c r="E215" s="17"/>
      <c r="F215" s="17"/>
      <c r="G215" s="29"/>
      <c r="H215" s="17"/>
    </row>
    <row r="216" spans="1:8" ht="14.4" x14ac:dyDescent="0.3">
      <c r="A216" s="31"/>
      <c r="B216" s="31" t="s">
        <v>5692</v>
      </c>
      <c r="C216" s="17"/>
      <c r="D216" s="17"/>
      <c r="E216" s="17"/>
      <c r="F216" s="17"/>
      <c r="G216" s="29"/>
      <c r="H216" s="17"/>
    </row>
    <row r="217" spans="1:8" ht="14.4" x14ac:dyDescent="0.3">
      <c r="A217" s="31"/>
      <c r="B217" s="31" t="s">
        <v>7479</v>
      </c>
      <c r="C217" s="17"/>
      <c r="D217" s="17"/>
      <c r="E217" s="17"/>
      <c r="F217" s="17"/>
      <c r="G217" s="29"/>
      <c r="H217" s="17"/>
    </row>
    <row r="218" spans="1:8" ht="14.4" x14ac:dyDescent="0.3">
      <c r="A218" s="31"/>
      <c r="B218" s="31" t="s">
        <v>7137</v>
      </c>
      <c r="C218" s="17"/>
      <c r="D218" s="17"/>
      <c r="E218" s="17"/>
      <c r="F218" s="17"/>
      <c r="G218" s="29"/>
      <c r="H218" s="17"/>
    </row>
    <row r="219" spans="1:8" ht="14.4" x14ac:dyDescent="0.3">
      <c r="A219" s="31"/>
      <c r="B219" s="31" t="s">
        <v>7281</v>
      </c>
      <c r="C219" s="17"/>
      <c r="D219" s="17"/>
      <c r="E219" s="17"/>
      <c r="F219" s="17"/>
      <c r="G219" s="29"/>
      <c r="H219" s="17"/>
    </row>
    <row r="220" spans="1:8" ht="14.4" x14ac:dyDescent="0.3">
      <c r="A220" s="31"/>
      <c r="B220" s="31" t="s">
        <v>7480</v>
      </c>
      <c r="C220" s="17"/>
      <c r="D220" s="17"/>
      <c r="E220" s="17"/>
      <c r="F220" s="17"/>
      <c r="G220" s="29"/>
      <c r="H220" s="17"/>
    </row>
    <row r="221" spans="1:8" ht="14.4" x14ac:dyDescent="0.3">
      <c r="A221" s="31"/>
      <c r="B221" s="31" t="s">
        <v>7481</v>
      </c>
      <c r="C221" s="17"/>
      <c r="D221" s="17"/>
      <c r="E221" s="17"/>
      <c r="F221" s="17"/>
      <c r="G221" s="29"/>
      <c r="H221" s="17"/>
    </row>
    <row r="222" spans="1:8" ht="14.4" x14ac:dyDescent="0.3">
      <c r="A222" s="31"/>
      <c r="B222" s="31" t="s">
        <v>7482</v>
      </c>
      <c r="C222" s="17"/>
      <c r="D222" s="17"/>
      <c r="E222" s="17"/>
      <c r="F222" s="17"/>
      <c r="G222" s="29"/>
      <c r="H222" s="17"/>
    </row>
    <row r="223" spans="1:8" ht="14.4" x14ac:dyDescent="0.3">
      <c r="A223" s="31"/>
      <c r="B223" s="31" t="s">
        <v>5804</v>
      </c>
      <c r="C223" s="17"/>
      <c r="D223" s="17"/>
      <c r="E223" s="17"/>
      <c r="F223" s="17"/>
      <c r="G223" s="29"/>
      <c r="H223" s="17"/>
    </row>
    <row r="224" spans="1:8" ht="14.4" x14ac:dyDescent="0.3">
      <c r="A224" s="31"/>
      <c r="B224" s="31" t="s">
        <v>7483</v>
      </c>
      <c r="C224" s="17"/>
      <c r="D224" s="17"/>
      <c r="E224" s="17"/>
      <c r="F224" s="17"/>
      <c r="G224" s="29"/>
      <c r="H224" s="17"/>
    </row>
    <row r="225" spans="1:8" ht="14.4" x14ac:dyDescent="0.3">
      <c r="A225" s="31"/>
      <c r="B225" s="31" t="s">
        <v>7484</v>
      </c>
      <c r="C225" s="17"/>
      <c r="D225" s="17"/>
      <c r="E225" s="17"/>
      <c r="F225" s="17"/>
      <c r="G225" s="29"/>
      <c r="H225" s="17"/>
    </row>
    <row r="226" spans="1:8" ht="14.4" x14ac:dyDescent="0.3">
      <c r="A226" s="31"/>
      <c r="B226" s="31" t="s">
        <v>4744</v>
      </c>
      <c r="C226" s="17"/>
      <c r="D226" s="17"/>
      <c r="E226" s="17"/>
      <c r="F226" s="17"/>
      <c r="G226" s="29"/>
      <c r="H226" s="17"/>
    </row>
    <row r="227" spans="1:8" ht="14.4" x14ac:dyDescent="0.3">
      <c r="A227" s="31"/>
      <c r="B227" s="31" t="s">
        <v>7485</v>
      </c>
      <c r="C227" s="17"/>
      <c r="D227" s="17"/>
      <c r="E227" s="17"/>
      <c r="F227" s="17"/>
      <c r="G227" s="29"/>
      <c r="H227" s="17"/>
    </row>
    <row r="228" spans="1:8" ht="14.4" x14ac:dyDescent="0.3">
      <c r="A228" s="31"/>
      <c r="B228" s="31" t="s">
        <v>4746</v>
      </c>
      <c r="C228" s="17"/>
      <c r="D228" s="17"/>
      <c r="E228" s="17"/>
      <c r="F228" s="17"/>
      <c r="G228" s="29"/>
      <c r="H228" s="17"/>
    </row>
    <row r="229" spans="1:8" ht="14.4" x14ac:dyDescent="0.3">
      <c r="A229" s="31"/>
      <c r="B229" s="31" t="s">
        <v>7486</v>
      </c>
      <c r="C229" s="17"/>
      <c r="D229" s="17"/>
      <c r="E229" s="17"/>
      <c r="F229" s="17"/>
      <c r="G229" s="29"/>
      <c r="H229" s="17"/>
    </row>
    <row r="230" spans="1:8" ht="14.4" x14ac:dyDescent="0.3">
      <c r="A230" s="31"/>
      <c r="B230" s="31" t="s">
        <v>7487</v>
      </c>
      <c r="C230" s="17"/>
      <c r="D230" s="17"/>
      <c r="E230" s="17"/>
      <c r="F230" s="17"/>
      <c r="G230" s="29"/>
      <c r="H230" s="17"/>
    </row>
    <row r="231" spans="1:8" ht="14.4" x14ac:dyDescent="0.3">
      <c r="A231" s="31"/>
      <c r="B231" s="31" t="s">
        <v>7488</v>
      </c>
      <c r="C231" s="17"/>
      <c r="D231" s="17"/>
      <c r="E231" s="17"/>
      <c r="F231" s="17"/>
      <c r="G231" s="29"/>
      <c r="H231" s="17"/>
    </row>
    <row r="232" spans="1:8" ht="14.4" x14ac:dyDescent="0.3">
      <c r="A232" s="31"/>
      <c r="B232" s="31" t="s">
        <v>7489</v>
      </c>
      <c r="C232" s="17"/>
      <c r="D232" s="17"/>
      <c r="E232" s="17"/>
      <c r="F232" s="17"/>
      <c r="G232" s="29"/>
      <c r="H232" s="17"/>
    </row>
    <row r="233" spans="1:8" ht="14.4" x14ac:dyDescent="0.3">
      <c r="A233" s="31"/>
      <c r="B233" s="31" t="s">
        <v>7490</v>
      </c>
      <c r="C233" s="17"/>
      <c r="D233" s="17"/>
      <c r="E233" s="17"/>
      <c r="F233" s="17"/>
      <c r="G233" s="29"/>
      <c r="H233" s="17"/>
    </row>
    <row r="234" spans="1:8" ht="14.4" x14ac:dyDescent="0.3">
      <c r="A234" s="31"/>
      <c r="B234" s="31" t="s">
        <v>1252</v>
      </c>
      <c r="C234" s="17"/>
      <c r="D234" s="17"/>
      <c r="E234" s="17"/>
      <c r="F234" s="17"/>
      <c r="G234" s="29"/>
      <c r="H234" s="17"/>
    </row>
    <row r="235" spans="1:8" ht="14.4" x14ac:dyDescent="0.3">
      <c r="A235" s="31"/>
      <c r="B235" s="31" t="s">
        <v>7034</v>
      </c>
      <c r="C235" s="17"/>
      <c r="D235" s="17"/>
      <c r="E235" s="17"/>
      <c r="F235" s="17"/>
      <c r="G235" s="29"/>
      <c r="H235" s="17"/>
    </row>
    <row r="236" spans="1:8" ht="14.4" x14ac:dyDescent="0.3">
      <c r="A236" s="31"/>
      <c r="B236" s="31" t="s">
        <v>7491</v>
      </c>
      <c r="C236" s="17"/>
      <c r="D236" s="17"/>
      <c r="E236" s="17"/>
      <c r="F236" s="17"/>
      <c r="G236" s="29"/>
      <c r="H236" s="17"/>
    </row>
    <row r="237" spans="1:8" ht="14.4" x14ac:dyDescent="0.3">
      <c r="A237" s="31"/>
      <c r="B237" s="31" t="s">
        <v>7492</v>
      </c>
      <c r="C237" s="17"/>
      <c r="D237" s="17"/>
      <c r="E237" s="17"/>
      <c r="F237" s="17"/>
      <c r="G237" s="29"/>
      <c r="H237" s="17"/>
    </row>
    <row r="238" spans="1:8" ht="14.4" x14ac:dyDescent="0.3">
      <c r="A238" s="31"/>
      <c r="B238" s="31" t="s">
        <v>7493</v>
      </c>
      <c r="C238" s="17"/>
      <c r="D238" s="17"/>
      <c r="E238" s="17"/>
      <c r="F238" s="17"/>
      <c r="G238" s="29"/>
      <c r="H238" s="17"/>
    </row>
    <row r="239" spans="1:8" ht="14.4" x14ac:dyDescent="0.3">
      <c r="A239" s="31"/>
      <c r="B239" s="31" t="s">
        <v>7494</v>
      </c>
      <c r="C239" s="17"/>
      <c r="D239" s="17"/>
      <c r="E239" s="17"/>
      <c r="F239" s="17"/>
      <c r="G239" s="29"/>
      <c r="H239" s="17"/>
    </row>
    <row r="240" spans="1:8" ht="14.4" x14ac:dyDescent="0.3">
      <c r="A240" s="31"/>
      <c r="B240" s="31" t="s">
        <v>4747</v>
      </c>
      <c r="C240" s="17"/>
      <c r="D240" s="17"/>
      <c r="E240" s="17"/>
      <c r="F240" s="17"/>
      <c r="G240" s="29"/>
      <c r="H240" s="17"/>
    </row>
    <row r="241" spans="1:8" ht="14.4" x14ac:dyDescent="0.3">
      <c r="A241" s="31"/>
      <c r="B241" s="31" t="s">
        <v>692</v>
      </c>
      <c r="C241" s="17"/>
      <c r="D241" s="17"/>
      <c r="E241" s="17"/>
      <c r="F241" s="17"/>
      <c r="G241" s="29"/>
      <c r="H241" s="17"/>
    </row>
    <row r="242" spans="1:8" ht="14.4" x14ac:dyDescent="0.3">
      <c r="A242" s="31"/>
      <c r="B242" s="31" t="s">
        <v>7495</v>
      </c>
      <c r="C242" s="17"/>
      <c r="D242" s="17"/>
      <c r="E242" s="17"/>
      <c r="F242" s="17"/>
      <c r="G242" s="29"/>
      <c r="H242" s="17"/>
    </row>
    <row r="243" spans="1:8" ht="14.4" x14ac:dyDescent="0.3">
      <c r="A243" s="31"/>
      <c r="B243" s="31" t="s">
        <v>7496</v>
      </c>
      <c r="C243" s="17"/>
      <c r="D243" s="17"/>
      <c r="E243" s="17"/>
      <c r="F243" s="17"/>
      <c r="G243" s="29"/>
      <c r="H243" s="17"/>
    </row>
    <row r="244" spans="1:8" ht="14.4" x14ac:dyDescent="0.3">
      <c r="A244" s="31"/>
      <c r="B244" s="31" t="s">
        <v>7497</v>
      </c>
      <c r="C244" s="17"/>
      <c r="D244" s="17"/>
      <c r="E244" s="17"/>
      <c r="F244" s="17"/>
      <c r="G244" s="29"/>
      <c r="H244" s="17"/>
    </row>
    <row r="245" spans="1:8" ht="14.4" x14ac:dyDescent="0.3">
      <c r="A245" s="31"/>
      <c r="B245" s="31" t="s">
        <v>7498</v>
      </c>
      <c r="C245" s="17"/>
      <c r="D245" s="17"/>
      <c r="E245" s="17"/>
      <c r="F245" s="17"/>
      <c r="G245" s="29"/>
      <c r="H245" s="17"/>
    </row>
    <row r="246" spans="1:8" ht="14.4" x14ac:dyDescent="0.3">
      <c r="A246" s="31"/>
      <c r="B246" s="31" t="s">
        <v>7499</v>
      </c>
      <c r="C246" s="17"/>
      <c r="D246" s="17"/>
      <c r="E246" s="17"/>
      <c r="F246" s="17"/>
      <c r="G246" s="29"/>
      <c r="H246" s="17"/>
    </row>
    <row r="247" spans="1:8" ht="14.4" x14ac:dyDescent="0.3">
      <c r="A247" s="31"/>
      <c r="B247" s="31" t="s">
        <v>7500</v>
      </c>
      <c r="C247" s="17"/>
      <c r="D247" s="17"/>
      <c r="E247" s="17"/>
      <c r="F247" s="17"/>
      <c r="G247" s="29"/>
      <c r="H247" s="17"/>
    </row>
    <row r="248" spans="1:8" ht="14.4" x14ac:dyDescent="0.3">
      <c r="A248" s="31"/>
      <c r="B248" s="31" t="s">
        <v>7501</v>
      </c>
      <c r="C248" s="17"/>
      <c r="D248" s="17"/>
      <c r="E248" s="17"/>
      <c r="F248" s="17"/>
      <c r="G248" s="29"/>
      <c r="H248" s="17"/>
    </row>
    <row r="249" spans="1:8" ht="14.4" x14ac:dyDescent="0.3">
      <c r="A249" s="31"/>
      <c r="B249" s="31" t="s">
        <v>7502</v>
      </c>
      <c r="C249" s="17"/>
      <c r="D249" s="17"/>
      <c r="E249" s="17"/>
      <c r="F249" s="17"/>
      <c r="G249" s="29"/>
      <c r="H249" s="17"/>
    </row>
    <row r="250" spans="1:8" ht="14.4" x14ac:dyDescent="0.3">
      <c r="A250" s="31"/>
      <c r="B250" s="31" t="s">
        <v>7503</v>
      </c>
      <c r="C250" s="17"/>
      <c r="D250" s="17"/>
      <c r="E250" s="17"/>
      <c r="F250" s="17"/>
      <c r="G250" s="29"/>
      <c r="H250" s="17"/>
    </row>
    <row r="251" spans="1:8" ht="14.4" x14ac:dyDescent="0.3">
      <c r="A251" s="31"/>
      <c r="B251" s="31" t="s">
        <v>7504</v>
      </c>
      <c r="C251" s="17"/>
      <c r="D251" s="17"/>
      <c r="E251" s="17"/>
      <c r="F251" s="17"/>
      <c r="G251" s="29"/>
      <c r="H251" s="17"/>
    </row>
    <row r="252" spans="1:8" ht="14.4" x14ac:dyDescent="0.3">
      <c r="A252" s="31"/>
      <c r="B252" s="31" t="s">
        <v>7505</v>
      </c>
      <c r="C252" s="17"/>
      <c r="D252" s="17"/>
      <c r="E252" s="17"/>
      <c r="F252" s="17"/>
      <c r="G252" s="29"/>
      <c r="H252" s="17"/>
    </row>
    <row r="253" spans="1:8" ht="14.4" x14ac:dyDescent="0.3">
      <c r="A253" s="31"/>
      <c r="B253" s="31" t="s">
        <v>7506</v>
      </c>
      <c r="C253" s="17"/>
      <c r="D253" s="17"/>
      <c r="E253" s="17"/>
      <c r="F253" s="17"/>
      <c r="G253" s="29"/>
      <c r="H253" s="17"/>
    </row>
    <row r="254" spans="1:8" ht="14.4" x14ac:dyDescent="0.3">
      <c r="A254" s="31"/>
      <c r="B254" s="31" t="s">
        <v>7507</v>
      </c>
      <c r="C254" s="17"/>
      <c r="D254" s="17"/>
      <c r="E254" s="17"/>
      <c r="F254" s="17"/>
      <c r="G254" s="29"/>
      <c r="H254" s="17"/>
    </row>
    <row r="255" spans="1:8" ht="14.4" x14ac:dyDescent="0.3">
      <c r="A255" s="31"/>
      <c r="B255" s="31" t="s">
        <v>7508</v>
      </c>
      <c r="C255" s="17"/>
      <c r="D255" s="17"/>
      <c r="E255" s="17"/>
      <c r="F255" s="17"/>
      <c r="G255" s="29"/>
      <c r="H255" s="17"/>
    </row>
    <row r="256" spans="1:8" ht="14.4" x14ac:dyDescent="0.3">
      <c r="A256" s="31"/>
      <c r="B256" s="31" t="s">
        <v>7509</v>
      </c>
      <c r="C256" s="17"/>
      <c r="D256" s="17"/>
      <c r="E256" s="17"/>
      <c r="F256" s="17"/>
      <c r="G256" s="29"/>
      <c r="H256" s="17"/>
    </row>
    <row r="257" spans="1:8" ht="14.4" x14ac:dyDescent="0.3">
      <c r="A257" s="31"/>
      <c r="B257" s="31" t="s">
        <v>4750</v>
      </c>
      <c r="C257" s="17"/>
      <c r="D257" s="17"/>
      <c r="E257" s="17"/>
      <c r="F257" s="17"/>
      <c r="G257" s="29"/>
      <c r="H257" s="17"/>
    </row>
    <row r="258" spans="1:8" ht="14.4" x14ac:dyDescent="0.3">
      <c r="A258" s="31"/>
      <c r="B258" s="31" t="s">
        <v>7510</v>
      </c>
      <c r="C258" s="17"/>
      <c r="D258" s="17"/>
      <c r="E258" s="17"/>
      <c r="F258" s="17"/>
      <c r="G258" s="29"/>
      <c r="H258" s="17"/>
    </row>
    <row r="259" spans="1:8" ht="14.4" x14ac:dyDescent="0.3">
      <c r="A259" s="31"/>
      <c r="B259" s="31" t="s">
        <v>7511</v>
      </c>
      <c r="C259" s="17"/>
      <c r="D259" s="17"/>
      <c r="E259" s="17"/>
      <c r="F259" s="17"/>
      <c r="G259" s="29"/>
      <c r="H259" s="17"/>
    </row>
    <row r="260" spans="1:8" ht="14.4" x14ac:dyDescent="0.3">
      <c r="A260" s="31"/>
      <c r="B260" s="31" t="s">
        <v>7512</v>
      </c>
      <c r="C260" s="17"/>
      <c r="D260" s="17"/>
      <c r="E260" s="17"/>
      <c r="F260" s="17"/>
      <c r="G260" s="29"/>
      <c r="H260" s="17"/>
    </row>
    <row r="261" spans="1:8" ht="14.4" x14ac:dyDescent="0.3">
      <c r="A261" s="31"/>
      <c r="B261" s="31" t="s">
        <v>7513</v>
      </c>
      <c r="C261" s="17"/>
      <c r="D261" s="17"/>
      <c r="E261" s="17"/>
      <c r="F261" s="17"/>
      <c r="G261" s="29"/>
      <c r="H261" s="17"/>
    </row>
    <row r="262" spans="1:8" ht="14.4" x14ac:dyDescent="0.3">
      <c r="A262" s="31"/>
      <c r="B262" s="31" t="s">
        <v>7514</v>
      </c>
      <c r="C262" s="17"/>
      <c r="D262" s="17"/>
      <c r="E262" s="17"/>
      <c r="F262" s="17"/>
      <c r="G262" s="29"/>
      <c r="H262" s="17"/>
    </row>
    <row r="263" spans="1:8" ht="14.4" x14ac:dyDescent="0.3">
      <c r="A263" s="31"/>
      <c r="B263" s="31" t="s">
        <v>7515</v>
      </c>
      <c r="C263" s="17"/>
      <c r="D263" s="17"/>
      <c r="E263" s="17"/>
      <c r="F263" s="17"/>
      <c r="G263" s="29"/>
      <c r="H263" s="17"/>
    </row>
    <row r="264" spans="1:8" ht="14.4" x14ac:dyDescent="0.3">
      <c r="A264" s="31"/>
      <c r="B264" s="31" t="s">
        <v>7516</v>
      </c>
      <c r="C264" s="17"/>
      <c r="D264" s="17"/>
      <c r="E264" s="17"/>
      <c r="F264" s="17"/>
      <c r="G264" s="29"/>
      <c r="H264" s="17"/>
    </row>
    <row r="265" spans="1:8" ht="14.4" x14ac:dyDescent="0.3">
      <c r="A265" s="31"/>
      <c r="B265" s="31" t="s">
        <v>7291</v>
      </c>
      <c r="C265" s="17"/>
      <c r="D265" s="17"/>
      <c r="E265" s="17"/>
      <c r="F265" s="17"/>
      <c r="G265" s="29"/>
      <c r="H265" s="17"/>
    </row>
    <row r="266" spans="1:8" ht="14.4" x14ac:dyDescent="0.3">
      <c r="A266" s="31"/>
      <c r="B266" s="31" t="s">
        <v>7517</v>
      </c>
      <c r="C266" s="17"/>
      <c r="D266" s="17"/>
      <c r="E266" s="17"/>
      <c r="F266" s="17"/>
      <c r="G266" s="29"/>
      <c r="H266" s="17"/>
    </row>
    <row r="267" spans="1:8" ht="14.4" x14ac:dyDescent="0.3">
      <c r="A267" s="31"/>
      <c r="B267" s="31" t="s">
        <v>7518</v>
      </c>
      <c r="C267" s="17"/>
      <c r="D267" s="17"/>
      <c r="E267" s="17"/>
      <c r="F267" s="17"/>
      <c r="G267" s="29"/>
      <c r="H267" s="17"/>
    </row>
    <row r="268" spans="1:8" ht="14.4" x14ac:dyDescent="0.3">
      <c r="A268" s="31"/>
      <c r="B268" s="31" t="s">
        <v>4755</v>
      </c>
      <c r="C268" s="17"/>
      <c r="D268" s="17"/>
      <c r="E268" s="17"/>
      <c r="F268" s="17"/>
      <c r="G268" s="29"/>
      <c r="H268" s="17"/>
    </row>
    <row r="269" spans="1:8" ht="14.4" x14ac:dyDescent="0.3">
      <c r="A269" s="31"/>
      <c r="B269" s="31" t="s">
        <v>7519</v>
      </c>
      <c r="C269" s="17"/>
      <c r="D269" s="17"/>
      <c r="E269" s="17"/>
      <c r="F269" s="17"/>
      <c r="G269" s="29"/>
      <c r="H269" s="17"/>
    </row>
    <row r="270" spans="1:8" ht="14.4" x14ac:dyDescent="0.3">
      <c r="A270" s="31"/>
      <c r="B270" s="31" t="s">
        <v>4756</v>
      </c>
      <c r="C270" s="17"/>
      <c r="D270" s="17"/>
      <c r="E270" s="17"/>
      <c r="F270" s="17"/>
      <c r="G270" s="29"/>
      <c r="H270" s="17"/>
    </row>
    <row r="271" spans="1:8" ht="14.4" x14ac:dyDescent="0.3">
      <c r="A271" s="31"/>
      <c r="B271" s="31" t="s">
        <v>7520</v>
      </c>
      <c r="C271" s="17"/>
      <c r="D271" s="17"/>
      <c r="E271" s="17"/>
      <c r="F271" s="17"/>
      <c r="G271" s="29"/>
      <c r="H271" s="17"/>
    </row>
    <row r="272" spans="1:8" ht="14.4" x14ac:dyDescent="0.3">
      <c r="A272" s="31"/>
      <c r="B272" s="31" t="s">
        <v>6185</v>
      </c>
      <c r="C272" s="17"/>
      <c r="D272" s="17"/>
      <c r="E272" s="17"/>
      <c r="F272" s="17"/>
      <c r="G272" s="29"/>
      <c r="H272" s="17"/>
    </row>
    <row r="273" spans="1:8" ht="14.4" x14ac:dyDescent="0.3">
      <c r="A273" s="31"/>
      <c r="B273" s="31" t="s">
        <v>7521</v>
      </c>
      <c r="C273" s="17"/>
      <c r="D273" s="17"/>
      <c r="E273" s="17"/>
      <c r="F273" s="17"/>
      <c r="G273" s="29"/>
      <c r="H273" s="17"/>
    </row>
    <row r="274" spans="1:8" ht="14.4" x14ac:dyDescent="0.3">
      <c r="A274" s="31"/>
      <c r="B274" s="31" t="s">
        <v>7522</v>
      </c>
      <c r="C274" s="17"/>
      <c r="D274" s="17"/>
      <c r="E274" s="17"/>
      <c r="F274" s="17"/>
      <c r="G274" s="29"/>
      <c r="H274" s="17"/>
    </row>
    <row r="275" spans="1:8" ht="14.4" x14ac:dyDescent="0.3">
      <c r="A275" s="31"/>
      <c r="B275" s="31" t="s">
        <v>7523</v>
      </c>
      <c r="C275" s="17"/>
      <c r="D275" s="17"/>
      <c r="E275" s="17"/>
      <c r="F275" s="17"/>
      <c r="G275" s="29"/>
      <c r="H275" s="17"/>
    </row>
    <row r="276" spans="1:8" ht="14.4" x14ac:dyDescent="0.3">
      <c r="A276" s="31"/>
      <c r="B276" s="31" t="s">
        <v>7524</v>
      </c>
      <c r="C276" s="17"/>
      <c r="D276" s="17"/>
      <c r="E276" s="17"/>
      <c r="F276" s="17"/>
      <c r="G276" s="29"/>
      <c r="H276" s="17"/>
    </row>
    <row r="277" spans="1:8" ht="14.4" x14ac:dyDescent="0.3">
      <c r="A277" s="31"/>
      <c r="B277" s="31" t="s">
        <v>7525</v>
      </c>
      <c r="C277" s="17"/>
      <c r="D277" s="17"/>
      <c r="E277" s="17"/>
      <c r="F277" s="17"/>
      <c r="G277" s="29"/>
      <c r="H277" s="17"/>
    </row>
    <row r="278" spans="1:8" ht="14.4" x14ac:dyDescent="0.3">
      <c r="A278" s="31"/>
      <c r="B278" s="31" t="s">
        <v>7526</v>
      </c>
      <c r="C278" s="17"/>
      <c r="D278" s="17"/>
      <c r="E278" s="17"/>
      <c r="F278" s="17"/>
      <c r="G278" s="29"/>
      <c r="H278" s="17"/>
    </row>
    <row r="279" spans="1:8" ht="14.4" x14ac:dyDescent="0.3">
      <c r="A279" s="31"/>
      <c r="B279" s="31" t="s">
        <v>7527</v>
      </c>
      <c r="C279" s="17"/>
      <c r="D279" s="17"/>
      <c r="E279" s="17"/>
      <c r="F279" s="17"/>
      <c r="G279" s="29"/>
      <c r="H279" s="17"/>
    </row>
    <row r="280" spans="1:8" ht="14.4" x14ac:dyDescent="0.3">
      <c r="A280" s="31"/>
      <c r="B280" s="31" t="s">
        <v>7528</v>
      </c>
      <c r="C280" s="17"/>
      <c r="D280" s="17"/>
      <c r="E280" s="17"/>
      <c r="F280" s="17"/>
      <c r="G280" s="29"/>
      <c r="H280" s="17"/>
    </row>
    <row r="281" spans="1:8" ht="14.4" x14ac:dyDescent="0.3">
      <c r="A281" s="31"/>
      <c r="B281" s="31" t="s">
        <v>7241</v>
      </c>
      <c r="C281" s="17"/>
      <c r="D281" s="17"/>
      <c r="E281" s="17"/>
      <c r="F281" s="17"/>
      <c r="G281" s="29"/>
      <c r="H281" s="17"/>
    </row>
    <row r="282" spans="1:8" ht="14.4" x14ac:dyDescent="0.3">
      <c r="A282" s="31"/>
      <c r="B282" s="31" t="s">
        <v>4757</v>
      </c>
      <c r="C282" s="17"/>
      <c r="D282" s="17"/>
      <c r="E282" s="17"/>
      <c r="F282" s="17"/>
      <c r="G282" s="29"/>
      <c r="H282" s="17"/>
    </row>
    <row r="283" spans="1:8" ht="14.4" x14ac:dyDescent="0.3">
      <c r="A283" s="31"/>
      <c r="B283" s="31" t="s">
        <v>4759</v>
      </c>
      <c r="C283" s="17"/>
      <c r="D283" s="17"/>
      <c r="E283" s="17"/>
      <c r="F283" s="17"/>
      <c r="G283" s="29"/>
      <c r="H283" s="17"/>
    </row>
    <row r="284" spans="1:8" ht="14.4" x14ac:dyDescent="0.3">
      <c r="A284" s="31"/>
      <c r="B284" s="31" t="s">
        <v>7529</v>
      </c>
      <c r="C284" s="17"/>
      <c r="D284" s="17"/>
      <c r="E284" s="17"/>
      <c r="F284" s="17"/>
      <c r="G284" s="29"/>
      <c r="H284" s="17"/>
    </row>
    <row r="285" spans="1:8" ht="14.4" x14ac:dyDescent="0.3">
      <c r="A285" s="31"/>
      <c r="B285" s="31" t="s">
        <v>7530</v>
      </c>
      <c r="C285" s="17"/>
      <c r="D285" s="17"/>
      <c r="E285" s="17"/>
      <c r="F285" s="17"/>
      <c r="G285" s="29"/>
      <c r="H285" s="17"/>
    </row>
    <row r="286" spans="1:8" ht="14.4" x14ac:dyDescent="0.3">
      <c r="A286" s="31"/>
      <c r="B286" s="31" t="s">
        <v>7243</v>
      </c>
      <c r="C286" s="17"/>
      <c r="D286" s="17"/>
      <c r="E286" s="17"/>
      <c r="F286" s="17"/>
      <c r="G286" s="29"/>
      <c r="H286" s="17"/>
    </row>
    <row r="287" spans="1:8" ht="14.4" x14ac:dyDescent="0.3">
      <c r="A287" s="31"/>
      <c r="B287" s="31" t="s">
        <v>4760</v>
      </c>
      <c r="C287" s="17"/>
      <c r="D287" s="17"/>
      <c r="E287" s="17"/>
      <c r="F287" s="17"/>
      <c r="G287" s="29"/>
      <c r="H287" s="17"/>
    </row>
    <row r="288" spans="1:8" ht="14.4" x14ac:dyDescent="0.3">
      <c r="A288" s="31"/>
      <c r="B288" s="31" t="s">
        <v>244</v>
      </c>
      <c r="C288" s="17"/>
      <c r="D288" s="17"/>
      <c r="E288" s="17"/>
      <c r="F288" s="17"/>
      <c r="G288" s="29"/>
      <c r="H288" s="17"/>
    </row>
    <row r="289" spans="1:8" ht="14.4" x14ac:dyDescent="0.3">
      <c r="A289" s="31"/>
      <c r="B289" s="31" t="s">
        <v>7531</v>
      </c>
      <c r="C289" s="17"/>
      <c r="D289" s="17"/>
      <c r="E289" s="17"/>
      <c r="F289" s="17"/>
      <c r="G289" s="29"/>
      <c r="H289" s="17"/>
    </row>
    <row r="290" spans="1:8" ht="14.4" x14ac:dyDescent="0.3">
      <c r="A290" s="31"/>
      <c r="B290" s="31" t="s">
        <v>5746</v>
      </c>
      <c r="C290" s="17"/>
      <c r="D290" s="17"/>
      <c r="E290" s="17"/>
      <c r="F290" s="17"/>
      <c r="G290" s="29"/>
      <c r="H290" s="17"/>
    </row>
    <row r="291" spans="1:8" ht="14.4" x14ac:dyDescent="0.3">
      <c r="A291" s="31"/>
      <c r="B291" s="31" t="s">
        <v>5973</v>
      </c>
      <c r="C291" s="17"/>
      <c r="D291" s="17"/>
      <c r="E291" s="17"/>
      <c r="F291" s="17"/>
      <c r="G291" s="29"/>
      <c r="H291" s="17"/>
    </row>
    <row r="292" spans="1:8" ht="14.4" x14ac:dyDescent="0.3">
      <c r="A292" s="31"/>
      <c r="B292" s="31" t="s">
        <v>7532</v>
      </c>
      <c r="C292" s="17"/>
      <c r="D292" s="17"/>
      <c r="E292" s="17"/>
      <c r="F292" s="17"/>
      <c r="G292" s="29"/>
      <c r="H292" s="17"/>
    </row>
    <row r="293" spans="1:8" ht="14.4" x14ac:dyDescent="0.3">
      <c r="A293" s="31"/>
      <c r="B293" s="31" t="s">
        <v>4761</v>
      </c>
      <c r="C293" s="17"/>
      <c r="D293" s="17"/>
      <c r="E293" s="17"/>
      <c r="F293" s="17"/>
      <c r="G293" s="29"/>
      <c r="H293" s="17"/>
    </row>
    <row r="294" spans="1:8" ht="14.4" x14ac:dyDescent="0.3">
      <c r="A294" s="31"/>
      <c r="B294" s="31" t="s">
        <v>4765</v>
      </c>
      <c r="C294" s="17"/>
      <c r="D294" s="17"/>
      <c r="E294" s="17"/>
      <c r="F294" s="17"/>
      <c r="G294" s="29"/>
      <c r="H294" s="17"/>
    </row>
    <row r="295" spans="1:8" ht="14.4" x14ac:dyDescent="0.3">
      <c r="A295" s="31"/>
      <c r="B295" s="31" t="s">
        <v>7533</v>
      </c>
      <c r="C295" s="17"/>
      <c r="D295" s="17"/>
      <c r="E295" s="17"/>
      <c r="F295" s="17"/>
      <c r="G295" s="29"/>
      <c r="H295" s="17"/>
    </row>
    <row r="296" spans="1:8" ht="14.4" x14ac:dyDescent="0.3">
      <c r="A296" s="31"/>
      <c r="B296" s="31" t="s">
        <v>7534</v>
      </c>
      <c r="C296" s="17"/>
      <c r="D296" s="17"/>
      <c r="E296" s="17"/>
      <c r="F296" s="17"/>
      <c r="G296" s="29"/>
      <c r="H296" s="17"/>
    </row>
    <row r="297" spans="1:8" ht="14.4" x14ac:dyDescent="0.3">
      <c r="A297" s="31"/>
      <c r="B297" s="31" t="s">
        <v>7535</v>
      </c>
      <c r="C297" s="17"/>
      <c r="D297" s="17"/>
      <c r="E297" s="17"/>
      <c r="F297" s="17"/>
      <c r="G297" s="29"/>
      <c r="H297" s="17"/>
    </row>
    <row r="298" spans="1:8" ht="14.4" x14ac:dyDescent="0.3">
      <c r="A298" s="31"/>
      <c r="B298" s="31" t="s">
        <v>7536</v>
      </c>
      <c r="C298" s="17"/>
      <c r="D298" s="17"/>
      <c r="E298" s="17"/>
      <c r="F298" s="17"/>
      <c r="G298" s="29"/>
      <c r="H298" s="17"/>
    </row>
    <row r="299" spans="1:8" ht="14.4" x14ac:dyDescent="0.3">
      <c r="A299" s="31"/>
      <c r="B299" s="31" t="s">
        <v>7029</v>
      </c>
      <c r="C299" s="17"/>
      <c r="D299" s="17"/>
      <c r="E299" s="17"/>
      <c r="F299" s="17"/>
      <c r="G299" s="29"/>
      <c r="H299" s="17"/>
    </row>
    <row r="300" spans="1:8" ht="14.4" x14ac:dyDescent="0.3">
      <c r="A300" s="31"/>
      <c r="B300" s="31" t="s">
        <v>7537</v>
      </c>
      <c r="C300" s="17"/>
      <c r="D300" s="17"/>
      <c r="E300" s="17"/>
      <c r="F300" s="17"/>
      <c r="G300" s="29"/>
      <c r="H300" s="17"/>
    </row>
    <row r="301" spans="1:8" ht="14.4" x14ac:dyDescent="0.3">
      <c r="A301" s="31"/>
      <c r="B301" s="31" t="s">
        <v>7538</v>
      </c>
      <c r="C301" s="17"/>
      <c r="D301" s="17"/>
      <c r="E301" s="17"/>
      <c r="F301" s="17"/>
      <c r="G301" s="29"/>
      <c r="H301" s="17"/>
    </row>
    <row r="302" spans="1:8" ht="14.4" x14ac:dyDescent="0.3">
      <c r="A302" s="31"/>
      <c r="B302" s="31" t="s">
        <v>4766</v>
      </c>
      <c r="C302" s="17"/>
      <c r="D302" s="17"/>
      <c r="E302" s="17"/>
      <c r="F302" s="17"/>
      <c r="G302" s="29"/>
      <c r="H302" s="17"/>
    </row>
    <row r="303" spans="1:8" ht="14.4" x14ac:dyDescent="0.3">
      <c r="A303" s="31"/>
      <c r="B303" s="31" t="s">
        <v>7539</v>
      </c>
      <c r="C303" s="17"/>
      <c r="D303" s="17"/>
      <c r="E303" s="17"/>
      <c r="F303" s="17"/>
      <c r="G303" s="29"/>
      <c r="H303" s="17"/>
    </row>
    <row r="304" spans="1:8" ht="14.4" x14ac:dyDescent="0.3">
      <c r="A304" s="31"/>
      <c r="B304" s="31" t="s">
        <v>7540</v>
      </c>
      <c r="C304" s="17"/>
      <c r="D304" s="17"/>
      <c r="E304" s="17"/>
      <c r="F304" s="17"/>
      <c r="G304" s="29"/>
      <c r="H304" s="17"/>
    </row>
    <row r="305" spans="1:8" ht="14.4" x14ac:dyDescent="0.3">
      <c r="A305" s="31"/>
      <c r="B305" s="31" t="s">
        <v>7541</v>
      </c>
      <c r="C305" s="17"/>
      <c r="D305" s="17"/>
      <c r="E305" s="17"/>
      <c r="F305" s="17"/>
      <c r="G305" s="29"/>
      <c r="H305" s="17"/>
    </row>
    <row r="306" spans="1:8" ht="14.4" x14ac:dyDescent="0.3">
      <c r="A306" s="31"/>
      <c r="B306" s="31" t="s">
        <v>4769</v>
      </c>
      <c r="C306" s="17"/>
      <c r="D306" s="17"/>
      <c r="E306" s="17"/>
      <c r="F306" s="17"/>
      <c r="G306" s="29"/>
      <c r="H306" s="17"/>
    </row>
    <row r="307" spans="1:8" ht="14.4" x14ac:dyDescent="0.3">
      <c r="A307" s="31"/>
      <c r="B307" s="31" t="s">
        <v>7542</v>
      </c>
      <c r="C307" s="17"/>
      <c r="D307" s="17"/>
      <c r="E307" s="17"/>
      <c r="F307" s="17"/>
      <c r="G307" s="29"/>
      <c r="H307" s="17"/>
    </row>
    <row r="308" spans="1:8" ht="14.4" x14ac:dyDescent="0.3">
      <c r="A308" s="31"/>
      <c r="B308" s="31" t="s">
        <v>7543</v>
      </c>
      <c r="C308" s="17"/>
      <c r="D308" s="17"/>
      <c r="E308" s="17"/>
      <c r="F308" s="17"/>
      <c r="G308" s="29"/>
      <c r="H308" s="17"/>
    </row>
    <row r="309" spans="1:8" ht="14.4" x14ac:dyDescent="0.3">
      <c r="A309" s="31"/>
      <c r="B309" s="31" t="s">
        <v>7110</v>
      </c>
      <c r="C309" s="17"/>
      <c r="D309" s="17"/>
      <c r="E309" s="17"/>
      <c r="F309" s="17"/>
      <c r="G309" s="29"/>
      <c r="H309" s="17"/>
    </row>
    <row r="310" spans="1:8" ht="14.4" x14ac:dyDescent="0.3">
      <c r="A310" s="31"/>
      <c r="B310" s="31" t="s">
        <v>4773</v>
      </c>
      <c r="C310" s="17"/>
      <c r="D310" s="17"/>
      <c r="E310" s="17"/>
      <c r="F310" s="17"/>
      <c r="G310" s="29"/>
      <c r="H310" s="17"/>
    </row>
    <row r="311" spans="1:8" ht="14.4" x14ac:dyDescent="0.3">
      <c r="A311" s="31"/>
      <c r="B311" s="31" t="s">
        <v>3480</v>
      </c>
      <c r="C311" s="17"/>
      <c r="D311" s="17"/>
      <c r="E311" s="17"/>
      <c r="F311" s="17"/>
      <c r="G311" s="29"/>
      <c r="H311" s="17"/>
    </row>
    <row r="312" spans="1:8" ht="14.4" x14ac:dyDescent="0.3">
      <c r="A312" s="31"/>
      <c r="B312" s="31" t="s">
        <v>813</v>
      </c>
      <c r="C312" s="17"/>
      <c r="D312" s="17"/>
      <c r="E312" s="17"/>
      <c r="F312" s="17"/>
      <c r="G312" s="29"/>
      <c r="H312" s="17"/>
    </row>
    <row r="313" spans="1:8" ht="14.4" x14ac:dyDescent="0.3">
      <c r="A313" s="31"/>
      <c r="B313" s="31" t="s">
        <v>5723</v>
      </c>
      <c r="C313" s="17"/>
      <c r="D313" s="17"/>
      <c r="E313" s="17"/>
      <c r="F313" s="17"/>
      <c r="G313" s="29"/>
      <c r="H313" s="17"/>
    </row>
    <row r="314" spans="1:8" ht="14.4" x14ac:dyDescent="0.3">
      <c r="A314" s="31"/>
      <c r="B314" s="31" t="s">
        <v>7544</v>
      </c>
      <c r="C314" s="17"/>
      <c r="D314" s="17"/>
      <c r="E314" s="17"/>
      <c r="F314" s="17"/>
      <c r="G314" s="29"/>
      <c r="H314" s="17"/>
    </row>
    <row r="315" spans="1:8" ht="14.4" x14ac:dyDescent="0.3">
      <c r="A315" s="31"/>
      <c r="B315" s="31" t="s">
        <v>5809</v>
      </c>
      <c r="C315" s="17"/>
      <c r="D315" s="17"/>
      <c r="E315" s="17"/>
      <c r="F315" s="17"/>
      <c r="G315" s="29"/>
      <c r="H315" s="17"/>
    </row>
    <row r="316" spans="1:8" ht="14.4" x14ac:dyDescent="0.3">
      <c r="A316" s="31"/>
      <c r="B316" s="31" t="s">
        <v>4777</v>
      </c>
      <c r="C316" s="17"/>
      <c r="D316" s="17"/>
      <c r="E316" s="17"/>
      <c r="F316" s="17"/>
      <c r="G316" s="29"/>
      <c r="H316" s="17"/>
    </row>
    <row r="317" spans="1:8" ht="14.4" x14ac:dyDescent="0.3">
      <c r="A317" s="31"/>
      <c r="B317" s="31" t="s">
        <v>4778</v>
      </c>
      <c r="C317" s="17"/>
      <c r="D317" s="17"/>
      <c r="E317" s="17"/>
      <c r="F317" s="17"/>
      <c r="G317" s="29"/>
      <c r="H317" s="17"/>
    </row>
    <row r="318" spans="1:8" ht="14.4" x14ac:dyDescent="0.3">
      <c r="A318" s="31"/>
      <c r="B318" s="31" t="s">
        <v>7545</v>
      </c>
      <c r="C318" s="17"/>
      <c r="D318" s="17"/>
      <c r="E318" s="17"/>
      <c r="F318" s="17"/>
      <c r="G318" s="29"/>
      <c r="H318" s="17"/>
    </row>
    <row r="319" spans="1:8" ht="14.4" x14ac:dyDescent="0.3">
      <c r="A319" s="31"/>
      <c r="B319" s="31" t="s">
        <v>7546</v>
      </c>
      <c r="C319" s="17"/>
      <c r="D319" s="17"/>
      <c r="E319" s="17"/>
      <c r="F319" s="17"/>
      <c r="G319" s="29"/>
      <c r="H319" s="17"/>
    </row>
    <row r="320" spans="1:8" ht="14.4" x14ac:dyDescent="0.3">
      <c r="A320" s="31"/>
      <c r="B320" s="31" t="s">
        <v>4780</v>
      </c>
      <c r="C320" s="17"/>
      <c r="D320" s="17"/>
      <c r="E320" s="17"/>
      <c r="F320" s="17"/>
      <c r="G320" s="29"/>
      <c r="H320" s="17"/>
    </row>
    <row r="321" spans="1:8" ht="14.4" x14ac:dyDescent="0.3">
      <c r="A321" s="31"/>
      <c r="B321" s="31" t="s">
        <v>7547</v>
      </c>
      <c r="C321" s="17"/>
      <c r="D321" s="17"/>
      <c r="E321" s="17"/>
      <c r="F321" s="17"/>
      <c r="G321" s="29"/>
      <c r="H321" s="17"/>
    </row>
    <row r="322" spans="1:8" ht="14.4" x14ac:dyDescent="0.3">
      <c r="A322" s="31"/>
      <c r="B322" s="31" t="s">
        <v>206</v>
      </c>
      <c r="C322" s="17"/>
      <c r="D322" s="17"/>
      <c r="E322" s="17"/>
      <c r="F322" s="17"/>
      <c r="G322" s="29"/>
      <c r="H322" s="17"/>
    </row>
    <row r="323" spans="1:8" ht="14.4" x14ac:dyDescent="0.3">
      <c r="A323" s="31"/>
      <c r="B323" s="31" t="s">
        <v>7548</v>
      </c>
      <c r="C323" s="17"/>
      <c r="D323" s="17"/>
      <c r="E323" s="17"/>
      <c r="F323" s="17"/>
      <c r="G323" s="29"/>
      <c r="H323" s="17"/>
    </row>
    <row r="324" spans="1:8" ht="14.4" x14ac:dyDescent="0.3">
      <c r="A324" s="31"/>
      <c r="B324" s="31" t="s">
        <v>7549</v>
      </c>
      <c r="C324" s="17"/>
      <c r="D324" s="17"/>
      <c r="E324" s="17"/>
      <c r="F324" s="17"/>
      <c r="G324" s="29"/>
      <c r="H324" s="17"/>
    </row>
    <row r="325" spans="1:8" ht="14.4" x14ac:dyDescent="0.3">
      <c r="A325" s="31"/>
      <c r="B325" s="31" t="s">
        <v>7550</v>
      </c>
      <c r="C325" s="17"/>
      <c r="D325" s="17"/>
      <c r="E325" s="17"/>
      <c r="F325" s="17"/>
      <c r="G325" s="29"/>
      <c r="H325" s="17"/>
    </row>
    <row r="326" spans="1:8" ht="14.4" x14ac:dyDescent="0.3">
      <c r="A326" s="31"/>
      <c r="B326" s="31" t="s">
        <v>7551</v>
      </c>
      <c r="C326" s="17"/>
      <c r="D326" s="17"/>
      <c r="E326" s="17"/>
      <c r="F326" s="17"/>
      <c r="G326" s="29"/>
      <c r="H326" s="17"/>
    </row>
    <row r="327" spans="1:8" ht="14.4" x14ac:dyDescent="0.3">
      <c r="A327" s="31"/>
      <c r="B327" s="31" t="s">
        <v>6063</v>
      </c>
      <c r="C327" s="17"/>
      <c r="D327" s="17"/>
      <c r="E327" s="17"/>
      <c r="F327" s="17"/>
      <c r="G327" s="29"/>
      <c r="H327" s="17"/>
    </row>
    <row r="328" spans="1:8" ht="14.4" x14ac:dyDescent="0.3">
      <c r="A328" s="31"/>
      <c r="B328" s="31" t="s">
        <v>7552</v>
      </c>
      <c r="C328" s="17"/>
      <c r="D328" s="17"/>
      <c r="E328" s="17"/>
      <c r="F328" s="17"/>
      <c r="G328" s="29"/>
      <c r="H328" s="17"/>
    </row>
    <row r="329" spans="1:8" ht="14.4" x14ac:dyDescent="0.3">
      <c r="A329" s="31"/>
      <c r="B329" s="31" t="s">
        <v>7553</v>
      </c>
      <c r="C329" s="17"/>
      <c r="D329" s="17"/>
      <c r="E329" s="17"/>
      <c r="F329" s="17"/>
      <c r="G329" s="29"/>
      <c r="H329" s="17"/>
    </row>
    <row r="330" spans="1:8" ht="14.4" x14ac:dyDescent="0.3">
      <c r="A330" s="31"/>
      <c r="B330" s="31" t="s">
        <v>7554</v>
      </c>
      <c r="C330" s="17"/>
      <c r="D330" s="17"/>
      <c r="E330" s="17"/>
      <c r="F330" s="17"/>
      <c r="G330" s="29"/>
      <c r="H330" s="17"/>
    </row>
    <row r="331" spans="1:8" ht="14.4" x14ac:dyDescent="0.3">
      <c r="A331" s="31"/>
      <c r="B331" s="31" t="s">
        <v>7555</v>
      </c>
      <c r="C331" s="17"/>
      <c r="D331" s="17"/>
      <c r="E331" s="17"/>
      <c r="F331" s="17"/>
      <c r="G331" s="29"/>
      <c r="H331" s="17"/>
    </row>
    <row r="332" spans="1:8" ht="14.4" x14ac:dyDescent="0.3">
      <c r="A332" s="31"/>
      <c r="B332" s="31" t="s">
        <v>7556</v>
      </c>
      <c r="C332" s="17"/>
      <c r="D332" s="17"/>
      <c r="E332" s="17"/>
      <c r="F332" s="17"/>
      <c r="G332" s="29"/>
      <c r="H332" s="17"/>
    </row>
    <row r="333" spans="1:8" ht="14.4" x14ac:dyDescent="0.3">
      <c r="A333" s="31"/>
      <c r="B333" s="31" t="s">
        <v>1009</v>
      </c>
      <c r="C333" s="17"/>
      <c r="D333" s="17"/>
      <c r="E333" s="17"/>
      <c r="F333" s="17"/>
      <c r="G333" s="29"/>
      <c r="H333" s="17"/>
    </row>
    <row r="334" spans="1:8" ht="14.4" x14ac:dyDescent="0.3">
      <c r="A334" s="31"/>
      <c r="B334" s="31" t="s">
        <v>1015</v>
      </c>
      <c r="C334" s="17"/>
      <c r="D334" s="17"/>
      <c r="E334" s="17"/>
      <c r="F334" s="17"/>
      <c r="G334" s="29"/>
      <c r="H334" s="17"/>
    </row>
    <row r="335" spans="1:8" ht="14.4" x14ac:dyDescent="0.3">
      <c r="A335" s="31"/>
      <c r="B335" s="31" t="s">
        <v>7557</v>
      </c>
      <c r="C335" s="17"/>
      <c r="D335" s="17"/>
      <c r="E335" s="17"/>
      <c r="F335" s="17"/>
      <c r="G335" s="29"/>
      <c r="H335" s="17"/>
    </row>
    <row r="336" spans="1:8" ht="14.4" x14ac:dyDescent="0.3">
      <c r="A336" s="31"/>
      <c r="B336" s="31" t="s">
        <v>7558</v>
      </c>
      <c r="C336" s="17"/>
      <c r="D336" s="17"/>
      <c r="E336" s="17"/>
      <c r="F336" s="17"/>
      <c r="G336" s="29"/>
      <c r="H336" s="17"/>
    </row>
    <row r="337" spans="1:8" ht="14.4" x14ac:dyDescent="0.3">
      <c r="A337" s="31"/>
      <c r="B337" s="31" t="s">
        <v>7559</v>
      </c>
      <c r="C337" s="17"/>
      <c r="D337" s="17"/>
      <c r="E337" s="17"/>
      <c r="F337" s="17"/>
      <c r="G337" s="29"/>
      <c r="H337" s="17"/>
    </row>
    <row r="338" spans="1:8" ht="14.4" x14ac:dyDescent="0.3">
      <c r="A338" s="31"/>
      <c r="B338" s="31" t="s">
        <v>7560</v>
      </c>
      <c r="C338" s="17"/>
      <c r="D338" s="17"/>
      <c r="E338" s="17"/>
      <c r="F338" s="17"/>
      <c r="G338" s="29"/>
      <c r="H338" s="17"/>
    </row>
    <row r="339" spans="1:8" ht="14.4" x14ac:dyDescent="0.3">
      <c r="A339" s="31"/>
      <c r="B339" s="31" t="s">
        <v>7561</v>
      </c>
      <c r="C339" s="17"/>
      <c r="D339" s="17"/>
      <c r="E339" s="17"/>
      <c r="F339" s="17"/>
      <c r="G339" s="29"/>
      <c r="H339" s="17"/>
    </row>
    <row r="340" spans="1:8" ht="14.4" x14ac:dyDescent="0.3">
      <c r="A340" s="31"/>
      <c r="B340" s="31" t="s">
        <v>7562</v>
      </c>
      <c r="C340" s="17"/>
      <c r="D340" s="17"/>
      <c r="E340" s="17"/>
      <c r="F340" s="17"/>
      <c r="G340" s="29"/>
      <c r="H340" s="17"/>
    </row>
    <row r="341" spans="1:8" ht="14.4" x14ac:dyDescent="0.3">
      <c r="A341" s="31"/>
      <c r="B341" s="31" t="s">
        <v>7563</v>
      </c>
      <c r="C341" s="17"/>
      <c r="D341" s="17"/>
      <c r="E341" s="17"/>
      <c r="F341" s="17"/>
      <c r="G341" s="29"/>
      <c r="H341" s="17"/>
    </row>
    <row r="342" spans="1:8" ht="14.4" x14ac:dyDescent="0.3">
      <c r="A342" s="31"/>
      <c r="B342" s="31" t="s">
        <v>7245</v>
      </c>
      <c r="C342" s="17"/>
      <c r="D342" s="17"/>
      <c r="E342" s="17"/>
      <c r="F342" s="17"/>
      <c r="G342" s="29"/>
      <c r="H342" s="17"/>
    </row>
    <row r="343" spans="1:8" ht="14.4" x14ac:dyDescent="0.3">
      <c r="A343" s="31"/>
      <c r="B343" s="31" t="s">
        <v>7564</v>
      </c>
      <c r="C343" s="17"/>
      <c r="D343" s="17"/>
      <c r="E343" s="17"/>
      <c r="F343" s="17"/>
      <c r="G343" s="29"/>
      <c r="H343" s="17"/>
    </row>
    <row r="344" spans="1:8" ht="14.4" x14ac:dyDescent="0.3">
      <c r="A344" s="31"/>
      <c r="B344" s="31" t="s">
        <v>7565</v>
      </c>
      <c r="C344" s="17"/>
      <c r="D344" s="17"/>
      <c r="E344" s="17"/>
      <c r="F344" s="17"/>
      <c r="G344" s="29"/>
      <c r="H344" s="17"/>
    </row>
    <row r="345" spans="1:8" ht="14.4" x14ac:dyDescent="0.3">
      <c r="A345" s="31"/>
      <c r="B345" s="31" t="s">
        <v>7330</v>
      </c>
      <c r="C345" s="17"/>
      <c r="D345" s="17"/>
      <c r="E345" s="17"/>
      <c r="F345" s="17"/>
      <c r="G345" s="29"/>
      <c r="H345" s="17"/>
    </row>
    <row r="346" spans="1:8" ht="14.4" x14ac:dyDescent="0.3">
      <c r="A346" s="31"/>
      <c r="B346" s="31" t="s">
        <v>1704</v>
      </c>
      <c r="C346" s="17"/>
      <c r="D346" s="17"/>
      <c r="E346" s="17"/>
      <c r="F346" s="17"/>
      <c r="G346" s="29"/>
      <c r="H346" s="17"/>
    </row>
    <row r="347" spans="1:8" ht="14.4" x14ac:dyDescent="0.3">
      <c r="A347" s="31"/>
      <c r="B347" s="31" t="s">
        <v>7566</v>
      </c>
      <c r="C347" s="17"/>
      <c r="D347" s="17"/>
      <c r="E347" s="17"/>
      <c r="F347" s="17"/>
      <c r="G347" s="29"/>
      <c r="H347" s="17"/>
    </row>
    <row r="348" spans="1:8" ht="14.4" x14ac:dyDescent="0.3">
      <c r="A348" s="31"/>
      <c r="B348" s="31" t="s">
        <v>36</v>
      </c>
      <c r="C348" s="17"/>
      <c r="D348" s="17"/>
      <c r="E348" s="17"/>
      <c r="F348" s="17"/>
      <c r="G348" s="29"/>
      <c r="H348" s="17"/>
    </row>
    <row r="349" spans="1:8" ht="14.4" x14ac:dyDescent="0.3">
      <c r="A349" s="31"/>
      <c r="B349" s="31" t="s">
        <v>7567</v>
      </c>
      <c r="C349" s="17"/>
      <c r="D349" s="17"/>
      <c r="E349" s="17"/>
      <c r="F349" s="17"/>
      <c r="G349" s="29"/>
      <c r="H349" s="17"/>
    </row>
    <row r="350" spans="1:8" ht="14.4" x14ac:dyDescent="0.3">
      <c r="A350" s="31"/>
      <c r="B350" s="31" t="s">
        <v>4788</v>
      </c>
      <c r="C350" s="17"/>
      <c r="D350" s="17"/>
      <c r="E350" s="17"/>
      <c r="F350" s="17"/>
      <c r="G350" s="29"/>
      <c r="H350" s="17"/>
    </row>
    <row r="351" spans="1:8" ht="14.4" x14ac:dyDescent="0.3">
      <c r="A351" s="31"/>
      <c r="B351" s="31" t="s">
        <v>7568</v>
      </c>
      <c r="C351" s="17"/>
      <c r="D351" s="17"/>
      <c r="E351" s="17"/>
      <c r="F351" s="17"/>
      <c r="G351" s="29"/>
      <c r="H351" s="17"/>
    </row>
    <row r="352" spans="1:8" ht="14.4" x14ac:dyDescent="0.3">
      <c r="A352" s="31"/>
      <c r="B352" s="31" t="s">
        <v>7569</v>
      </c>
      <c r="C352" s="17"/>
      <c r="D352" s="17"/>
      <c r="E352" s="17"/>
      <c r="F352" s="17"/>
      <c r="G352" s="29"/>
      <c r="H352" s="17"/>
    </row>
    <row r="353" spans="1:8" ht="14.4" x14ac:dyDescent="0.3">
      <c r="A353" s="31"/>
      <c r="B353" s="31" t="s">
        <v>7570</v>
      </c>
      <c r="C353" s="17"/>
      <c r="D353" s="17"/>
      <c r="E353" s="17"/>
      <c r="F353" s="17"/>
      <c r="G353" s="29"/>
      <c r="H353" s="17"/>
    </row>
    <row r="354" spans="1:8" ht="14.4" x14ac:dyDescent="0.3">
      <c r="A354" s="31"/>
      <c r="B354" s="31" t="s">
        <v>4791</v>
      </c>
      <c r="C354" s="17"/>
      <c r="D354" s="17"/>
      <c r="E354" s="17"/>
      <c r="F354" s="17"/>
      <c r="G354" s="29"/>
      <c r="H354" s="17"/>
    </row>
    <row r="355" spans="1:8" ht="14.4" x14ac:dyDescent="0.3">
      <c r="A355" s="31"/>
      <c r="B355" s="31" t="s">
        <v>7571</v>
      </c>
      <c r="C355" s="17"/>
      <c r="D355" s="17"/>
      <c r="E355" s="17"/>
      <c r="F355" s="17"/>
      <c r="G355" s="29"/>
      <c r="H355" s="17"/>
    </row>
    <row r="356" spans="1:8" ht="14.4" x14ac:dyDescent="0.3">
      <c r="A356" s="31"/>
      <c r="B356" s="31" t="s">
        <v>7572</v>
      </c>
      <c r="C356" s="17"/>
      <c r="D356" s="17"/>
      <c r="E356" s="17"/>
      <c r="F356" s="17"/>
      <c r="G356" s="29"/>
      <c r="H356" s="17"/>
    </row>
    <row r="357" spans="1:8" ht="14.4" x14ac:dyDescent="0.3">
      <c r="A357" s="31"/>
      <c r="B357" s="31" t="s">
        <v>4792</v>
      </c>
      <c r="C357" s="17"/>
      <c r="D357" s="17"/>
      <c r="E357" s="17"/>
      <c r="F357" s="17"/>
      <c r="G357" s="29"/>
      <c r="H357" s="17"/>
    </row>
    <row r="358" spans="1:8" ht="14.4" x14ac:dyDescent="0.3">
      <c r="A358" s="31"/>
      <c r="B358" s="31" t="s">
        <v>7573</v>
      </c>
      <c r="C358" s="17"/>
      <c r="D358" s="17"/>
      <c r="E358" s="17"/>
      <c r="F358" s="17"/>
      <c r="G358" s="29"/>
      <c r="H358" s="17"/>
    </row>
    <row r="359" spans="1:8" ht="14.4" x14ac:dyDescent="0.3">
      <c r="A359" s="31"/>
      <c r="B359" s="31" t="s">
        <v>7574</v>
      </c>
      <c r="C359" s="17"/>
      <c r="D359" s="17"/>
      <c r="E359" s="17"/>
      <c r="F359" s="17"/>
      <c r="G359" s="29"/>
      <c r="H359" s="17"/>
    </row>
    <row r="360" spans="1:8" ht="14.4" x14ac:dyDescent="0.3">
      <c r="A360" s="31"/>
      <c r="B360" s="31" t="s">
        <v>6497</v>
      </c>
      <c r="C360" s="17"/>
      <c r="D360" s="17"/>
      <c r="E360" s="17"/>
      <c r="F360" s="17"/>
      <c r="G360" s="29"/>
      <c r="H360" s="17"/>
    </row>
    <row r="361" spans="1:8" ht="14.4" x14ac:dyDescent="0.3">
      <c r="A361" s="31"/>
      <c r="B361" s="31" t="s">
        <v>7575</v>
      </c>
      <c r="C361" s="17"/>
      <c r="D361" s="17"/>
      <c r="E361" s="17"/>
      <c r="F361" s="17"/>
      <c r="G361" s="29"/>
      <c r="H361" s="17"/>
    </row>
    <row r="362" spans="1:8" ht="14.4" x14ac:dyDescent="0.3">
      <c r="A362" s="31"/>
      <c r="B362" s="31" t="s">
        <v>7576</v>
      </c>
      <c r="C362" s="17"/>
      <c r="D362" s="17"/>
      <c r="E362" s="17"/>
      <c r="F362" s="17"/>
      <c r="G362" s="29"/>
      <c r="H362" s="17"/>
    </row>
    <row r="363" spans="1:8" ht="14.4" x14ac:dyDescent="0.3">
      <c r="A363" s="31"/>
      <c r="B363" s="31" t="s">
        <v>7577</v>
      </c>
      <c r="C363" s="17"/>
      <c r="D363" s="17"/>
      <c r="E363" s="17"/>
      <c r="F363" s="17"/>
      <c r="G363" s="29"/>
      <c r="H363" s="17"/>
    </row>
    <row r="364" spans="1:8" ht="14.4" x14ac:dyDescent="0.3">
      <c r="A364" s="31"/>
      <c r="B364" s="31" t="s">
        <v>7578</v>
      </c>
      <c r="C364" s="17"/>
      <c r="D364" s="17"/>
      <c r="E364" s="17"/>
      <c r="F364" s="17"/>
      <c r="G364" s="29"/>
      <c r="H364" s="17"/>
    </row>
    <row r="365" spans="1:8" ht="14.4" x14ac:dyDescent="0.3">
      <c r="A365" s="31"/>
      <c r="B365" s="31" t="s">
        <v>7579</v>
      </c>
      <c r="C365" s="17"/>
      <c r="D365" s="17"/>
      <c r="E365" s="17"/>
      <c r="F365" s="17"/>
      <c r="G365" s="29"/>
      <c r="H365" s="17"/>
    </row>
    <row r="366" spans="1:8" ht="14.4" x14ac:dyDescent="0.3">
      <c r="A366" s="31"/>
      <c r="B366" s="31" t="s">
        <v>7580</v>
      </c>
      <c r="C366" s="17"/>
      <c r="D366" s="17"/>
      <c r="E366" s="17"/>
      <c r="F366" s="17"/>
      <c r="G366" s="29"/>
      <c r="H366" s="17"/>
    </row>
    <row r="367" spans="1:8" ht="14.4" x14ac:dyDescent="0.3">
      <c r="A367" s="31"/>
      <c r="B367" s="31" t="s">
        <v>7581</v>
      </c>
      <c r="C367" s="17"/>
      <c r="D367" s="17"/>
      <c r="E367" s="17"/>
      <c r="F367" s="17"/>
      <c r="G367" s="29"/>
      <c r="H367" s="17"/>
    </row>
    <row r="368" spans="1:8" ht="14.4" x14ac:dyDescent="0.3">
      <c r="A368" s="31"/>
      <c r="B368" s="31" t="s">
        <v>7582</v>
      </c>
      <c r="C368" s="17"/>
      <c r="D368" s="17"/>
      <c r="E368" s="17"/>
      <c r="F368" s="17"/>
      <c r="G368" s="29"/>
      <c r="H368" s="17"/>
    </row>
    <row r="369" spans="1:8" ht="14.4" x14ac:dyDescent="0.3">
      <c r="A369" s="31"/>
      <c r="B369" s="31" t="s">
        <v>6991</v>
      </c>
      <c r="C369" s="17"/>
      <c r="D369" s="17"/>
      <c r="E369" s="17"/>
      <c r="F369" s="17"/>
      <c r="G369" s="29"/>
      <c r="H369" s="17"/>
    </row>
    <row r="370" spans="1:8" ht="14.4" x14ac:dyDescent="0.3">
      <c r="A370" s="31"/>
      <c r="B370" s="31" t="s">
        <v>7583</v>
      </c>
      <c r="C370" s="17"/>
      <c r="D370" s="17"/>
      <c r="E370" s="17"/>
      <c r="F370" s="17"/>
      <c r="G370" s="29"/>
      <c r="H370" s="17"/>
    </row>
    <row r="371" spans="1:8" ht="14.4" x14ac:dyDescent="0.3">
      <c r="A371" s="31"/>
      <c r="B371" s="31" t="s">
        <v>4793</v>
      </c>
      <c r="C371" s="17"/>
      <c r="D371" s="17"/>
      <c r="E371" s="17"/>
      <c r="F371" s="17"/>
      <c r="G371" s="29"/>
      <c r="H371" s="17"/>
    </row>
    <row r="372" spans="1:8" ht="14.4" x14ac:dyDescent="0.3">
      <c r="A372" s="31"/>
      <c r="B372" s="31" t="s">
        <v>7584</v>
      </c>
      <c r="C372" s="17"/>
      <c r="D372" s="17"/>
      <c r="E372" s="17"/>
      <c r="F372" s="17"/>
      <c r="G372" s="29"/>
      <c r="H372" s="17"/>
    </row>
    <row r="373" spans="1:8" ht="14.4" x14ac:dyDescent="0.3">
      <c r="A373" s="31"/>
      <c r="B373" s="31" t="s">
        <v>162</v>
      </c>
      <c r="C373" s="17"/>
      <c r="D373" s="17"/>
      <c r="E373" s="17"/>
      <c r="F373" s="17"/>
      <c r="G373" s="29"/>
      <c r="H373" s="17"/>
    </row>
    <row r="374" spans="1:8" ht="14.4" x14ac:dyDescent="0.3">
      <c r="A374" s="31"/>
      <c r="B374" s="31" t="s">
        <v>7585</v>
      </c>
      <c r="C374" s="17"/>
      <c r="D374" s="17"/>
      <c r="E374" s="17"/>
      <c r="F374" s="17"/>
      <c r="G374" s="29"/>
      <c r="H374" s="17"/>
    </row>
    <row r="375" spans="1:8" ht="14.4" x14ac:dyDescent="0.3">
      <c r="A375" s="31"/>
      <c r="B375" s="31" t="s">
        <v>4796</v>
      </c>
      <c r="C375" s="17"/>
      <c r="D375" s="17"/>
      <c r="E375" s="17"/>
      <c r="F375" s="17"/>
      <c r="G375" s="29"/>
      <c r="H375" s="17"/>
    </row>
    <row r="376" spans="1:8" ht="14.4" x14ac:dyDescent="0.3">
      <c r="A376" s="31"/>
      <c r="B376" s="31" t="s">
        <v>7013</v>
      </c>
      <c r="C376" s="17"/>
      <c r="D376" s="17"/>
      <c r="E376" s="17"/>
      <c r="F376" s="17"/>
      <c r="G376" s="29"/>
      <c r="H376" s="17"/>
    </row>
    <row r="377" spans="1:8" ht="14.4" x14ac:dyDescent="0.3">
      <c r="A377" s="31"/>
      <c r="B377" s="31" t="s">
        <v>7586</v>
      </c>
      <c r="C377" s="17"/>
      <c r="D377" s="17"/>
      <c r="E377" s="17"/>
      <c r="F377" s="17"/>
      <c r="G377" s="29"/>
      <c r="H377" s="17"/>
    </row>
    <row r="378" spans="1:8" ht="14.4" x14ac:dyDescent="0.3">
      <c r="A378" s="31"/>
      <c r="B378" s="31" t="s">
        <v>7587</v>
      </c>
      <c r="C378" s="17"/>
      <c r="D378" s="17"/>
      <c r="E378" s="17"/>
      <c r="F378" s="17"/>
      <c r="G378" s="29"/>
      <c r="H378" s="17"/>
    </row>
    <row r="379" spans="1:8" ht="14.4" x14ac:dyDescent="0.3">
      <c r="A379" s="31"/>
      <c r="B379" s="31" t="s">
        <v>4798</v>
      </c>
      <c r="C379" s="17"/>
      <c r="D379" s="17"/>
      <c r="E379" s="17"/>
      <c r="F379" s="17"/>
      <c r="G379" s="29"/>
      <c r="H379" s="17"/>
    </row>
    <row r="380" spans="1:8" ht="14.4" x14ac:dyDescent="0.3">
      <c r="A380" s="31"/>
      <c r="B380" s="31" t="s">
        <v>165</v>
      </c>
      <c r="C380" s="17"/>
      <c r="D380" s="17"/>
      <c r="E380" s="17"/>
      <c r="F380" s="17"/>
      <c r="G380" s="29"/>
      <c r="H380" s="17"/>
    </row>
    <row r="381" spans="1:8" ht="14.4" x14ac:dyDescent="0.3">
      <c r="A381" s="31"/>
      <c r="B381" s="31" t="s">
        <v>7588</v>
      </c>
      <c r="C381" s="17"/>
      <c r="D381" s="17"/>
      <c r="E381" s="17"/>
      <c r="F381" s="17"/>
      <c r="G381" s="29"/>
      <c r="H381" s="17"/>
    </row>
    <row r="382" spans="1:8" ht="14.4" x14ac:dyDescent="0.3">
      <c r="A382" s="31"/>
      <c r="B382" s="31" t="s">
        <v>7589</v>
      </c>
      <c r="C382" s="17"/>
      <c r="D382" s="17"/>
      <c r="E382" s="17"/>
      <c r="F382" s="17"/>
      <c r="G382" s="29"/>
      <c r="H382" s="17"/>
    </row>
    <row r="383" spans="1:8" ht="14.4" x14ac:dyDescent="0.3">
      <c r="A383" s="31"/>
      <c r="B383" s="31" t="s">
        <v>7590</v>
      </c>
      <c r="C383" s="17"/>
      <c r="D383" s="17"/>
      <c r="E383" s="17"/>
      <c r="F383" s="17"/>
      <c r="G383" s="29"/>
      <c r="H383" s="17"/>
    </row>
    <row r="384" spans="1:8" ht="14.4" x14ac:dyDescent="0.3">
      <c r="A384" s="31"/>
      <c r="B384" s="31" t="s">
        <v>4799</v>
      </c>
      <c r="C384" s="17"/>
      <c r="D384" s="17"/>
      <c r="E384" s="17"/>
      <c r="F384" s="17"/>
      <c r="G384" s="29"/>
      <c r="H384" s="17"/>
    </row>
    <row r="385" spans="1:8" ht="14.4" x14ac:dyDescent="0.3">
      <c r="A385" s="31"/>
      <c r="B385" s="31" t="s">
        <v>4800</v>
      </c>
      <c r="C385" s="17"/>
      <c r="D385" s="17"/>
      <c r="E385" s="17"/>
      <c r="F385" s="17"/>
      <c r="G385" s="29"/>
      <c r="H385" s="17"/>
    </row>
    <row r="386" spans="1:8" ht="14.4" x14ac:dyDescent="0.3">
      <c r="A386" s="31"/>
      <c r="B386" s="31" t="s">
        <v>7591</v>
      </c>
      <c r="C386" s="17"/>
      <c r="D386" s="17"/>
      <c r="E386" s="17"/>
      <c r="F386" s="17"/>
      <c r="G386" s="29"/>
      <c r="H386" s="17"/>
    </row>
    <row r="387" spans="1:8" ht="14.4" x14ac:dyDescent="0.3">
      <c r="A387" s="31"/>
      <c r="B387" s="31" t="s">
        <v>4801</v>
      </c>
      <c r="C387" s="17"/>
      <c r="D387" s="17"/>
      <c r="E387" s="17"/>
      <c r="F387" s="17"/>
      <c r="G387" s="29"/>
      <c r="H387" s="17"/>
    </row>
    <row r="388" spans="1:8" ht="14.4" x14ac:dyDescent="0.3">
      <c r="A388" s="31"/>
      <c r="B388" s="31" t="s">
        <v>7592</v>
      </c>
      <c r="C388" s="17"/>
      <c r="D388" s="17"/>
      <c r="E388" s="17"/>
      <c r="F388" s="17"/>
      <c r="G388" s="29"/>
      <c r="H388" s="17"/>
    </row>
    <row r="389" spans="1:8" ht="14.4" x14ac:dyDescent="0.3">
      <c r="A389" s="31"/>
      <c r="B389" s="31" t="s">
        <v>4802</v>
      </c>
      <c r="C389" s="17"/>
      <c r="D389" s="17"/>
      <c r="E389" s="17"/>
      <c r="F389" s="17"/>
      <c r="G389" s="29"/>
      <c r="H389" s="17"/>
    </row>
    <row r="390" spans="1:8" ht="14.4" x14ac:dyDescent="0.3">
      <c r="A390" s="31"/>
      <c r="B390" s="31" t="s">
        <v>7593</v>
      </c>
      <c r="C390" s="17"/>
      <c r="D390" s="17"/>
      <c r="E390" s="17"/>
      <c r="F390" s="17"/>
      <c r="G390" s="29"/>
      <c r="H390" s="17"/>
    </row>
    <row r="391" spans="1:8" ht="14.4" x14ac:dyDescent="0.3">
      <c r="A391" s="31"/>
      <c r="B391" s="31" t="s">
        <v>7594</v>
      </c>
      <c r="C391" s="17"/>
      <c r="D391" s="17"/>
      <c r="E391" s="17"/>
      <c r="F391" s="17"/>
      <c r="G391" s="29"/>
      <c r="H391" s="17"/>
    </row>
    <row r="392" spans="1:8" ht="14.4" x14ac:dyDescent="0.3">
      <c r="A392" s="31"/>
      <c r="B392" s="31" t="s">
        <v>4803</v>
      </c>
      <c r="C392" s="17"/>
      <c r="D392" s="17"/>
      <c r="E392" s="17"/>
      <c r="F392" s="17"/>
      <c r="G392" s="29"/>
      <c r="H392" s="17"/>
    </row>
    <row r="393" spans="1:8" ht="14.4" x14ac:dyDescent="0.3">
      <c r="A393" s="31"/>
      <c r="B393" s="31" t="s">
        <v>7595</v>
      </c>
      <c r="C393" s="17"/>
      <c r="D393" s="17"/>
      <c r="E393" s="17"/>
      <c r="F393" s="17"/>
      <c r="G393" s="29"/>
      <c r="H393" s="17"/>
    </row>
    <row r="394" spans="1:8" ht="14.4" x14ac:dyDescent="0.3">
      <c r="A394" s="31"/>
      <c r="B394" s="31" t="s">
        <v>4805</v>
      </c>
      <c r="C394" s="17"/>
      <c r="D394" s="17"/>
      <c r="E394" s="17"/>
      <c r="F394" s="17"/>
      <c r="G394" s="29"/>
      <c r="H394" s="17"/>
    </row>
    <row r="395" spans="1:8" ht="14.4" x14ac:dyDescent="0.3">
      <c r="A395" s="31"/>
      <c r="B395" s="31" t="s">
        <v>7596</v>
      </c>
      <c r="C395" s="17"/>
      <c r="D395" s="17"/>
      <c r="E395" s="17"/>
      <c r="F395" s="17"/>
      <c r="G395" s="29"/>
      <c r="H395" s="17"/>
    </row>
    <row r="396" spans="1:8" ht="14.4" x14ac:dyDescent="0.3">
      <c r="A396" s="31"/>
      <c r="B396" s="31" t="s">
        <v>7597</v>
      </c>
      <c r="C396" s="17"/>
      <c r="D396" s="17"/>
      <c r="E396" s="17"/>
      <c r="F396" s="17"/>
      <c r="G396" s="29"/>
      <c r="H396" s="17"/>
    </row>
    <row r="397" spans="1:8" ht="14.4" x14ac:dyDescent="0.3">
      <c r="A397" s="31"/>
      <c r="B397" s="31" t="s">
        <v>7224</v>
      </c>
      <c r="C397" s="17"/>
      <c r="D397" s="17"/>
      <c r="E397" s="17"/>
      <c r="F397" s="17"/>
      <c r="G397" s="29"/>
      <c r="H397" s="17"/>
    </row>
    <row r="398" spans="1:8" ht="14.4" x14ac:dyDescent="0.3">
      <c r="A398" s="31"/>
      <c r="B398" s="31" t="s">
        <v>7598</v>
      </c>
      <c r="C398" s="17"/>
      <c r="D398" s="17"/>
      <c r="E398" s="17"/>
      <c r="F398" s="17"/>
      <c r="G398" s="29"/>
      <c r="H398" s="17"/>
    </row>
    <row r="399" spans="1:8" ht="14.4" x14ac:dyDescent="0.3">
      <c r="A399" s="31"/>
      <c r="B399" s="31" t="s">
        <v>7599</v>
      </c>
      <c r="C399" s="17"/>
      <c r="D399" s="17"/>
      <c r="E399" s="17"/>
      <c r="F399" s="17"/>
      <c r="G399" s="29"/>
      <c r="H399" s="17"/>
    </row>
    <row r="400" spans="1:8" ht="14.4" x14ac:dyDescent="0.3">
      <c r="A400" s="31"/>
      <c r="B400" s="31" t="s">
        <v>7600</v>
      </c>
      <c r="C400" s="17"/>
      <c r="D400" s="17"/>
      <c r="E400" s="17"/>
      <c r="F400" s="17"/>
      <c r="G400" s="29"/>
      <c r="H400" s="17"/>
    </row>
    <row r="401" spans="1:8" ht="14.4" x14ac:dyDescent="0.3">
      <c r="A401" s="31"/>
      <c r="B401" s="31" t="s">
        <v>7094</v>
      </c>
      <c r="C401" s="17"/>
      <c r="D401" s="17"/>
      <c r="E401" s="17"/>
      <c r="F401" s="17"/>
      <c r="G401" s="29"/>
      <c r="H401" s="17"/>
    </row>
    <row r="402" spans="1:8" ht="14.4" x14ac:dyDescent="0.3">
      <c r="A402" s="31"/>
      <c r="B402" s="31" t="s">
        <v>7601</v>
      </c>
      <c r="C402" s="17"/>
      <c r="D402" s="17"/>
      <c r="E402" s="17"/>
      <c r="F402" s="17"/>
      <c r="G402" s="29"/>
      <c r="H402" s="17"/>
    </row>
    <row r="403" spans="1:8" ht="14.4" x14ac:dyDescent="0.3">
      <c r="A403" s="31"/>
      <c r="B403" s="31" t="s">
        <v>7602</v>
      </c>
      <c r="C403" s="17"/>
      <c r="D403" s="17"/>
      <c r="E403" s="17"/>
      <c r="F403" s="17"/>
      <c r="G403" s="29"/>
      <c r="H403" s="17"/>
    </row>
    <row r="404" spans="1:8" ht="14.4" x14ac:dyDescent="0.3">
      <c r="A404" s="31"/>
      <c r="B404" s="31" t="s">
        <v>7603</v>
      </c>
      <c r="C404" s="17"/>
      <c r="D404" s="17"/>
      <c r="E404" s="17"/>
      <c r="F404" s="17"/>
      <c r="G404" s="29"/>
      <c r="H404" s="17"/>
    </row>
    <row r="405" spans="1:8" ht="14.4" x14ac:dyDescent="0.3">
      <c r="A405" s="31"/>
      <c r="B405" s="31" t="s">
        <v>4806</v>
      </c>
      <c r="C405" s="17"/>
      <c r="D405" s="17"/>
      <c r="E405" s="17"/>
      <c r="F405" s="17"/>
      <c r="G405" s="29"/>
      <c r="H405" s="17"/>
    </row>
    <row r="406" spans="1:8" ht="14.4" x14ac:dyDescent="0.3">
      <c r="A406" s="31"/>
      <c r="B406" s="31" t="s">
        <v>7045</v>
      </c>
      <c r="C406" s="17"/>
      <c r="D406" s="17"/>
      <c r="E406" s="17"/>
      <c r="F406" s="17"/>
      <c r="G406" s="29"/>
      <c r="H406" s="17"/>
    </row>
    <row r="407" spans="1:8" ht="14.4" x14ac:dyDescent="0.3">
      <c r="A407" s="31"/>
      <c r="B407" s="31" t="s">
        <v>7604</v>
      </c>
      <c r="C407" s="17"/>
      <c r="D407" s="17"/>
      <c r="E407" s="17"/>
      <c r="F407" s="17"/>
      <c r="G407" s="29"/>
      <c r="H407" s="17"/>
    </row>
    <row r="408" spans="1:8" ht="14.4" x14ac:dyDescent="0.3">
      <c r="A408" s="31"/>
      <c r="B408" s="31" t="s">
        <v>7605</v>
      </c>
      <c r="C408" s="17"/>
      <c r="D408" s="17"/>
      <c r="E408" s="17"/>
      <c r="F408" s="17"/>
      <c r="G408" s="29"/>
      <c r="H408" s="17"/>
    </row>
    <row r="409" spans="1:8" ht="14.4" x14ac:dyDescent="0.3">
      <c r="A409" s="31"/>
      <c r="B409" s="31" t="s">
        <v>7278</v>
      </c>
      <c r="C409" s="17"/>
      <c r="D409" s="17"/>
      <c r="E409" s="17"/>
      <c r="F409" s="17"/>
      <c r="G409" s="29"/>
      <c r="H409" s="17"/>
    </row>
    <row r="410" spans="1:8" ht="14.4" x14ac:dyDescent="0.3">
      <c r="A410" s="31"/>
      <c r="B410" s="31" t="s">
        <v>7606</v>
      </c>
      <c r="C410" s="17"/>
      <c r="D410" s="17"/>
      <c r="E410" s="17"/>
      <c r="F410" s="17"/>
      <c r="G410" s="29"/>
      <c r="H410" s="17"/>
    </row>
    <row r="411" spans="1:8" ht="14.4" x14ac:dyDescent="0.3">
      <c r="A411" s="31"/>
      <c r="B411" s="31" t="s">
        <v>7607</v>
      </c>
      <c r="C411" s="17"/>
      <c r="D411" s="17"/>
      <c r="E411" s="17"/>
      <c r="F411" s="17"/>
      <c r="G411" s="29"/>
      <c r="H411" s="17"/>
    </row>
    <row r="412" spans="1:8" ht="14.4" x14ac:dyDescent="0.3">
      <c r="A412" s="31"/>
      <c r="B412" s="31" t="s">
        <v>7608</v>
      </c>
      <c r="C412" s="17"/>
      <c r="D412" s="17"/>
      <c r="E412" s="17"/>
      <c r="F412" s="17"/>
      <c r="G412" s="29"/>
      <c r="H412" s="17"/>
    </row>
    <row r="413" spans="1:8" ht="14.4" x14ac:dyDescent="0.3">
      <c r="A413" s="31"/>
      <c r="B413" s="31" t="s">
        <v>7609</v>
      </c>
      <c r="C413" s="17"/>
      <c r="D413" s="17"/>
      <c r="E413" s="17"/>
      <c r="F413" s="17"/>
      <c r="G413" s="29"/>
      <c r="H413" s="17"/>
    </row>
    <row r="414" spans="1:8" ht="14.4" x14ac:dyDescent="0.3">
      <c r="A414" s="31"/>
      <c r="B414" s="31" t="s">
        <v>7610</v>
      </c>
      <c r="C414" s="17"/>
      <c r="D414" s="17"/>
      <c r="E414" s="17"/>
      <c r="F414" s="17"/>
      <c r="G414" s="29"/>
      <c r="H414" s="17"/>
    </row>
    <row r="415" spans="1:8" ht="14.4" x14ac:dyDescent="0.3">
      <c r="A415" s="31"/>
      <c r="B415" s="31" t="s">
        <v>5698</v>
      </c>
      <c r="C415" s="17"/>
      <c r="D415" s="17"/>
      <c r="E415" s="17"/>
      <c r="F415" s="17"/>
      <c r="G415" s="29"/>
      <c r="H415" s="17"/>
    </row>
    <row r="416" spans="1:8" ht="14.4" x14ac:dyDescent="0.3">
      <c r="A416" s="31"/>
      <c r="B416" s="31" t="s">
        <v>7611</v>
      </c>
      <c r="C416" s="17"/>
      <c r="D416" s="17"/>
      <c r="E416" s="17"/>
      <c r="F416" s="17"/>
      <c r="G416" s="29"/>
      <c r="H416" s="17"/>
    </row>
    <row r="417" spans="1:8" ht="14.4" x14ac:dyDescent="0.3">
      <c r="A417" s="31"/>
      <c r="B417" s="31" t="s">
        <v>7612</v>
      </c>
      <c r="C417" s="17"/>
      <c r="D417" s="17"/>
      <c r="E417" s="17"/>
      <c r="F417" s="17"/>
      <c r="G417" s="29"/>
      <c r="H417" s="17"/>
    </row>
    <row r="418" spans="1:8" ht="14.4" x14ac:dyDescent="0.3">
      <c r="A418" s="31"/>
      <c r="B418" s="31" t="s">
        <v>7613</v>
      </c>
      <c r="C418" s="17"/>
      <c r="D418" s="17"/>
      <c r="E418" s="17"/>
      <c r="F418" s="17"/>
      <c r="G418" s="29"/>
      <c r="H418" s="17"/>
    </row>
    <row r="419" spans="1:8" ht="14.4" x14ac:dyDescent="0.3">
      <c r="A419" s="31"/>
      <c r="B419" s="31" t="s">
        <v>5678</v>
      </c>
      <c r="C419" s="17"/>
      <c r="D419" s="17"/>
      <c r="E419" s="17"/>
      <c r="F419" s="17"/>
      <c r="G419" s="29"/>
      <c r="H419" s="17"/>
    </row>
    <row r="420" spans="1:8" ht="14.4" x14ac:dyDescent="0.3">
      <c r="A420" s="31"/>
      <c r="B420" s="31" t="s">
        <v>7614</v>
      </c>
      <c r="C420" s="17"/>
      <c r="D420" s="17"/>
      <c r="E420" s="17"/>
      <c r="F420" s="17"/>
      <c r="G420" s="29"/>
      <c r="H420" s="17"/>
    </row>
    <row r="421" spans="1:8" ht="14.4" x14ac:dyDescent="0.3">
      <c r="A421" s="31"/>
      <c r="B421" s="31" t="s">
        <v>7615</v>
      </c>
      <c r="C421" s="17"/>
      <c r="D421" s="17"/>
      <c r="E421" s="17"/>
      <c r="F421" s="17"/>
      <c r="G421" s="29"/>
      <c r="H421" s="17"/>
    </row>
    <row r="422" spans="1:8" ht="14.4" x14ac:dyDescent="0.3">
      <c r="A422" s="31"/>
      <c r="B422" s="31" t="s">
        <v>7188</v>
      </c>
      <c r="C422" s="17"/>
      <c r="D422" s="17"/>
      <c r="E422" s="17"/>
      <c r="F422" s="17"/>
      <c r="G422" s="29"/>
      <c r="H422" s="17"/>
    </row>
    <row r="423" spans="1:8" ht="14.4" x14ac:dyDescent="0.3">
      <c r="A423" s="31"/>
      <c r="B423" s="31" t="s">
        <v>7616</v>
      </c>
      <c r="C423" s="17"/>
      <c r="D423" s="17"/>
      <c r="E423" s="17"/>
      <c r="F423" s="17"/>
      <c r="G423" s="29"/>
      <c r="H423" s="17"/>
    </row>
    <row r="424" spans="1:8" ht="14.4" x14ac:dyDescent="0.3">
      <c r="A424" s="31"/>
      <c r="B424" s="31" t="s">
        <v>7617</v>
      </c>
      <c r="C424" s="17"/>
      <c r="D424" s="17"/>
      <c r="E424" s="17"/>
      <c r="F424" s="17"/>
      <c r="G424" s="29"/>
      <c r="H424" s="17"/>
    </row>
    <row r="425" spans="1:8" ht="14.4" x14ac:dyDescent="0.3">
      <c r="A425" s="31"/>
      <c r="B425" s="31" t="s">
        <v>6994</v>
      </c>
      <c r="C425" s="17"/>
      <c r="D425" s="17"/>
      <c r="E425" s="17"/>
      <c r="F425" s="17"/>
      <c r="G425" s="29"/>
      <c r="H425" s="17"/>
    </row>
    <row r="426" spans="1:8" ht="14.4" x14ac:dyDescent="0.3">
      <c r="A426" s="31"/>
      <c r="B426" s="31" t="s">
        <v>7618</v>
      </c>
      <c r="C426" s="17"/>
      <c r="D426" s="17"/>
      <c r="E426" s="17"/>
      <c r="F426" s="17"/>
      <c r="G426" s="29"/>
      <c r="H426" s="17"/>
    </row>
    <row r="427" spans="1:8" ht="14.4" x14ac:dyDescent="0.3">
      <c r="A427" s="31"/>
      <c r="B427" s="31" t="s">
        <v>7619</v>
      </c>
      <c r="C427" s="17"/>
      <c r="D427" s="17"/>
      <c r="E427" s="17"/>
      <c r="F427" s="17"/>
      <c r="G427" s="29"/>
      <c r="H427" s="17"/>
    </row>
    <row r="428" spans="1:8" ht="14.4" x14ac:dyDescent="0.3">
      <c r="A428" s="31"/>
      <c r="B428" s="31" t="s">
        <v>7280</v>
      </c>
      <c r="C428" s="17"/>
      <c r="D428" s="17"/>
      <c r="E428" s="17"/>
      <c r="F428" s="17"/>
      <c r="G428" s="29"/>
      <c r="H428" s="17"/>
    </row>
    <row r="429" spans="1:8" ht="14.4" x14ac:dyDescent="0.3">
      <c r="A429" s="31"/>
      <c r="B429" s="31" t="s">
        <v>7620</v>
      </c>
      <c r="C429" s="17"/>
      <c r="D429" s="17"/>
      <c r="E429" s="17"/>
      <c r="F429" s="17"/>
      <c r="G429" s="29"/>
      <c r="H429" s="17"/>
    </row>
    <row r="430" spans="1:8" ht="14.4" x14ac:dyDescent="0.3">
      <c r="A430" s="31"/>
      <c r="B430" s="31" t="s">
        <v>7621</v>
      </c>
      <c r="C430" s="17"/>
      <c r="D430" s="17"/>
      <c r="E430" s="17"/>
      <c r="F430" s="17"/>
      <c r="G430" s="29"/>
      <c r="H430" s="17"/>
    </row>
    <row r="431" spans="1:8" ht="14.4" x14ac:dyDescent="0.3">
      <c r="A431" s="31"/>
      <c r="B431" s="31" t="s">
        <v>7622</v>
      </c>
      <c r="C431" s="17"/>
      <c r="D431" s="17"/>
      <c r="E431" s="17"/>
      <c r="F431" s="17"/>
      <c r="G431" s="29"/>
      <c r="H431" s="17"/>
    </row>
    <row r="432" spans="1:8" ht="14.4" x14ac:dyDescent="0.3">
      <c r="A432" s="31"/>
      <c r="B432" s="31" t="s">
        <v>7623</v>
      </c>
      <c r="C432" s="17"/>
      <c r="D432" s="17"/>
      <c r="E432" s="17"/>
      <c r="F432" s="17"/>
      <c r="G432" s="29"/>
      <c r="H432" s="17"/>
    </row>
    <row r="433" spans="1:8" ht="14.4" x14ac:dyDescent="0.3">
      <c r="A433" s="31"/>
      <c r="B433" s="31" t="s">
        <v>121</v>
      </c>
      <c r="C433" s="17"/>
      <c r="D433" s="17"/>
      <c r="E433" s="17"/>
      <c r="F433" s="17"/>
      <c r="G433" s="29"/>
      <c r="H433" s="17"/>
    </row>
    <row r="434" spans="1:8" ht="14.4" x14ac:dyDescent="0.3">
      <c r="A434" s="31"/>
      <c r="B434" s="31" t="s">
        <v>7624</v>
      </c>
      <c r="C434" s="17"/>
      <c r="D434" s="17"/>
      <c r="E434" s="17"/>
      <c r="F434" s="17"/>
      <c r="G434" s="29"/>
      <c r="H434" s="17"/>
    </row>
    <row r="435" spans="1:8" ht="14.4" x14ac:dyDescent="0.3">
      <c r="A435" s="31"/>
      <c r="B435" s="31" t="s">
        <v>4812</v>
      </c>
      <c r="C435" s="17"/>
      <c r="D435" s="17"/>
      <c r="E435" s="17"/>
      <c r="F435" s="17"/>
      <c r="G435" s="29"/>
      <c r="H435" s="17"/>
    </row>
    <row r="436" spans="1:8" ht="14.4" x14ac:dyDescent="0.3">
      <c r="A436" s="31"/>
      <c r="B436" s="31" t="s">
        <v>7625</v>
      </c>
      <c r="C436" s="17"/>
      <c r="D436" s="17"/>
      <c r="E436" s="17"/>
      <c r="F436" s="17"/>
      <c r="G436" s="29"/>
      <c r="H436" s="17"/>
    </row>
    <row r="437" spans="1:8" ht="14.4" x14ac:dyDescent="0.3">
      <c r="A437" s="31"/>
      <c r="B437" s="31" t="s">
        <v>7626</v>
      </c>
      <c r="C437" s="17"/>
      <c r="D437" s="17"/>
      <c r="E437" s="17"/>
      <c r="F437" s="17"/>
      <c r="G437" s="29"/>
      <c r="H437" s="17"/>
    </row>
    <row r="438" spans="1:8" ht="14.4" x14ac:dyDescent="0.3">
      <c r="A438" s="31"/>
      <c r="B438" s="31" t="s">
        <v>7627</v>
      </c>
      <c r="C438" s="17"/>
      <c r="D438" s="17"/>
      <c r="E438" s="17"/>
      <c r="F438" s="17"/>
      <c r="G438" s="29"/>
      <c r="H438" s="17"/>
    </row>
    <row r="439" spans="1:8" ht="14.4" x14ac:dyDescent="0.3">
      <c r="A439" s="31"/>
      <c r="B439" s="31" t="s">
        <v>7628</v>
      </c>
      <c r="C439" s="17"/>
      <c r="D439" s="17"/>
      <c r="E439" s="17"/>
      <c r="F439" s="17"/>
      <c r="G439" s="29"/>
      <c r="H439" s="17"/>
    </row>
    <row r="440" spans="1:8" ht="14.4" x14ac:dyDescent="0.3">
      <c r="A440" s="31"/>
      <c r="B440" s="31" t="s">
        <v>4813</v>
      </c>
      <c r="C440" s="17"/>
      <c r="D440" s="17"/>
      <c r="E440" s="17"/>
      <c r="F440" s="17"/>
      <c r="G440" s="29"/>
      <c r="H440" s="17"/>
    </row>
    <row r="441" spans="1:8" ht="14.4" x14ac:dyDescent="0.3">
      <c r="A441" s="31"/>
      <c r="B441" s="31" t="s">
        <v>7629</v>
      </c>
      <c r="C441" s="17"/>
      <c r="D441" s="17"/>
      <c r="E441" s="17"/>
      <c r="F441" s="17"/>
      <c r="G441" s="29"/>
      <c r="H441" s="17"/>
    </row>
    <row r="442" spans="1:8" ht="14.4" x14ac:dyDescent="0.3">
      <c r="A442" s="31"/>
      <c r="B442" s="31" t="s">
        <v>4814</v>
      </c>
      <c r="C442" s="17"/>
      <c r="D442" s="17"/>
      <c r="E442" s="17"/>
      <c r="F442" s="17"/>
      <c r="G442" s="29"/>
      <c r="H442" s="17"/>
    </row>
    <row r="443" spans="1:8" ht="14.4" x14ac:dyDescent="0.3">
      <c r="A443" s="31"/>
      <c r="B443" s="31" t="s">
        <v>7630</v>
      </c>
      <c r="C443" s="17"/>
      <c r="D443" s="17"/>
      <c r="E443" s="17"/>
      <c r="F443" s="17"/>
      <c r="G443" s="29"/>
      <c r="H443" s="17"/>
    </row>
    <row r="444" spans="1:8" ht="14.4" x14ac:dyDescent="0.3">
      <c r="A444" s="31"/>
      <c r="B444" s="31" t="s">
        <v>7631</v>
      </c>
      <c r="C444" s="17"/>
      <c r="D444" s="17"/>
      <c r="E444" s="17"/>
      <c r="F444" s="17"/>
      <c r="G444" s="29"/>
      <c r="H444" s="17"/>
    </row>
    <row r="445" spans="1:8" ht="14.4" x14ac:dyDescent="0.3">
      <c r="A445" s="31"/>
      <c r="B445" s="31" t="s">
        <v>7632</v>
      </c>
      <c r="C445" s="17"/>
      <c r="D445" s="17"/>
      <c r="E445" s="17"/>
      <c r="F445" s="17"/>
      <c r="G445" s="29"/>
      <c r="H445" s="17"/>
    </row>
    <row r="446" spans="1:8" ht="14.4" x14ac:dyDescent="0.3">
      <c r="A446" s="31"/>
      <c r="B446" s="31" t="s">
        <v>4818</v>
      </c>
      <c r="C446" s="17"/>
      <c r="D446" s="17"/>
      <c r="E446" s="17"/>
      <c r="F446" s="17"/>
      <c r="G446" s="29"/>
      <c r="H446" s="17"/>
    </row>
    <row r="447" spans="1:8" ht="14.4" x14ac:dyDescent="0.3">
      <c r="A447" s="31"/>
      <c r="B447" s="31" t="s">
        <v>3125</v>
      </c>
      <c r="C447" s="17"/>
      <c r="D447" s="17"/>
      <c r="E447" s="17"/>
      <c r="F447" s="17"/>
      <c r="G447" s="29"/>
      <c r="H447" s="17"/>
    </row>
    <row r="448" spans="1:8" ht="14.4" x14ac:dyDescent="0.3">
      <c r="A448" s="31"/>
      <c r="B448" s="31" t="s">
        <v>260</v>
      </c>
      <c r="C448" s="17"/>
      <c r="D448" s="17"/>
      <c r="E448" s="17"/>
      <c r="F448" s="17"/>
      <c r="G448" s="29"/>
      <c r="H448" s="17"/>
    </row>
    <row r="449" spans="1:8" ht="14.4" x14ac:dyDescent="0.3">
      <c r="A449" s="31"/>
      <c r="B449" s="31" t="s">
        <v>7012</v>
      </c>
      <c r="C449" s="17"/>
      <c r="D449" s="17"/>
      <c r="E449" s="17"/>
      <c r="F449" s="17"/>
      <c r="G449" s="29"/>
      <c r="H449" s="17"/>
    </row>
    <row r="450" spans="1:8" ht="14.4" x14ac:dyDescent="0.3">
      <c r="A450" s="31"/>
      <c r="B450" s="31" t="s">
        <v>2162</v>
      </c>
      <c r="C450" s="17"/>
      <c r="D450" s="17"/>
      <c r="E450" s="17"/>
      <c r="F450" s="17"/>
      <c r="G450" s="29"/>
      <c r="H450" s="17"/>
    </row>
    <row r="451" spans="1:8" ht="14.4" x14ac:dyDescent="0.3">
      <c r="A451" s="31"/>
      <c r="B451" s="31" t="s">
        <v>7633</v>
      </c>
      <c r="C451" s="17"/>
      <c r="D451" s="17"/>
      <c r="E451" s="17"/>
      <c r="F451" s="17"/>
      <c r="G451" s="29"/>
      <c r="H451" s="17"/>
    </row>
    <row r="452" spans="1:8" ht="14.4" x14ac:dyDescent="0.3">
      <c r="A452" s="31"/>
      <c r="B452" s="31" t="s">
        <v>7634</v>
      </c>
      <c r="C452" s="17"/>
      <c r="D452" s="17"/>
      <c r="E452" s="17"/>
      <c r="F452" s="17"/>
      <c r="G452" s="29"/>
      <c r="H452" s="17"/>
    </row>
    <row r="453" spans="1:8" ht="14.4" x14ac:dyDescent="0.3">
      <c r="A453" s="31"/>
      <c r="B453" s="31" t="s">
        <v>4820</v>
      </c>
      <c r="C453" s="17"/>
      <c r="D453" s="17"/>
      <c r="E453" s="17"/>
      <c r="F453" s="17"/>
      <c r="G453" s="29"/>
      <c r="H453" s="17"/>
    </row>
    <row r="454" spans="1:8" ht="14.4" x14ac:dyDescent="0.3">
      <c r="A454" s="31"/>
      <c r="B454" s="31" t="s">
        <v>7635</v>
      </c>
      <c r="C454" s="17"/>
      <c r="D454" s="17"/>
      <c r="E454" s="17"/>
      <c r="F454" s="17"/>
      <c r="G454" s="29"/>
      <c r="H454" s="17"/>
    </row>
    <row r="455" spans="1:8" ht="14.4" x14ac:dyDescent="0.3">
      <c r="A455" s="31"/>
      <c r="B455" s="31" t="s">
        <v>7636</v>
      </c>
      <c r="C455" s="17"/>
      <c r="D455" s="17"/>
      <c r="E455" s="17"/>
      <c r="F455" s="17"/>
      <c r="G455" s="29"/>
      <c r="H455" s="17"/>
    </row>
    <row r="456" spans="1:8" ht="14.4" x14ac:dyDescent="0.3">
      <c r="A456" s="31"/>
      <c r="B456" s="31" t="s">
        <v>4821</v>
      </c>
      <c r="C456" s="17"/>
      <c r="D456" s="17"/>
      <c r="E456" s="17"/>
      <c r="F456" s="17"/>
      <c r="G456" s="29"/>
      <c r="H456" s="17"/>
    </row>
    <row r="457" spans="1:8" ht="14.4" x14ac:dyDescent="0.3">
      <c r="A457" s="31"/>
      <c r="B457" s="31" t="s">
        <v>7637</v>
      </c>
      <c r="C457" s="17"/>
      <c r="D457" s="17"/>
      <c r="E457" s="17"/>
      <c r="F457" s="17"/>
      <c r="G457" s="29"/>
      <c r="H457" s="17"/>
    </row>
    <row r="458" spans="1:8" ht="14.4" x14ac:dyDescent="0.3">
      <c r="A458" s="31"/>
      <c r="B458" s="31" t="s">
        <v>7638</v>
      </c>
      <c r="C458" s="17"/>
      <c r="D458" s="17"/>
      <c r="E458" s="17"/>
      <c r="F458" s="17"/>
      <c r="G458" s="29"/>
      <c r="H458" s="17"/>
    </row>
    <row r="459" spans="1:8" ht="14.4" x14ac:dyDescent="0.3">
      <c r="A459" s="31"/>
      <c r="B459" s="31" t="s">
        <v>7639</v>
      </c>
      <c r="C459" s="17"/>
      <c r="D459" s="17"/>
      <c r="E459" s="17"/>
      <c r="F459" s="17"/>
      <c r="G459" s="29"/>
      <c r="H459" s="17"/>
    </row>
    <row r="460" spans="1:8" ht="14.4" x14ac:dyDescent="0.3">
      <c r="A460" s="31"/>
      <c r="B460" s="31" t="s">
        <v>7640</v>
      </c>
      <c r="C460" s="17"/>
      <c r="D460" s="17"/>
      <c r="E460" s="17"/>
      <c r="F460" s="17"/>
      <c r="G460" s="29"/>
      <c r="H460" s="17"/>
    </row>
    <row r="461" spans="1:8" ht="14.4" x14ac:dyDescent="0.3">
      <c r="A461" s="31"/>
      <c r="B461" s="31" t="s">
        <v>6641</v>
      </c>
      <c r="C461" s="17"/>
      <c r="D461" s="17"/>
      <c r="E461" s="17"/>
      <c r="F461" s="17"/>
      <c r="G461" s="29"/>
      <c r="H461" s="17"/>
    </row>
    <row r="462" spans="1:8" ht="14.4" x14ac:dyDescent="0.3">
      <c r="A462" s="31"/>
      <c r="B462" s="31" t="s">
        <v>7033</v>
      </c>
      <c r="C462" s="17"/>
      <c r="D462" s="17"/>
      <c r="E462" s="17"/>
      <c r="F462" s="17"/>
      <c r="G462" s="29"/>
      <c r="H462" s="17"/>
    </row>
    <row r="463" spans="1:8" ht="14.4" x14ac:dyDescent="0.3">
      <c r="A463" s="31"/>
      <c r="B463" s="31" t="s">
        <v>7641</v>
      </c>
      <c r="C463" s="17"/>
      <c r="D463" s="17"/>
      <c r="E463" s="17"/>
      <c r="F463" s="17"/>
      <c r="G463" s="29"/>
      <c r="H463" s="17"/>
    </row>
    <row r="464" spans="1:8" ht="14.4" x14ac:dyDescent="0.3">
      <c r="A464" s="31"/>
      <c r="B464" s="31" t="s">
        <v>422</v>
      </c>
      <c r="C464" s="17"/>
      <c r="D464" s="17"/>
      <c r="E464" s="17"/>
      <c r="F464" s="17"/>
      <c r="G464" s="29"/>
      <c r="H464" s="17"/>
    </row>
    <row r="465" spans="1:8" ht="14.4" x14ac:dyDescent="0.3">
      <c r="A465" s="31"/>
      <c r="B465" s="31" t="s">
        <v>5592</v>
      </c>
      <c r="C465" s="17"/>
      <c r="D465" s="17"/>
      <c r="E465" s="17"/>
      <c r="F465" s="17"/>
      <c r="G465" s="29"/>
      <c r="H465" s="17"/>
    </row>
    <row r="466" spans="1:8" ht="14.4" x14ac:dyDescent="0.3">
      <c r="A466" s="31"/>
      <c r="B466" s="31" t="s">
        <v>1022</v>
      </c>
      <c r="C466" s="17"/>
      <c r="D466" s="17"/>
      <c r="E466" s="17"/>
      <c r="F466" s="17"/>
      <c r="G466" s="29"/>
      <c r="H466" s="17"/>
    </row>
    <row r="467" spans="1:8" ht="14.4" x14ac:dyDescent="0.3">
      <c r="A467" s="31"/>
      <c r="B467" s="31" t="s">
        <v>4824</v>
      </c>
      <c r="C467" s="17"/>
      <c r="D467" s="17"/>
      <c r="E467" s="17"/>
      <c r="F467" s="17"/>
      <c r="G467" s="29"/>
      <c r="H467" s="17"/>
    </row>
    <row r="468" spans="1:8" ht="14.4" x14ac:dyDescent="0.3">
      <c r="A468" s="31"/>
      <c r="B468" s="31" t="s">
        <v>7246</v>
      </c>
      <c r="C468" s="17"/>
      <c r="D468" s="17"/>
      <c r="E468" s="17"/>
      <c r="F468" s="17"/>
      <c r="G468" s="29"/>
      <c r="H468" s="17"/>
    </row>
    <row r="469" spans="1:8" ht="14.4" x14ac:dyDescent="0.3">
      <c r="A469" s="31"/>
      <c r="B469" s="31" t="s">
        <v>4825</v>
      </c>
      <c r="C469" s="17"/>
      <c r="D469" s="17"/>
      <c r="E469" s="17"/>
      <c r="F469" s="17"/>
      <c r="G469" s="29"/>
      <c r="H469" s="17"/>
    </row>
    <row r="470" spans="1:8" ht="14.4" x14ac:dyDescent="0.3">
      <c r="A470" s="31"/>
      <c r="B470" s="31" t="s">
        <v>5823</v>
      </c>
      <c r="C470" s="17"/>
      <c r="D470" s="17"/>
      <c r="E470" s="17"/>
      <c r="F470" s="17"/>
      <c r="G470" s="29"/>
      <c r="H470" s="17"/>
    </row>
    <row r="471" spans="1:8" ht="14.4" x14ac:dyDescent="0.3">
      <c r="A471" s="31"/>
      <c r="B471" s="31" t="s">
        <v>7642</v>
      </c>
      <c r="C471" s="17"/>
      <c r="D471" s="17"/>
      <c r="E471" s="17"/>
      <c r="F471" s="17"/>
      <c r="G471" s="29"/>
      <c r="H471" s="17"/>
    </row>
    <row r="472" spans="1:8" ht="14.4" x14ac:dyDescent="0.3">
      <c r="A472" s="31"/>
      <c r="B472" s="31" t="s">
        <v>7643</v>
      </c>
      <c r="C472" s="17"/>
      <c r="D472" s="17"/>
      <c r="E472" s="17"/>
      <c r="F472" s="17"/>
      <c r="G472" s="29"/>
      <c r="H472" s="17"/>
    </row>
    <row r="473" spans="1:8" ht="14.4" x14ac:dyDescent="0.3">
      <c r="A473" s="31"/>
      <c r="B473" s="31" t="s">
        <v>7644</v>
      </c>
      <c r="C473" s="17"/>
      <c r="D473" s="17"/>
      <c r="E473" s="17"/>
      <c r="F473" s="17"/>
      <c r="G473" s="29"/>
      <c r="H473" s="17"/>
    </row>
    <row r="474" spans="1:8" ht="14.4" x14ac:dyDescent="0.3">
      <c r="A474" s="31"/>
      <c r="B474" s="31" t="s">
        <v>4826</v>
      </c>
      <c r="C474" s="17"/>
      <c r="D474" s="17"/>
      <c r="E474" s="17"/>
      <c r="F474" s="17"/>
      <c r="G474" s="29"/>
      <c r="H474" s="17"/>
    </row>
    <row r="475" spans="1:8" ht="14.4" x14ac:dyDescent="0.3">
      <c r="A475" s="31"/>
      <c r="B475" s="31" t="s">
        <v>4828</v>
      </c>
      <c r="C475" s="17"/>
      <c r="D475" s="17"/>
      <c r="E475" s="17"/>
      <c r="F475" s="17"/>
      <c r="G475" s="29"/>
      <c r="H475" s="17"/>
    </row>
    <row r="476" spans="1:8" ht="14.4" x14ac:dyDescent="0.3">
      <c r="A476" s="31"/>
      <c r="B476" s="31" t="s">
        <v>7293</v>
      </c>
      <c r="C476" s="17"/>
      <c r="D476" s="17"/>
      <c r="E476" s="17"/>
      <c r="F476" s="17"/>
      <c r="G476" s="29"/>
      <c r="H476" s="17"/>
    </row>
    <row r="477" spans="1:8" ht="14.4" x14ac:dyDescent="0.3">
      <c r="A477" s="31"/>
      <c r="B477" s="31" t="s">
        <v>7645</v>
      </c>
      <c r="C477" s="17"/>
      <c r="D477" s="17"/>
      <c r="E477" s="17"/>
      <c r="F477" s="17"/>
      <c r="G477" s="29"/>
      <c r="H477" s="17"/>
    </row>
    <row r="478" spans="1:8" ht="14.4" x14ac:dyDescent="0.3">
      <c r="A478" s="31"/>
      <c r="B478" s="31" t="s">
        <v>7646</v>
      </c>
      <c r="C478" s="17"/>
      <c r="D478" s="17"/>
      <c r="E478" s="17"/>
      <c r="F478" s="17"/>
      <c r="G478" s="29"/>
      <c r="H478" s="17"/>
    </row>
    <row r="479" spans="1:8" ht="14.4" x14ac:dyDescent="0.3">
      <c r="A479" s="31"/>
      <c r="B479" s="31" t="s">
        <v>7647</v>
      </c>
      <c r="C479" s="17"/>
      <c r="D479" s="17"/>
      <c r="E479" s="17"/>
      <c r="F479" s="17"/>
      <c r="G479" s="29"/>
      <c r="H479" s="17"/>
    </row>
    <row r="480" spans="1:8" ht="14.4" x14ac:dyDescent="0.3">
      <c r="A480" s="31"/>
      <c r="B480" s="31" t="s">
        <v>7648</v>
      </c>
      <c r="C480" s="17"/>
      <c r="D480" s="17"/>
      <c r="E480" s="17"/>
      <c r="F480" s="17"/>
      <c r="G480" s="29"/>
      <c r="H480" s="17"/>
    </row>
    <row r="481" spans="1:8" ht="14.4" x14ac:dyDescent="0.3">
      <c r="A481" s="31"/>
      <c r="B481" s="31" t="s">
        <v>7020</v>
      </c>
      <c r="C481" s="17"/>
      <c r="D481" s="17"/>
      <c r="E481" s="17"/>
      <c r="F481" s="17"/>
      <c r="G481" s="29"/>
      <c r="H481" s="17"/>
    </row>
    <row r="482" spans="1:8" ht="14.4" x14ac:dyDescent="0.3">
      <c r="A482" s="31"/>
      <c r="B482" s="31" t="s">
        <v>4831</v>
      </c>
      <c r="C482" s="17"/>
      <c r="D482" s="17"/>
      <c r="E482" s="17"/>
      <c r="F482" s="17"/>
      <c r="G482" s="29"/>
      <c r="H482" s="17"/>
    </row>
    <row r="483" spans="1:8" ht="14.4" x14ac:dyDescent="0.3">
      <c r="A483" s="31"/>
      <c r="B483" s="31" t="s">
        <v>7649</v>
      </c>
      <c r="C483" s="17"/>
      <c r="D483" s="17"/>
      <c r="E483" s="17"/>
      <c r="F483" s="17"/>
      <c r="G483" s="29"/>
      <c r="H483" s="17"/>
    </row>
    <row r="484" spans="1:8" ht="14.4" x14ac:dyDescent="0.3">
      <c r="A484" s="31"/>
      <c r="B484" s="31" t="s">
        <v>1745</v>
      </c>
      <c r="C484" s="17"/>
      <c r="D484" s="17"/>
      <c r="E484" s="17"/>
      <c r="F484" s="17"/>
      <c r="G484" s="29"/>
      <c r="H484" s="17"/>
    </row>
    <row r="485" spans="1:8" ht="14.4" x14ac:dyDescent="0.3">
      <c r="A485" s="31"/>
      <c r="B485" s="31" t="s">
        <v>4833</v>
      </c>
      <c r="C485" s="17"/>
      <c r="D485" s="17"/>
      <c r="E485" s="17"/>
      <c r="F485" s="17"/>
      <c r="G485" s="29"/>
      <c r="H485" s="17"/>
    </row>
    <row r="486" spans="1:8" ht="14.4" x14ac:dyDescent="0.3">
      <c r="A486" s="31"/>
      <c r="B486" s="31" t="s">
        <v>4836</v>
      </c>
      <c r="C486" s="17"/>
      <c r="D486" s="17"/>
      <c r="E486" s="17"/>
      <c r="F486" s="17"/>
      <c r="G486" s="29"/>
      <c r="H486" s="17"/>
    </row>
    <row r="487" spans="1:8" ht="14.4" x14ac:dyDescent="0.3">
      <c r="A487" s="31"/>
      <c r="B487" s="31" t="s">
        <v>7650</v>
      </c>
      <c r="C487" s="17"/>
      <c r="D487" s="17"/>
      <c r="E487" s="17"/>
      <c r="F487" s="17"/>
      <c r="G487" s="29"/>
      <c r="H487" s="17"/>
    </row>
    <row r="488" spans="1:8" ht="14.4" x14ac:dyDescent="0.3">
      <c r="A488" s="31"/>
      <c r="B488" s="31" t="s">
        <v>7651</v>
      </c>
      <c r="C488" s="17"/>
      <c r="D488" s="17"/>
      <c r="E488" s="17"/>
      <c r="F488" s="17"/>
      <c r="G488" s="29"/>
      <c r="H488" s="17"/>
    </row>
    <row r="489" spans="1:8" ht="14.4" x14ac:dyDescent="0.3">
      <c r="A489" s="31"/>
      <c r="B489" s="31" t="s">
        <v>7652</v>
      </c>
      <c r="C489" s="17"/>
      <c r="D489" s="17"/>
      <c r="E489" s="17"/>
      <c r="F489" s="17"/>
      <c r="G489" s="29"/>
      <c r="H489" s="17"/>
    </row>
    <row r="490" spans="1:8" ht="14.4" x14ac:dyDescent="0.3">
      <c r="A490" s="31"/>
      <c r="B490" s="31" t="s">
        <v>7653</v>
      </c>
      <c r="C490" s="17"/>
      <c r="D490" s="17"/>
      <c r="E490" s="17"/>
      <c r="F490" s="17"/>
      <c r="G490" s="29"/>
      <c r="H490" s="17"/>
    </row>
    <row r="491" spans="1:8" ht="14.4" x14ac:dyDescent="0.3">
      <c r="A491" s="31"/>
      <c r="B491" s="31" t="s">
        <v>7654</v>
      </c>
      <c r="C491" s="17"/>
      <c r="D491" s="17"/>
      <c r="E491" s="17"/>
      <c r="F491" s="17"/>
      <c r="G491" s="29"/>
      <c r="H491" s="17"/>
    </row>
    <row r="492" spans="1:8" ht="14.4" x14ac:dyDescent="0.3">
      <c r="A492" s="31"/>
      <c r="B492" s="31" t="s">
        <v>4838</v>
      </c>
      <c r="C492" s="17"/>
      <c r="D492" s="17"/>
      <c r="E492" s="17"/>
      <c r="F492" s="17"/>
      <c r="G492" s="29"/>
      <c r="H492" s="17"/>
    </row>
    <row r="493" spans="1:8" ht="14.4" x14ac:dyDescent="0.3">
      <c r="A493" s="31"/>
      <c r="B493" s="31" t="s">
        <v>4839</v>
      </c>
      <c r="C493" s="17"/>
      <c r="D493" s="17"/>
      <c r="E493" s="17"/>
      <c r="F493" s="17"/>
      <c r="G493" s="29"/>
      <c r="H493" s="17"/>
    </row>
    <row r="494" spans="1:8" ht="14.4" x14ac:dyDescent="0.3">
      <c r="A494" s="31"/>
      <c r="B494" s="31" t="s">
        <v>7655</v>
      </c>
      <c r="C494" s="17"/>
      <c r="D494" s="17"/>
      <c r="E494" s="17"/>
      <c r="F494" s="17"/>
      <c r="G494" s="29"/>
      <c r="H494" s="17"/>
    </row>
    <row r="495" spans="1:8" ht="14.4" x14ac:dyDescent="0.3">
      <c r="A495" s="31"/>
      <c r="B495" s="31" t="s">
        <v>7284</v>
      </c>
      <c r="C495" s="17"/>
      <c r="D495" s="17"/>
      <c r="E495" s="17"/>
      <c r="F495" s="17"/>
      <c r="G495" s="29"/>
      <c r="H495" s="17"/>
    </row>
    <row r="496" spans="1:8" ht="14.4" x14ac:dyDescent="0.3">
      <c r="A496" s="31"/>
      <c r="B496" s="31" t="s">
        <v>7038</v>
      </c>
      <c r="C496" s="17"/>
      <c r="D496" s="17"/>
      <c r="E496" s="17"/>
      <c r="F496" s="17"/>
      <c r="G496" s="29"/>
      <c r="H496" s="17"/>
    </row>
    <row r="497" spans="1:8" ht="14.4" x14ac:dyDescent="0.3">
      <c r="A497" s="31"/>
      <c r="B497" s="31" t="s">
        <v>7656</v>
      </c>
      <c r="C497" s="17"/>
      <c r="D497" s="17"/>
      <c r="E497" s="17"/>
      <c r="F497" s="17"/>
      <c r="G497" s="29"/>
      <c r="H497" s="17"/>
    </row>
    <row r="498" spans="1:8" ht="14.4" x14ac:dyDescent="0.3">
      <c r="A498" s="31"/>
      <c r="B498" s="31" t="s">
        <v>7657</v>
      </c>
      <c r="C498" s="17"/>
      <c r="D498" s="17"/>
      <c r="E498" s="17"/>
      <c r="F498" s="17"/>
      <c r="G498" s="29"/>
      <c r="H498" s="17"/>
    </row>
    <row r="499" spans="1:8" ht="14.4" x14ac:dyDescent="0.3">
      <c r="A499" s="31"/>
      <c r="B499" s="31" t="s">
        <v>7658</v>
      </c>
      <c r="C499" s="17"/>
      <c r="D499" s="17"/>
      <c r="E499" s="17"/>
      <c r="F499" s="17"/>
      <c r="G499" s="29"/>
      <c r="H499" s="17"/>
    </row>
    <row r="500" spans="1:8" ht="14.4" x14ac:dyDescent="0.3">
      <c r="A500" s="31"/>
      <c r="B500" s="31" t="s">
        <v>7659</v>
      </c>
      <c r="C500" s="17"/>
      <c r="D500" s="17"/>
      <c r="E500" s="17"/>
      <c r="F500" s="17"/>
      <c r="G500" s="29"/>
      <c r="H500" s="17"/>
    </row>
    <row r="501" spans="1:8" ht="14.4" x14ac:dyDescent="0.3">
      <c r="A501" s="31"/>
      <c r="B501" s="31" t="s">
        <v>7660</v>
      </c>
      <c r="C501" s="17"/>
      <c r="D501" s="17"/>
      <c r="E501" s="17"/>
      <c r="F501" s="17"/>
      <c r="G501" s="29"/>
      <c r="H501" s="17"/>
    </row>
    <row r="502" spans="1:8" ht="14.4" x14ac:dyDescent="0.3">
      <c r="A502" s="31"/>
      <c r="B502" s="31" t="s">
        <v>7661</v>
      </c>
      <c r="C502" s="17"/>
      <c r="D502" s="17"/>
      <c r="E502" s="17"/>
      <c r="F502" s="17"/>
      <c r="G502" s="29"/>
      <c r="H502" s="17"/>
    </row>
    <row r="503" spans="1:8" ht="14.4" x14ac:dyDescent="0.3">
      <c r="A503" s="31"/>
      <c r="B503" s="31" t="s">
        <v>7662</v>
      </c>
      <c r="C503" s="17"/>
      <c r="D503" s="17"/>
      <c r="E503" s="17"/>
      <c r="F503" s="17"/>
      <c r="G503" s="29"/>
      <c r="H503" s="17"/>
    </row>
    <row r="504" spans="1:8" ht="14.4" x14ac:dyDescent="0.3">
      <c r="A504" s="31"/>
      <c r="B504" s="31" t="s">
        <v>4843</v>
      </c>
      <c r="C504" s="17"/>
      <c r="D504" s="17"/>
      <c r="E504" s="17"/>
      <c r="F504" s="17"/>
      <c r="G504" s="29"/>
      <c r="H504" s="17"/>
    </row>
    <row r="505" spans="1:8" ht="14.4" x14ac:dyDescent="0.3">
      <c r="A505" s="31"/>
      <c r="B505" s="31" t="s">
        <v>7663</v>
      </c>
      <c r="C505" s="17"/>
      <c r="D505" s="17"/>
      <c r="E505" s="17"/>
      <c r="F505" s="17"/>
      <c r="G505" s="29"/>
      <c r="H505" s="17"/>
    </row>
    <row r="506" spans="1:8" ht="14.4" x14ac:dyDescent="0.3">
      <c r="A506" s="31"/>
      <c r="B506" s="31" t="s">
        <v>7664</v>
      </c>
      <c r="C506" s="17"/>
      <c r="D506" s="17"/>
      <c r="E506" s="17"/>
      <c r="F506" s="17"/>
      <c r="G506" s="29"/>
      <c r="H506" s="17"/>
    </row>
    <row r="507" spans="1:8" ht="14.4" x14ac:dyDescent="0.3">
      <c r="A507" s="31"/>
      <c r="B507" s="31" t="s">
        <v>7665</v>
      </c>
      <c r="C507" s="17"/>
      <c r="D507" s="17"/>
      <c r="E507" s="17"/>
      <c r="F507" s="17"/>
      <c r="G507" s="29"/>
      <c r="H507" s="17"/>
    </row>
    <row r="508" spans="1:8" ht="14.4" x14ac:dyDescent="0.3">
      <c r="A508" s="31"/>
      <c r="B508" s="31" t="s">
        <v>7666</v>
      </c>
      <c r="C508" s="17"/>
      <c r="D508" s="17"/>
      <c r="E508" s="17"/>
      <c r="F508" s="17"/>
      <c r="G508" s="29"/>
      <c r="H508" s="17"/>
    </row>
    <row r="509" spans="1:8" ht="14.4" x14ac:dyDescent="0.3">
      <c r="A509" s="31"/>
      <c r="B509" s="31" t="s">
        <v>7667</v>
      </c>
      <c r="C509" s="17"/>
      <c r="D509" s="17"/>
      <c r="E509" s="17"/>
      <c r="F509" s="17"/>
      <c r="G509" s="29"/>
      <c r="H509" s="17"/>
    </row>
    <row r="510" spans="1:8" ht="14.4" x14ac:dyDescent="0.3">
      <c r="A510" s="31"/>
      <c r="B510" s="31" t="s">
        <v>4848</v>
      </c>
      <c r="C510" s="17"/>
      <c r="D510" s="17"/>
      <c r="E510" s="17"/>
      <c r="F510" s="17"/>
      <c r="G510" s="29"/>
      <c r="H510" s="17"/>
    </row>
    <row r="511" spans="1:8" ht="14.4" x14ac:dyDescent="0.3">
      <c r="A511" s="31"/>
      <c r="B511" s="31" t="s">
        <v>7668</v>
      </c>
      <c r="C511" s="17"/>
      <c r="D511" s="17"/>
      <c r="E511" s="17"/>
      <c r="F511" s="17"/>
      <c r="G511" s="29"/>
      <c r="H511" s="17"/>
    </row>
    <row r="512" spans="1:8" ht="14.4" x14ac:dyDescent="0.3">
      <c r="A512" s="31"/>
      <c r="B512" s="31" t="s">
        <v>7669</v>
      </c>
      <c r="C512" s="17"/>
      <c r="D512" s="17"/>
      <c r="E512" s="17"/>
      <c r="F512" s="17"/>
      <c r="G512" s="29"/>
      <c r="H512" s="17"/>
    </row>
    <row r="513" spans="1:8" ht="14.4" x14ac:dyDescent="0.3">
      <c r="A513" s="31"/>
      <c r="B513" s="31" t="s">
        <v>7670</v>
      </c>
      <c r="C513" s="17"/>
      <c r="D513" s="17"/>
      <c r="E513" s="17"/>
      <c r="F513" s="17"/>
      <c r="G513" s="29"/>
      <c r="H513" s="17"/>
    </row>
    <row r="514" spans="1:8" ht="14.4" x14ac:dyDescent="0.3">
      <c r="A514" s="31"/>
      <c r="B514" s="31" t="s">
        <v>7671</v>
      </c>
      <c r="C514" s="17"/>
      <c r="D514" s="17"/>
      <c r="E514" s="17"/>
      <c r="F514" s="17"/>
      <c r="G514" s="29"/>
      <c r="H514" s="17"/>
    </row>
    <row r="515" spans="1:8" ht="14.4" x14ac:dyDescent="0.3">
      <c r="A515" s="31"/>
      <c r="B515" s="31" t="s">
        <v>7672</v>
      </c>
      <c r="C515" s="17"/>
      <c r="D515" s="17"/>
      <c r="E515" s="17"/>
      <c r="F515" s="17"/>
      <c r="G515" s="29"/>
      <c r="H515" s="17"/>
    </row>
    <row r="516" spans="1:8" ht="14.4" x14ac:dyDescent="0.3">
      <c r="A516" s="31"/>
      <c r="B516" s="31" t="s">
        <v>7673</v>
      </c>
      <c r="C516" s="17"/>
      <c r="D516" s="17"/>
      <c r="E516" s="17"/>
      <c r="F516" s="17"/>
      <c r="G516" s="29"/>
      <c r="H516" s="17"/>
    </row>
    <row r="517" spans="1:8" ht="14.4" x14ac:dyDescent="0.3">
      <c r="A517" s="31"/>
      <c r="B517" s="31" t="s">
        <v>7674</v>
      </c>
      <c r="C517" s="17"/>
      <c r="D517" s="17"/>
      <c r="E517" s="17"/>
      <c r="F517" s="17"/>
      <c r="G517" s="29"/>
      <c r="H517" s="17"/>
    </row>
    <row r="518" spans="1:8" ht="14.4" x14ac:dyDescent="0.3">
      <c r="A518" s="31"/>
      <c r="B518" s="31" t="s">
        <v>7675</v>
      </c>
      <c r="C518" s="17"/>
      <c r="D518" s="17"/>
      <c r="E518" s="17"/>
      <c r="F518" s="17"/>
      <c r="G518" s="29"/>
      <c r="H518" s="17"/>
    </row>
    <row r="519" spans="1:8" ht="14.4" x14ac:dyDescent="0.3">
      <c r="A519" s="31"/>
      <c r="B519" s="31" t="s">
        <v>7676</v>
      </c>
      <c r="C519" s="17"/>
      <c r="D519" s="17"/>
      <c r="E519" s="17"/>
      <c r="F519" s="17"/>
      <c r="G519" s="29"/>
      <c r="H519" s="17"/>
    </row>
    <row r="520" spans="1:8" ht="14.4" x14ac:dyDescent="0.3">
      <c r="A520" s="31"/>
      <c r="B520" s="31" t="s">
        <v>5825</v>
      </c>
      <c r="C520" s="17"/>
      <c r="D520" s="17"/>
      <c r="E520" s="17"/>
      <c r="F520" s="17"/>
      <c r="G520" s="29"/>
      <c r="H520" s="17"/>
    </row>
    <row r="521" spans="1:8" ht="14.4" x14ac:dyDescent="0.3">
      <c r="A521" s="31"/>
      <c r="B521" s="31" t="s">
        <v>7010</v>
      </c>
      <c r="C521" s="17"/>
      <c r="D521" s="17"/>
      <c r="E521" s="17"/>
      <c r="F521" s="17"/>
      <c r="G521" s="29"/>
      <c r="H521" s="17"/>
    </row>
    <row r="522" spans="1:8" ht="14.4" x14ac:dyDescent="0.3">
      <c r="A522" s="31"/>
      <c r="B522" s="31" t="s">
        <v>7677</v>
      </c>
      <c r="C522" s="17"/>
      <c r="D522" s="17"/>
      <c r="E522" s="17"/>
      <c r="F522" s="17"/>
      <c r="G522" s="29"/>
      <c r="H522" s="17"/>
    </row>
    <row r="523" spans="1:8" ht="14.4" x14ac:dyDescent="0.3">
      <c r="A523" s="31"/>
      <c r="B523" s="31" t="s">
        <v>7678</v>
      </c>
      <c r="C523" s="17"/>
      <c r="D523" s="17"/>
      <c r="E523" s="17"/>
      <c r="F523" s="17"/>
      <c r="G523" s="29"/>
      <c r="H523" s="17"/>
    </row>
    <row r="524" spans="1:8" ht="14.4" x14ac:dyDescent="0.3">
      <c r="A524" s="31"/>
      <c r="B524" s="31" t="s">
        <v>7679</v>
      </c>
      <c r="C524" s="17"/>
      <c r="D524" s="17"/>
      <c r="E524" s="17"/>
      <c r="F524" s="17"/>
      <c r="G524" s="29"/>
      <c r="H524" s="17"/>
    </row>
    <row r="525" spans="1:8" ht="14.4" x14ac:dyDescent="0.3">
      <c r="A525" s="31"/>
      <c r="B525" s="31" t="s">
        <v>4850</v>
      </c>
      <c r="C525" s="17"/>
      <c r="D525" s="17"/>
      <c r="E525" s="17"/>
      <c r="F525" s="17"/>
      <c r="G525" s="29"/>
      <c r="H525" s="17"/>
    </row>
    <row r="526" spans="1:8" ht="14.4" x14ac:dyDescent="0.3">
      <c r="A526" s="31"/>
      <c r="B526" s="31" t="s">
        <v>7680</v>
      </c>
      <c r="C526" s="17"/>
      <c r="D526" s="17"/>
      <c r="E526" s="17"/>
      <c r="F526" s="17"/>
      <c r="G526" s="29"/>
      <c r="H526" s="17"/>
    </row>
    <row r="527" spans="1:8" ht="14.4" x14ac:dyDescent="0.3">
      <c r="A527" s="31"/>
      <c r="B527" s="31" t="s">
        <v>7035</v>
      </c>
      <c r="C527" s="17"/>
      <c r="D527" s="17"/>
      <c r="E527" s="17"/>
      <c r="F527" s="17"/>
      <c r="G527" s="29"/>
      <c r="H527" s="17"/>
    </row>
    <row r="528" spans="1:8" ht="14.4" x14ac:dyDescent="0.3">
      <c r="A528" s="31"/>
      <c r="B528" s="31" t="s">
        <v>5661</v>
      </c>
      <c r="C528" s="17"/>
      <c r="D528" s="17"/>
      <c r="E528" s="17"/>
      <c r="F528" s="17"/>
      <c r="G528" s="29"/>
      <c r="H528" s="17"/>
    </row>
    <row r="529" spans="1:8" ht="14.4" x14ac:dyDescent="0.3">
      <c r="A529" s="31"/>
      <c r="B529" s="31" t="s">
        <v>4854</v>
      </c>
      <c r="C529" s="17"/>
      <c r="D529" s="17"/>
      <c r="E529" s="17"/>
      <c r="F529" s="17"/>
      <c r="G529" s="29"/>
      <c r="H529" s="17"/>
    </row>
    <row r="530" spans="1:8" ht="14.4" x14ac:dyDescent="0.3">
      <c r="A530" s="31"/>
      <c r="B530" s="31" t="s">
        <v>1750</v>
      </c>
      <c r="C530" s="17"/>
      <c r="D530" s="17"/>
      <c r="E530" s="17"/>
      <c r="F530" s="17"/>
      <c r="G530" s="29"/>
      <c r="H530" s="17"/>
    </row>
    <row r="531" spans="1:8" ht="14.4" x14ac:dyDescent="0.3">
      <c r="A531" s="31"/>
      <c r="B531" s="31" t="s">
        <v>7681</v>
      </c>
      <c r="C531" s="17"/>
      <c r="D531" s="17"/>
      <c r="E531" s="17"/>
      <c r="F531" s="17"/>
      <c r="G531" s="29"/>
      <c r="H531" s="17"/>
    </row>
    <row r="532" spans="1:8" ht="14.4" x14ac:dyDescent="0.3">
      <c r="A532" s="31"/>
      <c r="B532" s="31" t="s">
        <v>4855</v>
      </c>
      <c r="C532" s="17"/>
      <c r="D532" s="17"/>
      <c r="E532" s="17"/>
      <c r="F532" s="17"/>
      <c r="G532" s="29"/>
      <c r="H532" s="17"/>
    </row>
    <row r="533" spans="1:8" ht="14.4" x14ac:dyDescent="0.3">
      <c r="A533" s="31"/>
      <c r="B533" s="31" t="s">
        <v>4856</v>
      </c>
      <c r="C533" s="17"/>
      <c r="D533" s="17"/>
      <c r="E533" s="17"/>
      <c r="F533" s="17"/>
      <c r="G533" s="29"/>
      <c r="H533" s="17"/>
    </row>
    <row r="534" spans="1:8" ht="14.4" x14ac:dyDescent="0.3">
      <c r="A534" s="31"/>
      <c r="B534" s="31" t="s">
        <v>4857</v>
      </c>
      <c r="C534" s="17"/>
      <c r="D534" s="17"/>
      <c r="E534" s="17"/>
      <c r="F534" s="17"/>
      <c r="G534" s="29"/>
      <c r="H534" s="17"/>
    </row>
    <row r="535" spans="1:8" ht="14.4" x14ac:dyDescent="0.3">
      <c r="A535" s="31"/>
      <c r="B535" s="31" t="s">
        <v>7682</v>
      </c>
      <c r="C535" s="17"/>
      <c r="D535" s="17"/>
      <c r="E535" s="17"/>
      <c r="F535" s="17"/>
      <c r="G535" s="29"/>
      <c r="H535" s="17"/>
    </row>
    <row r="536" spans="1:8" ht="14.4" x14ac:dyDescent="0.3">
      <c r="A536" s="31"/>
      <c r="B536" s="31" t="s">
        <v>7683</v>
      </c>
      <c r="C536" s="17"/>
      <c r="D536" s="17"/>
      <c r="E536" s="17"/>
      <c r="F536" s="17"/>
      <c r="G536" s="29"/>
      <c r="H536" s="17"/>
    </row>
    <row r="537" spans="1:8" ht="14.4" x14ac:dyDescent="0.3">
      <c r="A537" s="31"/>
      <c r="B537" s="31" t="s">
        <v>4858</v>
      </c>
      <c r="C537" s="17"/>
      <c r="D537" s="17"/>
      <c r="E537" s="17"/>
      <c r="F537" s="17"/>
      <c r="G537" s="29"/>
      <c r="H537" s="17"/>
    </row>
    <row r="538" spans="1:8" ht="14.4" x14ac:dyDescent="0.3">
      <c r="A538" s="31"/>
      <c r="B538" s="31" t="s">
        <v>7684</v>
      </c>
      <c r="C538" s="17"/>
      <c r="D538" s="17"/>
      <c r="E538" s="17"/>
      <c r="F538" s="17"/>
      <c r="G538" s="29"/>
      <c r="H538" s="17"/>
    </row>
    <row r="539" spans="1:8" ht="14.4" x14ac:dyDescent="0.3">
      <c r="A539" s="31"/>
      <c r="B539" s="31" t="s">
        <v>7685</v>
      </c>
      <c r="C539" s="17"/>
      <c r="D539" s="17"/>
      <c r="E539" s="17"/>
      <c r="F539" s="17"/>
      <c r="G539" s="29"/>
      <c r="H539" s="17"/>
    </row>
    <row r="540" spans="1:8" ht="14.4" x14ac:dyDescent="0.3">
      <c r="A540" s="31"/>
      <c r="B540" s="31" t="s">
        <v>7686</v>
      </c>
      <c r="C540" s="17"/>
      <c r="D540" s="17"/>
      <c r="E540" s="17"/>
      <c r="F540" s="17"/>
      <c r="G540" s="29"/>
      <c r="H540" s="17"/>
    </row>
    <row r="541" spans="1:8" ht="14.4" x14ac:dyDescent="0.3">
      <c r="A541" s="31"/>
      <c r="B541" s="31" t="s">
        <v>7687</v>
      </c>
      <c r="C541" s="17"/>
      <c r="D541" s="17"/>
      <c r="E541" s="17"/>
      <c r="F541" s="17"/>
      <c r="G541" s="29"/>
      <c r="H541" s="17"/>
    </row>
    <row r="542" spans="1:8" ht="14.4" x14ac:dyDescent="0.3">
      <c r="A542" s="31"/>
      <c r="B542" s="31" t="s">
        <v>7688</v>
      </c>
      <c r="C542" s="17"/>
      <c r="D542" s="17"/>
      <c r="E542" s="17"/>
      <c r="F542" s="17"/>
      <c r="G542" s="29"/>
      <c r="H542" s="17"/>
    </row>
    <row r="543" spans="1:8" ht="14.4" x14ac:dyDescent="0.3">
      <c r="A543" s="31"/>
      <c r="B543" s="31" t="s">
        <v>7689</v>
      </c>
      <c r="C543" s="17"/>
      <c r="D543" s="17"/>
      <c r="E543" s="17"/>
      <c r="F543" s="17"/>
      <c r="G543" s="29"/>
      <c r="H543" s="17"/>
    </row>
    <row r="544" spans="1:8" ht="14.4" x14ac:dyDescent="0.3">
      <c r="A544" s="31"/>
      <c r="B544" s="31" t="s">
        <v>7690</v>
      </c>
      <c r="C544" s="17"/>
      <c r="D544" s="17"/>
      <c r="E544" s="17"/>
      <c r="F544" s="17"/>
      <c r="G544" s="29"/>
      <c r="H544" s="17"/>
    </row>
    <row r="545" spans="1:8" ht="14.4" x14ac:dyDescent="0.3">
      <c r="A545" s="31"/>
      <c r="B545" s="31" t="s">
        <v>7691</v>
      </c>
      <c r="C545" s="17"/>
      <c r="D545" s="17"/>
      <c r="E545" s="17"/>
      <c r="F545" s="17"/>
      <c r="G545" s="29"/>
      <c r="H545" s="17"/>
    </row>
    <row r="546" spans="1:8" ht="14.4" x14ac:dyDescent="0.3">
      <c r="A546" s="31"/>
      <c r="B546" s="31" t="s">
        <v>7692</v>
      </c>
      <c r="C546" s="17"/>
      <c r="D546" s="17"/>
      <c r="E546" s="17"/>
      <c r="F546" s="17"/>
      <c r="G546" s="29"/>
      <c r="H546" s="17"/>
    </row>
    <row r="547" spans="1:8" ht="14.4" x14ac:dyDescent="0.3">
      <c r="A547" s="31"/>
      <c r="B547" s="31" t="s">
        <v>5996</v>
      </c>
      <c r="C547" s="17"/>
      <c r="D547" s="17"/>
      <c r="E547" s="17"/>
      <c r="F547" s="17"/>
      <c r="G547" s="29"/>
      <c r="H547" s="17"/>
    </row>
    <row r="548" spans="1:8" ht="14.4" x14ac:dyDescent="0.3">
      <c r="A548" s="31"/>
      <c r="B548" s="31" t="s">
        <v>523</v>
      </c>
      <c r="C548" s="17"/>
      <c r="D548" s="17"/>
      <c r="E548" s="17"/>
      <c r="F548" s="17"/>
      <c r="G548" s="29"/>
      <c r="H548" s="17"/>
    </row>
    <row r="549" spans="1:8" ht="14.4" x14ac:dyDescent="0.3">
      <c r="A549" s="31"/>
      <c r="B549" s="31" t="s">
        <v>7693</v>
      </c>
      <c r="C549" s="17"/>
      <c r="D549" s="17"/>
      <c r="E549" s="17"/>
      <c r="F549" s="17"/>
      <c r="G549" s="29"/>
      <c r="H549" s="17"/>
    </row>
    <row r="550" spans="1:8" ht="14.4" x14ac:dyDescent="0.3">
      <c r="A550" s="31"/>
      <c r="B550" s="31" t="s">
        <v>7694</v>
      </c>
      <c r="C550" s="17"/>
      <c r="D550" s="17"/>
      <c r="E550" s="17"/>
      <c r="F550" s="17"/>
      <c r="G550" s="29"/>
      <c r="H550" s="17"/>
    </row>
    <row r="551" spans="1:8" ht="14.4" x14ac:dyDescent="0.3">
      <c r="A551" s="31"/>
      <c r="B551" s="31" t="s">
        <v>7695</v>
      </c>
      <c r="C551" s="17"/>
      <c r="D551" s="17"/>
      <c r="E551" s="17"/>
      <c r="F551" s="17"/>
      <c r="G551" s="29"/>
      <c r="H551" s="17"/>
    </row>
    <row r="552" spans="1:8" ht="14.4" x14ac:dyDescent="0.3">
      <c r="A552" s="31"/>
      <c r="B552" s="31" t="s">
        <v>7696</v>
      </c>
      <c r="C552" s="17"/>
      <c r="D552" s="17"/>
      <c r="E552" s="17"/>
      <c r="F552" s="17"/>
      <c r="G552" s="29"/>
      <c r="H552" s="17"/>
    </row>
    <row r="553" spans="1:8" ht="14.4" x14ac:dyDescent="0.3">
      <c r="A553" s="31"/>
      <c r="B553" s="31" t="s">
        <v>4861</v>
      </c>
      <c r="C553" s="17"/>
      <c r="D553" s="17"/>
      <c r="E553" s="17"/>
      <c r="F553" s="17"/>
      <c r="G553" s="29"/>
      <c r="H553" s="17"/>
    </row>
    <row r="554" spans="1:8" ht="14.4" x14ac:dyDescent="0.3">
      <c r="A554" s="31"/>
      <c r="B554" s="31" t="s">
        <v>7697</v>
      </c>
      <c r="C554" s="17"/>
      <c r="D554" s="17"/>
      <c r="E554" s="17"/>
      <c r="F554" s="17"/>
      <c r="G554" s="29"/>
      <c r="H554" s="17"/>
    </row>
    <row r="555" spans="1:8" ht="14.4" x14ac:dyDescent="0.3">
      <c r="A555" s="31"/>
      <c r="B555" s="31" t="s">
        <v>7698</v>
      </c>
      <c r="C555" s="17"/>
      <c r="D555" s="17"/>
      <c r="E555" s="17"/>
      <c r="F555" s="17"/>
      <c r="G555" s="29"/>
      <c r="H555" s="17"/>
    </row>
    <row r="556" spans="1:8" ht="14.4" x14ac:dyDescent="0.3">
      <c r="A556" s="31"/>
      <c r="B556" s="31" t="s">
        <v>7699</v>
      </c>
      <c r="C556" s="17"/>
      <c r="D556" s="17"/>
      <c r="E556" s="17"/>
      <c r="F556" s="17"/>
      <c r="G556" s="29"/>
      <c r="H556" s="17"/>
    </row>
    <row r="557" spans="1:8" ht="14.4" x14ac:dyDescent="0.3">
      <c r="A557" s="31"/>
      <c r="B557" s="31" t="s">
        <v>6556</v>
      </c>
      <c r="C557" s="17"/>
      <c r="D557" s="17"/>
      <c r="E557" s="17"/>
      <c r="F557" s="17"/>
      <c r="G557" s="29"/>
      <c r="H557" s="17"/>
    </row>
    <row r="558" spans="1:8" ht="14.4" x14ac:dyDescent="0.3">
      <c r="A558" s="31"/>
      <c r="B558" s="31" t="s">
        <v>56</v>
      </c>
      <c r="C558" s="17"/>
      <c r="D558" s="17"/>
      <c r="E558" s="17"/>
      <c r="F558" s="17"/>
      <c r="G558" s="29"/>
      <c r="H558" s="17"/>
    </row>
    <row r="559" spans="1:8" ht="14.4" x14ac:dyDescent="0.3">
      <c r="A559" s="31"/>
      <c r="B559" s="31" t="s">
        <v>7700</v>
      </c>
      <c r="C559" s="17"/>
      <c r="D559" s="17"/>
      <c r="E559" s="17"/>
      <c r="F559" s="17"/>
      <c r="G559" s="29"/>
      <c r="H559" s="17"/>
    </row>
    <row r="560" spans="1:8" ht="14.4" x14ac:dyDescent="0.3">
      <c r="A560" s="31"/>
      <c r="B560" s="31" t="s">
        <v>7701</v>
      </c>
      <c r="C560" s="17"/>
      <c r="D560" s="17"/>
      <c r="E560" s="17"/>
      <c r="F560" s="17"/>
      <c r="G560" s="29"/>
      <c r="H560" s="17"/>
    </row>
    <row r="561" spans="1:8" ht="14.4" x14ac:dyDescent="0.3">
      <c r="A561" s="31"/>
      <c r="B561" s="31" t="s">
        <v>7702</v>
      </c>
      <c r="C561" s="17"/>
      <c r="D561" s="17"/>
      <c r="E561" s="17"/>
      <c r="F561" s="17"/>
      <c r="G561" s="29"/>
      <c r="H561" s="17"/>
    </row>
    <row r="562" spans="1:8" ht="14.4" x14ac:dyDescent="0.3">
      <c r="A562" s="31"/>
      <c r="B562" s="31" t="s">
        <v>7703</v>
      </c>
      <c r="C562" s="17"/>
      <c r="D562" s="17"/>
      <c r="E562" s="17"/>
      <c r="F562" s="17"/>
      <c r="G562" s="29"/>
      <c r="H562" s="17"/>
    </row>
    <row r="563" spans="1:8" ht="14.4" x14ac:dyDescent="0.3">
      <c r="A563" s="31"/>
      <c r="B563" s="31" t="s">
        <v>6415</v>
      </c>
      <c r="C563" s="17"/>
      <c r="D563" s="17"/>
      <c r="E563" s="17"/>
      <c r="F563" s="17"/>
      <c r="G563" s="29"/>
      <c r="H563" s="17"/>
    </row>
    <row r="564" spans="1:8" ht="14.4" x14ac:dyDescent="0.3">
      <c r="A564" s="31"/>
      <c r="B564" s="31" t="s">
        <v>4863</v>
      </c>
      <c r="C564" s="17"/>
      <c r="D564" s="17"/>
      <c r="E564" s="17"/>
      <c r="F564" s="17"/>
      <c r="G564" s="29"/>
      <c r="H564" s="17"/>
    </row>
    <row r="565" spans="1:8" ht="14.4" x14ac:dyDescent="0.3">
      <c r="A565" s="31"/>
      <c r="B565" s="31" t="s">
        <v>7704</v>
      </c>
      <c r="C565" s="17"/>
      <c r="D565" s="17"/>
      <c r="E565" s="17"/>
      <c r="F565" s="17"/>
      <c r="G565" s="29"/>
      <c r="H565" s="17"/>
    </row>
    <row r="566" spans="1:8" ht="14.4" x14ac:dyDescent="0.3">
      <c r="A566" s="31"/>
      <c r="B566" s="31" t="s">
        <v>4865</v>
      </c>
      <c r="C566" s="17"/>
      <c r="D566" s="17"/>
      <c r="E566" s="17"/>
      <c r="F566" s="17"/>
      <c r="G566" s="29"/>
      <c r="H566" s="17"/>
    </row>
    <row r="567" spans="1:8" ht="14.4" x14ac:dyDescent="0.3">
      <c r="A567" s="31"/>
      <c r="B567" s="31" t="s">
        <v>4412</v>
      </c>
      <c r="C567" s="17"/>
      <c r="D567" s="17"/>
      <c r="E567" s="17"/>
      <c r="F567" s="17"/>
      <c r="G567" s="29"/>
      <c r="H567" s="17"/>
    </row>
    <row r="568" spans="1:8" ht="14.4" x14ac:dyDescent="0.3">
      <c r="A568" s="31"/>
      <c r="B568" s="31" t="s">
        <v>7705</v>
      </c>
      <c r="C568" s="17"/>
      <c r="D568" s="17"/>
      <c r="E568" s="17"/>
      <c r="F568" s="17"/>
      <c r="G568" s="29"/>
      <c r="H568" s="17"/>
    </row>
    <row r="569" spans="1:8" ht="14.4" x14ac:dyDescent="0.3">
      <c r="A569" s="31"/>
      <c r="B569" s="31" t="s">
        <v>7706</v>
      </c>
      <c r="C569" s="17"/>
      <c r="D569" s="17"/>
      <c r="E569" s="17"/>
      <c r="F569" s="17"/>
      <c r="G569" s="29"/>
      <c r="H569" s="17"/>
    </row>
    <row r="570" spans="1:8" ht="14.4" x14ac:dyDescent="0.3">
      <c r="A570" s="31"/>
      <c r="B570" s="31" t="s">
        <v>7707</v>
      </c>
      <c r="C570" s="17"/>
      <c r="D570" s="17"/>
      <c r="E570" s="17"/>
      <c r="F570" s="17"/>
      <c r="G570" s="29"/>
      <c r="H570" s="17"/>
    </row>
    <row r="571" spans="1:8" ht="14.4" x14ac:dyDescent="0.3">
      <c r="A571" s="31"/>
      <c r="B571" s="31" t="s">
        <v>7708</v>
      </c>
      <c r="C571" s="17"/>
      <c r="D571" s="17"/>
      <c r="E571" s="17"/>
      <c r="F571" s="17"/>
      <c r="G571" s="29"/>
      <c r="H571" s="17"/>
    </row>
    <row r="572" spans="1:8" ht="14.4" x14ac:dyDescent="0.3">
      <c r="A572" s="31"/>
      <c r="B572" s="31" t="s">
        <v>7709</v>
      </c>
      <c r="C572" s="17"/>
      <c r="D572" s="17"/>
      <c r="E572" s="17"/>
      <c r="F572" s="17"/>
      <c r="G572" s="29"/>
      <c r="H572" s="17"/>
    </row>
    <row r="573" spans="1:8" ht="14.4" x14ac:dyDescent="0.3">
      <c r="A573" s="31"/>
      <c r="B573" s="31" t="s">
        <v>7710</v>
      </c>
      <c r="C573" s="17"/>
      <c r="D573" s="17"/>
      <c r="E573" s="17"/>
      <c r="F573" s="17"/>
      <c r="G573" s="29"/>
      <c r="H573" s="17"/>
    </row>
    <row r="574" spans="1:8" ht="14.4" x14ac:dyDescent="0.3">
      <c r="A574" s="31"/>
      <c r="B574" s="31" t="s">
        <v>7711</v>
      </c>
      <c r="C574" s="17"/>
      <c r="D574" s="17"/>
      <c r="E574" s="17"/>
      <c r="F574" s="17"/>
      <c r="G574" s="29"/>
      <c r="H574" s="17"/>
    </row>
    <row r="575" spans="1:8" ht="14.4" x14ac:dyDescent="0.3">
      <c r="A575" s="31"/>
      <c r="B575" s="31" t="s">
        <v>4533</v>
      </c>
      <c r="C575" s="17"/>
      <c r="D575" s="17"/>
      <c r="E575" s="17"/>
      <c r="F575" s="17"/>
      <c r="G575" s="29"/>
      <c r="H575" s="17"/>
    </row>
    <row r="576" spans="1:8" ht="14.4" x14ac:dyDescent="0.3">
      <c r="A576" s="31"/>
      <c r="B576" s="31" t="s">
        <v>1355</v>
      </c>
      <c r="C576" s="17"/>
      <c r="D576" s="17"/>
      <c r="E576" s="17"/>
      <c r="F576" s="17"/>
      <c r="G576" s="29"/>
      <c r="H576" s="17"/>
    </row>
    <row r="577" spans="1:8" ht="14.4" x14ac:dyDescent="0.3">
      <c r="A577" s="31"/>
      <c r="B577" s="31" t="s">
        <v>7712</v>
      </c>
      <c r="C577" s="17"/>
      <c r="D577" s="17"/>
      <c r="E577" s="17"/>
      <c r="F577" s="17"/>
      <c r="G577" s="29"/>
      <c r="H577" s="17"/>
    </row>
    <row r="578" spans="1:8" ht="14.4" x14ac:dyDescent="0.3">
      <c r="A578" s="31"/>
      <c r="B578" s="31" t="s">
        <v>7713</v>
      </c>
      <c r="C578" s="17"/>
      <c r="D578" s="17"/>
      <c r="E578" s="17"/>
      <c r="F578" s="17"/>
      <c r="G578" s="29"/>
      <c r="H578" s="17"/>
    </row>
    <row r="579" spans="1:8" ht="14.4" x14ac:dyDescent="0.3">
      <c r="A579" s="31"/>
      <c r="B579" s="31" t="s">
        <v>7714</v>
      </c>
      <c r="C579" s="17"/>
      <c r="D579" s="17"/>
      <c r="E579" s="17"/>
      <c r="F579" s="17"/>
      <c r="G579" s="29"/>
      <c r="H579" s="17"/>
    </row>
    <row r="580" spans="1:8" ht="14.4" x14ac:dyDescent="0.3">
      <c r="A580" s="31"/>
      <c r="B580" s="31" t="s">
        <v>7715</v>
      </c>
      <c r="C580" s="17"/>
      <c r="D580" s="17"/>
      <c r="E580" s="17"/>
      <c r="F580" s="17"/>
      <c r="G580" s="29"/>
      <c r="H580" s="17"/>
    </row>
    <row r="581" spans="1:8" ht="14.4" x14ac:dyDescent="0.3">
      <c r="A581" s="31"/>
      <c r="B581" s="31" t="s">
        <v>7716</v>
      </c>
      <c r="C581" s="17"/>
      <c r="D581" s="17"/>
      <c r="E581" s="17"/>
      <c r="F581" s="17"/>
      <c r="G581" s="29"/>
      <c r="H581" s="17"/>
    </row>
    <row r="582" spans="1:8" ht="14.4" x14ac:dyDescent="0.3">
      <c r="A582" s="31"/>
      <c r="B582" s="31" t="s">
        <v>7717</v>
      </c>
      <c r="C582" s="17"/>
      <c r="D582" s="17"/>
      <c r="E582" s="17"/>
      <c r="F582" s="17"/>
      <c r="G582" s="29"/>
      <c r="H582" s="17"/>
    </row>
    <row r="583" spans="1:8" ht="14.4" x14ac:dyDescent="0.3">
      <c r="A583" s="31"/>
      <c r="B583" s="31" t="s">
        <v>7718</v>
      </c>
      <c r="C583" s="17"/>
      <c r="D583" s="17"/>
      <c r="E583" s="17"/>
      <c r="F583" s="17"/>
      <c r="G583" s="29"/>
      <c r="H583" s="17"/>
    </row>
    <row r="584" spans="1:8" ht="14.4" x14ac:dyDescent="0.3">
      <c r="A584" s="31"/>
      <c r="B584" s="31" t="s">
        <v>7719</v>
      </c>
      <c r="C584" s="17"/>
      <c r="D584" s="17"/>
      <c r="E584" s="17"/>
      <c r="F584" s="17"/>
      <c r="G584" s="29"/>
      <c r="H584" s="17"/>
    </row>
    <row r="585" spans="1:8" ht="14.4" x14ac:dyDescent="0.3">
      <c r="A585" s="31"/>
      <c r="B585" s="31" t="s">
        <v>4870</v>
      </c>
      <c r="C585" s="17"/>
      <c r="D585" s="17"/>
      <c r="E585" s="17"/>
      <c r="F585" s="17"/>
      <c r="G585" s="29"/>
      <c r="H585" s="17"/>
    </row>
    <row r="586" spans="1:8" ht="14.4" x14ac:dyDescent="0.3">
      <c r="A586" s="31"/>
      <c r="B586" s="31" t="s">
        <v>7720</v>
      </c>
      <c r="C586" s="17"/>
      <c r="D586" s="17"/>
      <c r="E586" s="17"/>
      <c r="F586" s="17"/>
      <c r="G586" s="29"/>
      <c r="H586" s="17"/>
    </row>
    <row r="587" spans="1:8" ht="14.4" x14ac:dyDescent="0.3">
      <c r="A587" s="31"/>
      <c r="B587" s="31" t="s">
        <v>7248</v>
      </c>
      <c r="C587" s="17"/>
      <c r="D587" s="17"/>
      <c r="E587" s="17"/>
      <c r="F587" s="17"/>
      <c r="G587" s="29"/>
      <c r="H587" s="17"/>
    </row>
    <row r="588" spans="1:8" ht="14.4" x14ac:dyDescent="0.3">
      <c r="A588" s="31"/>
      <c r="B588" s="31" t="s">
        <v>1351</v>
      </c>
      <c r="C588" s="17"/>
      <c r="D588" s="17"/>
      <c r="E588" s="17"/>
      <c r="F588" s="17"/>
      <c r="G588" s="29"/>
      <c r="H588" s="17"/>
    </row>
    <row r="589" spans="1:8" ht="14.4" x14ac:dyDescent="0.3">
      <c r="A589" s="31"/>
      <c r="B589" s="31" t="s">
        <v>7721</v>
      </c>
      <c r="C589" s="17"/>
      <c r="D589" s="17"/>
      <c r="E589" s="17"/>
      <c r="F589" s="17"/>
      <c r="G589" s="29"/>
      <c r="H589" s="17"/>
    </row>
    <row r="590" spans="1:8" ht="14.4" x14ac:dyDescent="0.3">
      <c r="A590" s="31"/>
      <c r="B590" s="31" t="s">
        <v>1328</v>
      </c>
      <c r="C590" s="17"/>
      <c r="D590" s="17"/>
      <c r="E590" s="17"/>
      <c r="F590" s="17"/>
      <c r="G590" s="29"/>
      <c r="H590" s="17"/>
    </row>
    <row r="591" spans="1:8" ht="14.4" x14ac:dyDescent="0.3">
      <c r="A591" s="31"/>
      <c r="B591" s="31" t="s">
        <v>4873</v>
      </c>
      <c r="C591" s="17"/>
      <c r="D591" s="17"/>
      <c r="E591" s="17"/>
      <c r="F591" s="17"/>
      <c r="G591" s="29"/>
      <c r="H591" s="17"/>
    </row>
    <row r="592" spans="1:8" ht="14.4" x14ac:dyDescent="0.3">
      <c r="A592" s="31"/>
      <c r="B592" s="31" t="s">
        <v>7722</v>
      </c>
      <c r="C592" s="17"/>
      <c r="D592" s="17"/>
      <c r="E592" s="17"/>
      <c r="F592" s="17"/>
      <c r="G592" s="29"/>
      <c r="H592" s="17"/>
    </row>
    <row r="593" spans="1:8" ht="14.4" x14ac:dyDescent="0.3">
      <c r="A593" s="31"/>
      <c r="B593" s="31" t="s">
        <v>7723</v>
      </c>
      <c r="C593" s="17"/>
      <c r="D593" s="17"/>
      <c r="E593" s="17"/>
      <c r="F593" s="17"/>
      <c r="G593" s="29"/>
      <c r="H593" s="17"/>
    </row>
    <row r="594" spans="1:8" ht="14.4" x14ac:dyDescent="0.3">
      <c r="A594" s="31"/>
      <c r="B594" s="31" t="s">
        <v>7724</v>
      </c>
      <c r="C594" s="17"/>
      <c r="D594" s="17"/>
      <c r="E594" s="17"/>
      <c r="F594" s="17"/>
      <c r="G594" s="29"/>
      <c r="H594" s="17"/>
    </row>
    <row r="595" spans="1:8" ht="14.4" x14ac:dyDescent="0.3">
      <c r="A595" s="31"/>
      <c r="B595" s="31" t="s">
        <v>4874</v>
      </c>
      <c r="C595" s="17"/>
      <c r="D595" s="17"/>
      <c r="E595" s="17"/>
      <c r="F595" s="17"/>
      <c r="G595" s="29"/>
      <c r="H595" s="17"/>
    </row>
    <row r="596" spans="1:8" ht="14.4" x14ac:dyDescent="0.3">
      <c r="A596" s="31"/>
      <c r="B596" s="31" t="s">
        <v>7226</v>
      </c>
      <c r="C596" s="17"/>
      <c r="D596" s="17"/>
      <c r="E596" s="17"/>
      <c r="F596" s="17"/>
      <c r="G596" s="29"/>
      <c r="H596" s="17"/>
    </row>
    <row r="597" spans="1:8" ht="14.4" x14ac:dyDescent="0.3">
      <c r="A597" s="31"/>
      <c r="B597" s="31" t="s">
        <v>7725</v>
      </c>
      <c r="C597" s="17"/>
      <c r="D597" s="17"/>
      <c r="E597" s="17"/>
      <c r="F597" s="17"/>
      <c r="G597" s="29"/>
      <c r="H597" s="17"/>
    </row>
    <row r="598" spans="1:8" ht="14.4" x14ac:dyDescent="0.3">
      <c r="A598" s="31"/>
      <c r="B598" s="31" t="s">
        <v>7726</v>
      </c>
      <c r="C598" s="17"/>
      <c r="D598" s="17"/>
      <c r="E598" s="17"/>
      <c r="F598" s="17"/>
      <c r="G598" s="29"/>
      <c r="H598" s="17"/>
    </row>
    <row r="599" spans="1:8" ht="14.4" x14ac:dyDescent="0.3">
      <c r="A599" s="31"/>
      <c r="B599" s="31" t="s">
        <v>7727</v>
      </c>
      <c r="C599" s="17"/>
      <c r="D599" s="17"/>
      <c r="E599" s="17"/>
      <c r="F599" s="17"/>
      <c r="G599" s="29"/>
      <c r="H599" s="17"/>
    </row>
    <row r="600" spans="1:8" ht="14.4" x14ac:dyDescent="0.3">
      <c r="A600" s="31"/>
      <c r="B600" s="31" t="s">
        <v>7728</v>
      </c>
      <c r="C600" s="17"/>
      <c r="D600" s="17"/>
      <c r="E600" s="17"/>
      <c r="F600" s="17"/>
      <c r="G600" s="29"/>
      <c r="H600" s="17"/>
    </row>
    <row r="601" spans="1:8" ht="14.4" x14ac:dyDescent="0.3">
      <c r="A601" s="31"/>
      <c r="B601" s="31" t="s">
        <v>7729</v>
      </c>
      <c r="C601" s="17"/>
      <c r="D601" s="17"/>
      <c r="E601" s="17"/>
      <c r="F601" s="17"/>
      <c r="G601" s="29"/>
      <c r="H601" s="17"/>
    </row>
    <row r="602" spans="1:8" ht="14.4" x14ac:dyDescent="0.3">
      <c r="A602" s="31"/>
      <c r="B602" s="31" t="s">
        <v>7730</v>
      </c>
      <c r="C602" s="17"/>
      <c r="D602" s="17"/>
      <c r="E602" s="17"/>
      <c r="F602" s="17"/>
      <c r="G602" s="29"/>
      <c r="H602" s="17"/>
    </row>
    <row r="603" spans="1:8" ht="14.4" x14ac:dyDescent="0.3">
      <c r="A603" s="31"/>
      <c r="B603" s="31" t="s">
        <v>874</v>
      </c>
      <c r="C603" s="17"/>
      <c r="D603" s="17"/>
      <c r="E603" s="17"/>
      <c r="F603" s="17"/>
      <c r="G603" s="29"/>
      <c r="H603" s="17"/>
    </row>
    <row r="604" spans="1:8" ht="14.4" x14ac:dyDescent="0.3">
      <c r="A604" s="31"/>
      <c r="B604" s="31" t="s">
        <v>7731</v>
      </c>
      <c r="C604" s="17"/>
      <c r="D604" s="17"/>
      <c r="E604" s="17"/>
      <c r="F604" s="17"/>
      <c r="G604" s="29"/>
      <c r="H604" s="17"/>
    </row>
    <row r="605" spans="1:8" ht="14.4" x14ac:dyDescent="0.3">
      <c r="A605" s="31"/>
      <c r="B605" s="31" t="s">
        <v>7732</v>
      </c>
      <c r="C605" s="17"/>
      <c r="D605" s="17"/>
      <c r="E605" s="17"/>
      <c r="F605" s="17"/>
      <c r="G605" s="29"/>
      <c r="H605" s="17"/>
    </row>
    <row r="606" spans="1:8" ht="14.4" x14ac:dyDescent="0.3">
      <c r="A606" s="31"/>
      <c r="B606" s="31" t="s">
        <v>7733</v>
      </c>
      <c r="C606" s="17"/>
      <c r="D606" s="17"/>
      <c r="E606" s="17"/>
      <c r="F606" s="17"/>
      <c r="G606" s="29"/>
      <c r="H606" s="17"/>
    </row>
    <row r="607" spans="1:8" ht="14.4" x14ac:dyDescent="0.3">
      <c r="A607" s="31"/>
      <c r="B607" s="31" t="s">
        <v>7734</v>
      </c>
      <c r="C607" s="17"/>
      <c r="D607" s="17"/>
      <c r="E607" s="17"/>
      <c r="F607" s="17"/>
      <c r="G607" s="29"/>
      <c r="H607" s="17"/>
    </row>
    <row r="608" spans="1:8" ht="14.4" x14ac:dyDescent="0.3">
      <c r="A608" s="31"/>
      <c r="B608" s="31" t="s">
        <v>7735</v>
      </c>
      <c r="C608" s="17"/>
      <c r="D608" s="17"/>
      <c r="E608" s="17"/>
      <c r="F608" s="17"/>
      <c r="G608" s="29"/>
      <c r="H608" s="17"/>
    </row>
    <row r="609" spans="1:8" ht="14.4" x14ac:dyDescent="0.3">
      <c r="A609" s="31"/>
      <c r="B609" s="31" t="s">
        <v>7736</v>
      </c>
      <c r="C609" s="17"/>
      <c r="D609" s="17"/>
      <c r="E609" s="17"/>
      <c r="F609" s="17"/>
      <c r="G609" s="29"/>
      <c r="H609" s="17"/>
    </row>
    <row r="610" spans="1:8" ht="14.4" x14ac:dyDescent="0.3">
      <c r="A610" s="31"/>
      <c r="B610" s="31" t="s">
        <v>7737</v>
      </c>
      <c r="C610" s="17"/>
      <c r="D610" s="17"/>
      <c r="E610" s="17"/>
      <c r="F610" s="17"/>
      <c r="G610" s="29"/>
      <c r="H610" s="17"/>
    </row>
    <row r="611" spans="1:8" ht="14.4" x14ac:dyDescent="0.3">
      <c r="A611" s="31"/>
      <c r="B611" s="31" t="s">
        <v>7738</v>
      </c>
      <c r="C611" s="17"/>
      <c r="D611" s="17"/>
      <c r="E611" s="17"/>
      <c r="F611" s="17"/>
      <c r="G611" s="29"/>
      <c r="H611" s="17"/>
    </row>
    <row r="612" spans="1:8" ht="14.4" x14ac:dyDescent="0.3">
      <c r="A612" s="31"/>
      <c r="B612" s="31" t="s">
        <v>7739</v>
      </c>
      <c r="C612" s="17"/>
      <c r="D612" s="17"/>
      <c r="E612" s="17"/>
      <c r="F612" s="17"/>
      <c r="G612" s="29"/>
      <c r="H612" s="17"/>
    </row>
    <row r="613" spans="1:8" ht="14.4" x14ac:dyDescent="0.3">
      <c r="A613" s="31"/>
      <c r="B613" s="31" t="s">
        <v>7740</v>
      </c>
      <c r="C613" s="17"/>
      <c r="D613" s="17"/>
      <c r="E613" s="17"/>
      <c r="F613" s="17"/>
      <c r="G613" s="29"/>
      <c r="H613" s="17"/>
    </row>
    <row r="614" spans="1:8" ht="14.4" x14ac:dyDescent="0.3">
      <c r="A614" s="31"/>
      <c r="B614" s="31" t="s">
        <v>7037</v>
      </c>
      <c r="C614" s="17"/>
      <c r="D614" s="17"/>
      <c r="E614" s="17"/>
      <c r="F614" s="17"/>
      <c r="G614" s="29"/>
      <c r="H614" s="17"/>
    </row>
    <row r="615" spans="1:8" ht="14.4" x14ac:dyDescent="0.3">
      <c r="A615" s="31"/>
      <c r="B615" s="31" t="s">
        <v>4875</v>
      </c>
      <c r="C615" s="17"/>
      <c r="D615" s="17"/>
      <c r="E615" s="17"/>
      <c r="F615" s="17"/>
      <c r="G615" s="29"/>
      <c r="H615" s="17"/>
    </row>
    <row r="616" spans="1:8" ht="14.4" x14ac:dyDescent="0.3">
      <c r="A616" s="31"/>
      <c r="B616" s="31" t="s">
        <v>7741</v>
      </c>
      <c r="C616" s="17"/>
      <c r="D616" s="17"/>
      <c r="E616" s="17"/>
      <c r="F616" s="17"/>
      <c r="G616" s="29"/>
      <c r="H616" s="17"/>
    </row>
    <row r="617" spans="1:8" ht="14.4" x14ac:dyDescent="0.3">
      <c r="A617" s="31"/>
      <c r="B617" s="31" t="s">
        <v>7742</v>
      </c>
      <c r="C617" s="17"/>
      <c r="D617" s="17"/>
      <c r="E617" s="17"/>
      <c r="F617" s="17"/>
      <c r="G617" s="29"/>
      <c r="H617" s="17"/>
    </row>
    <row r="618" spans="1:8" ht="14.4" x14ac:dyDescent="0.3">
      <c r="A618" s="31"/>
      <c r="B618" s="31" t="s">
        <v>7743</v>
      </c>
      <c r="C618" s="17"/>
      <c r="D618" s="17"/>
      <c r="E618" s="17"/>
      <c r="F618" s="17"/>
      <c r="G618" s="29"/>
      <c r="H618" s="17"/>
    </row>
    <row r="619" spans="1:8" ht="14.4" x14ac:dyDescent="0.3">
      <c r="A619" s="31"/>
      <c r="B619" s="31" t="s">
        <v>7744</v>
      </c>
      <c r="C619" s="17"/>
      <c r="D619" s="17"/>
      <c r="E619" s="17"/>
      <c r="F619" s="17"/>
      <c r="G619" s="29"/>
      <c r="H619" s="17"/>
    </row>
    <row r="620" spans="1:8" ht="14.4" x14ac:dyDescent="0.3">
      <c r="A620" s="31"/>
      <c r="B620" s="31" t="s">
        <v>7745</v>
      </c>
      <c r="C620" s="17"/>
      <c r="D620" s="17"/>
      <c r="E620" s="17"/>
      <c r="F620" s="17"/>
      <c r="G620" s="29"/>
      <c r="H620" s="17"/>
    </row>
    <row r="621" spans="1:8" ht="14.4" x14ac:dyDescent="0.3">
      <c r="A621" s="31"/>
      <c r="B621" s="31" t="s">
        <v>7746</v>
      </c>
      <c r="C621" s="17"/>
      <c r="D621" s="17"/>
      <c r="E621" s="17"/>
      <c r="F621" s="17"/>
      <c r="G621" s="29"/>
      <c r="H621" s="17"/>
    </row>
    <row r="622" spans="1:8" ht="14.4" x14ac:dyDescent="0.3">
      <c r="A622" s="31"/>
      <c r="B622" s="31" t="s">
        <v>7747</v>
      </c>
      <c r="C622" s="17"/>
      <c r="D622" s="17"/>
      <c r="E622" s="17"/>
      <c r="F622" s="17"/>
      <c r="G622" s="29"/>
      <c r="H622" s="17"/>
    </row>
    <row r="623" spans="1:8" ht="14.4" x14ac:dyDescent="0.3">
      <c r="A623" s="31"/>
      <c r="B623" s="31" t="s">
        <v>7748</v>
      </c>
      <c r="C623" s="17"/>
      <c r="D623" s="17"/>
      <c r="E623" s="17"/>
      <c r="F623" s="17"/>
      <c r="G623" s="29"/>
      <c r="H623" s="17"/>
    </row>
    <row r="624" spans="1:8" ht="14.4" x14ac:dyDescent="0.3">
      <c r="A624" s="31"/>
      <c r="B624" s="31" t="s">
        <v>7048</v>
      </c>
      <c r="C624" s="17"/>
      <c r="D624" s="17"/>
      <c r="E624" s="17"/>
      <c r="F624" s="17"/>
      <c r="G624" s="29"/>
      <c r="H624" s="17"/>
    </row>
    <row r="625" spans="1:8" ht="14.4" x14ac:dyDescent="0.3">
      <c r="A625" s="31"/>
      <c r="B625" s="31" t="s">
        <v>7168</v>
      </c>
      <c r="C625" s="17"/>
      <c r="D625" s="17"/>
      <c r="E625" s="17"/>
      <c r="F625" s="17"/>
      <c r="G625" s="29"/>
      <c r="H625" s="17"/>
    </row>
    <row r="626" spans="1:8" ht="14.4" x14ac:dyDescent="0.3">
      <c r="A626" s="31"/>
      <c r="B626" s="31" t="s">
        <v>7749</v>
      </c>
      <c r="C626" s="17"/>
      <c r="D626" s="17"/>
      <c r="E626" s="17"/>
      <c r="F626" s="17"/>
      <c r="G626" s="29"/>
      <c r="H626" s="17"/>
    </row>
    <row r="627" spans="1:8" ht="14.4" x14ac:dyDescent="0.3">
      <c r="A627" s="31"/>
      <c r="B627" s="31" t="s">
        <v>7750</v>
      </c>
      <c r="C627" s="17"/>
      <c r="D627" s="17"/>
      <c r="E627" s="17"/>
      <c r="F627" s="17"/>
      <c r="G627" s="29"/>
      <c r="H627" s="17"/>
    </row>
    <row r="628" spans="1:8" ht="14.4" x14ac:dyDescent="0.3">
      <c r="A628" s="31"/>
      <c r="B628" s="31" t="s">
        <v>7751</v>
      </c>
      <c r="C628" s="17"/>
      <c r="D628" s="17"/>
      <c r="E628" s="17"/>
      <c r="F628" s="17"/>
      <c r="G628" s="29"/>
      <c r="H628" s="17"/>
    </row>
    <row r="629" spans="1:8" ht="14.4" x14ac:dyDescent="0.3">
      <c r="A629" s="31"/>
      <c r="B629" s="31" t="s">
        <v>7752</v>
      </c>
      <c r="C629" s="17"/>
      <c r="D629" s="17"/>
      <c r="E629" s="17"/>
      <c r="F629" s="17"/>
      <c r="G629" s="29"/>
      <c r="H629" s="17"/>
    </row>
    <row r="630" spans="1:8" ht="14.4" x14ac:dyDescent="0.3">
      <c r="A630" s="31"/>
      <c r="B630" s="31" t="s">
        <v>7753</v>
      </c>
      <c r="C630" s="17"/>
      <c r="D630" s="17"/>
      <c r="E630" s="17"/>
      <c r="F630" s="17"/>
      <c r="G630" s="29"/>
      <c r="H630" s="17"/>
    </row>
    <row r="631" spans="1:8" ht="14.4" x14ac:dyDescent="0.3">
      <c r="A631" s="31"/>
      <c r="B631" s="31" t="s">
        <v>1157</v>
      </c>
      <c r="C631" s="17"/>
      <c r="D631" s="17"/>
      <c r="E631" s="17"/>
      <c r="F631" s="17"/>
      <c r="G631" s="29"/>
      <c r="H631" s="17"/>
    </row>
    <row r="632" spans="1:8" ht="14.4" x14ac:dyDescent="0.3">
      <c r="A632" s="31"/>
      <c r="B632" s="31" t="s">
        <v>7754</v>
      </c>
      <c r="C632" s="17"/>
      <c r="D632" s="17"/>
      <c r="E632" s="17"/>
      <c r="F632" s="17"/>
      <c r="G632" s="29"/>
      <c r="H632" s="17"/>
    </row>
    <row r="633" spans="1:8" ht="14.4" x14ac:dyDescent="0.3">
      <c r="A633" s="31"/>
      <c r="B633" s="31" t="s">
        <v>7755</v>
      </c>
      <c r="C633" s="17"/>
      <c r="D633" s="17"/>
      <c r="E633" s="17"/>
      <c r="F633" s="17"/>
      <c r="G633" s="29"/>
      <c r="H633" s="17"/>
    </row>
    <row r="634" spans="1:8" ht="14.4" x14ac:dyDescent="0.3">
      <c r="A634" s="31"/>
      <c r="B634" s="31" t="s">
        <v>50</v>
      </c>
      <c r="C634" s="17"/>
      <c r="D634" s="17"/>
      <c r="E634" s="17"/>
      <c r="F634" s="17"/>
      <c r="G634" s="29"/>
      <c r="H634" s="17"/>
    </row>
    <row r="635" spans="1:8" ht="14.4" x14ac:dyDescent="0.3">
      <c r="A635" s="31"/>
      <c r="B635" s="31" t="s">
        <v>7756</v>
      </c>
      <c r="C635" s="17"/>
      <c r="D635" s="17"/>
      <c r="E635" s="17"/>
      <c r="F635" s="17"/>
      <c r="G635" s="29"/>
      <c r="H635" s="17"/>
    </row>
    <row r="636" spans="1:8" ht="14.4" x14ac:dyDescent="0.3">
      <c r="A636" s="31"/>
      <c r="B636" s="31" t="s">
        <v>7757</v>
      </c>
      <c r="C636" s="17"/>
      <c r="D636" s="17"/>
      <c r="E636" s="17"/>
      <c r="F636" s="17"/>
      <c r="G636" s="29"/>
      <c r="H636" s="17"/>
    </row>
    <row r="637" spans="1:8" ht="14.4" x14ac:dyDescent="0.3">
      <c r="A637" s="31"/>
      <c r="B637" s="31" t="s">
        <v>7054</v>
      </c>
      <c r="C637" s="17"/>
      <c r="D637" s="17"/>
      <c r="E637" s="17"/>
      <c r="F637" s="17"/>
      <c r="G637" s="29"/>
      <c r="H637" s="17"/>
    </row>
    <row r="638" spans="1:8" ht="14.4" x14ac:dyDescent="0.3">
      <c r="A638" s="31"/>
      <c r="B638" s="31" t="s">
        <v>4880</v>
      </c>
      <c r="C638" s="17"/>
      <c r="D638" s="17"/>
      <c r="E638" s="17"/>
      <c r="F638" s="17"/>
      <c r="G638" s="29"/>
      <c r="H638" s="17"/>
    </row>
    <row r="639" spans="1:8" ht="14.4" x14ac:dyDescent="0.3">
      <c r="A639" s="31"/>
      <c r="B639" s="31" t="s">
        <v>7758</v>
      </c>
      <c r="C639" s="17"/>
      <c r="D639" s="17"/>
      <c r="E639" s="17"/>
      <c r="F639" s="17"/>
      <c r="G639" s="29"/>
      <c r="H639" s="17"/>
    </row>
    <row r="640" spans="1:8" ht="14.4" x14ac:dyDescent="0.3">
      <c r="A640" s="31"/>
      <c r="B640" s="31" t="s">
        <v>1277</v>
      </c>
      <c r="C640" s="17"/>
      <c r="D640" s="17"/>
      <c r="E640" s="17"/>
      <c r="F640" s="17"/>
      <c r="G640" s="29"/>
      <c r="H640" s="17"/>
    </row>
    <row r="641" spans="1:8" ht="14.4" x14ac:dyDescent="0.3">
      <c r="A641" s="31"/>
      <c r="B641" s="31" t="s">
        <v>5718</v>
      </c>
      <c r="C641" s="17"/>
      <c r="D641" s="17"/>
      <c r="E641" s="17"/>
      <c r="F641" s="17"/>
      <c r="G641" s="29"/>
      <c r="H641" s="17"/>
    </row>
    <row r="642" spans="1:8" ht="14.4" x14ac:dyDescent="0.3">
      <c r="A642" s="31"/>
      <c r="B642" s="31" t="s">
        <v>7759</v>
      </c>
      <c r="C642" s="17"/>
      <c r="D642" s="17"/>
      <c r="E642" s="17"/>
      <c r="F642" s="17"/>
      <c r="G642" s="29"/>
      <c r="H642" s="17"/>
    </row>
    <row r="643" spans="1:8" ht="14.4" x14ac:dyDescent="0.3">
      <c r="A643" s="31"/>
      <c r="B643" s="31" t="s">
        <v>7760</v>
      </c>
      <c r="C643" s="17"/>
      <c r="D643" s="17"/>
      <c r="E643" s="17"/>
      <c r="F643" s="17"/>
      <c r="G643" s="29"/>
      <c r="H643" s="17"/>
    </row>
    <row r="644" spans="1:8" ht="14.4" x14ac:dyDescent="0.3">
      <c r="A644" s="31"/>
      <c r="B644" s="31" t="s">
        <v>7761</v>
      </c>
      <c r="C644" s="17"/>
      <c r="D644" s="17"/>
      <c r="E644" s="17"/>
      <c r="F644" s="17"/>
      <c r="G644" s="29"/>
      <c r="H644" s="17"/>
    </row>
    <row r="645" spans="1:8" ht="14.4" x14ac:dyDescent="0.3">
      <c r="A645" s="31"/>
      <c r="B645" s="31" t="s">
        <v>6993</v>
      </c>
      <c r="C645" s="17"/>
      <c r="D645" s="17"/>
      <c r="E645" s="17"/>
      <c r="F645" s="17"/>
      <c r="G645" s="29"/>
      <c r="H645" s="17"/>
    </row>
    <row r="646" spans="1:8" ht="14.4" x14ac:dyDescent="0.3">
      <c r="A646" s="31"/>
      <c r="B646" s="31" t="s">
        <v>5431</v>
      </c>
      <c r="C646" s="17"/>
      <c r="D646" s="17"/>
      <c r="E646" s="17"/>
      <c r="F646" s="17"/>
      <c r="G646" s="29"/>
      <c r="H646" s="17"/>
    </row>
    <row r="647" spans="1:8" ht="14.4" x14ac:dyDescent="0.3">
      <c r="A647" s="31"/>
      <c r="B647" s="31" t="s">
        <v>7762</v>
      </c>
      <c r="C647" s="17"/>
      <c r="D647" s="17"/>
      <c r="E647" s="17"/>
      <c r="F647" s="17"/>
      <c r="G647" s="29"/>
      <c r="H647" s="17"/>
    </row>
    <row r="648" spans="1:8" ht="14.4" x14ac:dyDescent="0.3">
      <c r="A648" s="31"/>
      <c r="B648" s="31" t="s">
        <v>7763</v>
      </c>
      <c r="C648" s="17"/>
      <c r="D648" s="17"/>
      <c r="E648" s="17"/>
      <c r="F648" s="17"/>
      <c r="G648" s="29"/>
      <c r="H648" s="17"/>
    </row>
    <row r="649" spans="1:8" ht="14.4" x14ac:dyDescent="0.3">
      <c r="A649" s="31"/>
      <c r="B649" s="31" t="s">
        <v>7764</v>
      </c>
      <c r="C649" s="17"/>
      <c r="D649" s="17"/>
      <c r="E649" s="17"/>
      <c r="F649" s="17"/>
      <c r="G649" s="29"/>
      <c r="H649" s="17"/>
    </row>
    <row r="650" spans="1:8" ht="14.4" x14ac:dyDescent="0.3">
      <c r="A650" s="31"/>
      <c r="B650" s="31" t="s">
        <v>4883</v>
      </c>
      <c r="C650" s="17"/>
      <c r="D650" s="17"/>
      <c r="E650" s="17"/>
      <c r="F650" s="17"/>
      <c r="G650" s="29"/>
      <c r="H650" s="17"/>
    </row>
    <row r="651" spans="1:8" ht="14.4" x14ac:dyDescent="0.3">
      <c r="A651" s="31"/>
      <c r="B651" s="31" t="s">
        <v>7765</v>
      </c>
      <c r="C651" s="17"/>
      <c r="D651" s="17"/>
      <c r="E651" s="17"/>
      <c r="F651" s="17"/>
      <c r="G651" s="29"/>
      <c r="H651" s="17"/>
    </row>
    <row r="652" spans="1:8" ht="14.4" x14ac:dyDescent="0.3">
      <c r="A652" s="31"/>
      <c r="B652" s="31" t="s">
        <v>7766</v>
      </c>
      <c r="C652" s="17"/>
      <c r="D652" s="17"/>
      <c r="E652" s="17"/>
      <c r="F652" s="17"/>
      <c r="G652" s="29"/>
      <c r="H652" s="17"/>
    </row>
    <row r="653" spans="1:8" ht="14.4" x14ac:dyDescent="0.3">
      <c r="A653" s="31"/>
      <c r="B653" s="31" t="s">
        <v>7767</v>
      </c>
      <c r="C653" s="17"/>
      <c r="D653" s="17"/>
      <c r="E653" s="17"/>
      <c r="F653" s="17"/>
      <c r="G653" s="29"/>
      <c r="H653" s="17"/>
    </row>
    <row r="654" spans="1:8" ht="14.4" x14ac:dyDescent="0.3">
      <c r="A654" s="31"/>
      <c r="B654" s="31" t="s">
        <v>7768</v>
      </c>
      <c r="C654" s="17"/>
      <c r="D654" s="17"/>
      <c r="E654" s="17"/>
      <c r="F654" s="17"/>
      <c r="G654" s="29"/>
      <c r="H654" s="17"/>
    </row>
    <row r="655" spans="1:8" ht="14.4" x14ac:dyDescent="0.3">
      <c r="A655" s="31"/>
      <c r="B655" s="31" t="s">
        <v>7769</v>
      </c>
      <c r="C655" s="17"/>
      <c r="D655" s="17"/>
      <c r="E655" s="17"/>
      <c r="F655" s="17"/>
      <c r="G655" s="29"/>
      <c r="H655" s="17"/>
    </row>
    <row r="656" spans="1:8" ht="14.4" x14ac:dyDescent="0.3">
      <c r="A656" s="31"/>
      <c r="B656" s="31" t="s">
        <v>7770</v>
      </c>
      <c r="C656" s="17"/>
      <c r="D656" s="17"/>
      <c r="E656" s="17"/>
      <c r="F656" s="17"/>
      <c r="G656" s="29"/>
      <c r="H656" s="17"/>
    </row>
    <row r="657" spans="1:8" ht="14.4" x14ac:dyDescent="0.3">
      <c r="A657" s="31"/>
      <c r="B657" s="31" t="s">
        <v>7771</v>
      </c>
      <c r="C657" s="17"/>
      <c r="D657" s="17"/>
      <c r="E657" s="17"/>
      <c r="F657" s="17"/>
      <c r="G657" s="29"/>
      <c r="H657" s="17"/>
    </row>
    <row r="658" spans="1:8" ht="14.4" x14ac:dyDescent="0.3">
      <c r="A658" s="31"/>
      <c r="B658" s="31" t="s">
        <v>4885</v>
      </c>
      <c r="C658" s="17"/>
      <c r="D658" s="17"/>
      <c r="E658" s="17"/>
      <c r="F658" s="17"/>
      <c r="G658" s="29"/>
      <c r="H658" s="17"/>
    </row>
    <row r="659" spans="1:8" ht="14.4" x14ac:dyDescent="0.3">
      <c r="A659" s="31"/>
      <c r="B659" s="31" t="s">
        <v>7772</v>
      </c>
      <c r="C659" s="17"/>
      <c r="D659" s="17"/>
      <c r="E659" s="17"/>
      <c r="F659" s="17"/>
      <c r="G659" s="29"/>
      <c r="H659" s="17"/>
    </row>
    <row r="660" spans="1:8" ht="14.4" x14ac:dyDescent="0.3">
      <c r="A660" s="31"/>
      <c r="B660" s="31" t="s">
        <v>7773</v>
      </c>
      <c r="C660" s="17"/>
      <c r="D660" s="17"/>
      <c r="E660" s="17"/>
      <c r="F660" s="17"/>
      <c r="G660" s="29"/>
      <c r="H660" s="17"/>
    </row>
    <row r="661" spans="1:8" ht="14.4" x14ac:dyDescent="0.3">
      <c r="A661" s="31"/>
      <c r="B661" s="31" t="s">
        <v>7774</v>
      </c>
      <c r="C661" s="17"/>
      <c r="D661" s="17"/>
      <c r="E661" s="17"/>
      <c r="F661" s="17"/>
      <c r="G661" s="29"/>
      <c r="H661" s="17"/>
    </row>
    <row r="662" spans="1:8" ht="14.4" x14ac:dyDescent="0.3">
      <c r="A662" s="31"/>
      <c r="B662" s="31" t="s">
        <v>7775</v>
      </c>
      <c r="C662" s="17"/>
      <c r="D662" s="17"/>
      <c r="E662" s="17"/>
      <c r="F662" s="17"/>
      <c r="G662" s="29"/>
      <c r="H662" s="17"/>
    </row>
    <row r="663" spans="1:8" ht="14.4" x14ac:dyDescent="0.3">
      <c r="A663" s="31"/>
      <c r="B663" s="31" t="s">
        <v>1026</v>
      </c>
      <c r="C663" s="17"/>
      <c r="D663" s="17"/>
      <c r="E663" s="17"/>
      <c r="F663" s="17"/>
      <c r="G663" s="29"/>
      <c r="H663" s="17"/>
    </row>
    <row r="664" spans="1:8" ht="14.4" x14ac:dyDescent="0.3">
      <c r="A664" s="31"/>
      <c r="B664" s="31" t="s">
        <v>7776</v>
      </c>
      <c r="C664" s="17"/>
      <c r="D664" s="17"/>
      <c r="E664" s="17"/>
      <c r="F664" s="17"/>
      <c r="G664" s="29"/>
      <c r="H664" s="17"/>
    </row>
    <row r="665" spans="1:8" ht="14.4" x14ac:dyDescent="0.3">
      <c r="A665" s="31"/>
      <c r="B665" s="31" t="s">
        <v>7777</v>
      </c>
      <c r="C665" s="17"/>
      <c r="D665" s="17"/>
      <c r="E665" s="17"/>
      <c r="F665" s="17"/>
      <c r="G665" s="29"/>
      <c r="H665" s="17"/>
    </row>
    <row r="666" spans="1:8" ht="14.4" x14ac:dyDescent="0.3">
      <c r="A666" s="31"/>
      <c r="B666" s="31" t="s">
        <v>7778</v>
      </c>
      <c r="C666" s="17"/>
      <c r="D666" s="17"/>
      <c r="E666" s="17"/>
      <c r="F666" s="17"/>
      <c r="G666" s="29"/>
      <c r="H666" s="17"/>
    </row>
    <row r="667" spans="1:8" ht="14.4" x14ac:dyDescent="0.3">
      <c r="A667" s="31"/>
      <c r="B667" s="31" t="s">
        <v>6819</v>
      </c>
      <c r="C667" s="17"/>
      <c r="D667" s="17"/>
      <c r="E667" s="17"/>
      <c r="F667" s="17"/>
      <c r="G667" s="29"/>
      <c r="H667" s="17"/>
    </row>
    <row r="668" spans="1:8" ht="14.4" x14ac:dyDescent="0.3">
      <c r="A668" s="31"/>
      <c r="B668" s="31" t="s">
        <v>7779</v>
      </c>
      <c r="C668" s="17"/>
      <c r="D668" s="17"/>
      <c r="E668" s="17"/>
      <c r="F668" s="17"/>
      <c r="G668" s="29"/>
      <c r="H668" s="17"/>
    </row>
    <row r="669" spans="1:8" ht="14.4" x14ac:dyDescent="0.3">
      <c r="A669" s="31"/>
      <c r="B669" s="31" t="s">
        <v>7780</v>
      </c>
      <c r="C669" s="17"/>
      <c r="D669" s="17"/>
      <c r="E669" s="17"/>
      <c r="F669" s="17"/>
      <c r="G669" s="29"/>
      <c r="H669" s="17"/>
    </row>
    <row r="670" spans="1:8" ht="14.4" x14ac:dyDescent="0.3">
      <c r="A670" s="31"/>
      <c r="B670" s="31" t="s">
        <v>7781</v>
      </c>
      <c r="C670" s="17"/>
      <c r="D670" s="17"/>
      <c r="E670" s="17"/>
      <c r="F670" s="17"/>
      <c r="G670" s="29"/>
      <c r="H670" s="17"/>
    </row>
    <row r="671" spans="1:8" ht="14.4" x14ac:dyDescent="0.3">
      <c r="A671" s="31"/>
      <c r="B671" s="31" t="s">
        <v>7782</v>
      </c>
      <c r="C671" s="17"/>
      <c r="D671" s="17"/>
      <c r="E671" s="17"/>
      <c r="F671" s="17"/>
      <c r="G671" s="29"/>
      <c r="H671" s="17"/>
    </row>
    <row r="672" spans="1:8" ht="14.4" x14ac:dyDescent="0.3">
      <c r="A672" s="31"/>
      <c r="B672" s="31" t="s">
        <v>7783</v>
      </c>
      <c r="C672" s="17"/>
      <c r="D672" s="17"/>
      <c r="E672" s="17"/>
      <c r="F672" s="17"/>
      <c r="G672" s="29"/>
      <c r="H672" s="17"/>
    </row>
    <row r="673" spans="1:8" ht="14.4" x14ac:dyDescent="0.3">
      <c r="A673" s="31"/>
      <c r="B673" s="31" t="s">
        <v>4889</v>
      </c>
      <c r="C673" s="17"/>
      <c r="D673" s="17"/>
      <c r="E673" s="17"/>
      <c r="F673" s="17"/>
      <c r="G673" s="29"/>
      <c r="H673" s="17"/>
    </row>
    <row r="674" spans="1:8" ht="14.4" x14ac:dyDescent="0.3">
      <c r="A674" s="31"/>
      <c r="B674" s="31" t="s">
        <v>414</v>
      </c>
      <c r="C674" s="17"/>
      <c r="D674" s="17"/>
      <c r="E674" s="17"/>
      <c r="F674" s="17"/>
      <c r="G674" s="29"/>
      <c r="H674" s="17"/>
    </row>
    <row r="675" spans="1:8" ht="14.4" x14ac:dyDescent="0.3">
      <c r="A675" s="31"/>
      <c r="B675" s="31" t="s">
        <v>7784</v>
      </c>
      <c r="C675" s="17"/>
      <c r="D675" s="17"/>
      <c r="E675" s="17"/>
      <c r="F675" s="17"/>
      <c r="G675" s="29"/>
      <c r="H675" s="17"/>
    </row>
    <row r="676" spans="1:8" ht="14.4" x14ac:dyDescent="0.3">
      <c r="A676" s="31"/>
      <c r="B676" s="31" t="s">
        <v>7785</v>
      </c>
      <c r="C676" s="17"/>
      <c r="D676" s="17"/>
      <c r="E676" s="17"/>
      <c r="F676" s="17"/>
      <c r="G676" s="29"/>
      <c r="H676" s="17"/>
    </row>
    <row r="677" spans="1:8" ht="14.4" x14ac:dyDescent="0.3">
      <c r="A677" s="31"/>
      <c r="B677" s="31" t="s">
        <v>6989</v>
      </c>
      <c r="C677" s="17"/>
      <c r="D677" s="17"/>
      <c r="E677" s="17"/>
      <c r="F677" s="17"/>
      <c r="G677" s="29"/>
      <c r="H677" s="17"/>
    </row>
    <row r="678" spans="1:8" ht="14.4" x14ac:dyDescent="0.3">
      <c r="A678" s="31"/>
      <c r="B678" s="31" t="s">
        <v>7786</v>
      </c>
      <c r="C678" s="17"/>
      <c r="D678" s="17"/>
      <c r="E678" s="17"/>
      <c r="F678" s="17"/>
      <c r="G678" s="29"/>
      <c r="H678" s="17"/>
    </row>
    <row r="679" spans="1:8" ht="14.4" x14ac:dyDescent="0.3">
      <c r="A679" s="31"/>
      <c r="B679" s="31" t="s">
        <v>1001</v>
      </c>
      <c r="C679" s="17"/>
      <c r="D679" s="17"/>
      <c r="E679" s="17"/>
      <c r="F679" s="17"/>
      <c r="G679" s="29"/>
      <c r="H679" s="17"/>
    </row>
    <row r="680" spans="1:8" ht="14.4" x14ac:dyDescent="0.3">
      <c r="A680" s="31"/>
      <c r="B680" s="31" t="s">
        <v>7787</v>
      </c>
      <c r="C680" s="17"/>
      <c r="D680" s="17"/>
      <c r="E680" s="17"/>
      <c r="F680" s="17"/>
      <c r="G680" s="29"/>
      <c r="H680" s="17"/>
    </row>
    <row r="681" spans="1:8" ht="14.4" x14ac:dyDescent="0.3">
      <c r="A681" s="31"/>
      <c r="B681" s="31" t="s">
        <v>7788</v>
      </c>
      <c r="C681" s="17"/>
      <c r="D681" s="17"/>
      <c r="E681" s="17"/>
      <c r="F681" s="17"/>
      <c r="G681" s="29"/>
      <c r="H681" s="17"/>
    </row>
    <row r="682" spans="1:8" ht="14.4" x14ac:dyDescent="0.3">
      <c r="A682" s="31"/>
      <c r="B682" s="31" t="s">
        <v>7789</v>
      </c>
      <c r="C682" s="17"/>
      <c r="D682" s="17"/>
      <c r="E682" s="17"/>
      <c r="F682" s="17"/>
      <c r="G682" s="29"/>
      <c r="H682" s="17"/>
    </row>
    <row r="683" spans="1:8" ht="14.4" x14ac:dyDescent="0.3">
      <c r="A683" s="31"/>
      <c r="B683" s="31" t="s">
        <v>817</v>
      </c>
      <c r="C683" s="17"/>
      <c r="D683" s="17"/>
      <c r="E683" s="17"/>
      <c r="F683" s="17"/>
      <c r="G683" s="29"/>
      <c r="H683" s="17"/>
    </row>
    <row r="684" spans="1:8" ht="14.4" x14ac:dyDescent="0.3">
      <c r="A684" s="31"/>
      <c r="B684" s="31" t="s">
        <v>7069</v>
      </c>
      <c r="C684" s="17"/>
      <c r="D684" s="17"/>
      <c r="E684" s="17"/>
      <c r="F684" s="17"/>
      <c r="G684" s="29"/>
      <c r="H684" s="17"/>
    </row>
    <row r="685" spans="1:8" ht="14.4" x14ac:dyDescent="0.3">
      <c r="A685" s="31"/>
      <c r="B685" s="31" t="s">
        <v>4894</v>
      </c>
      <c r="C685" s="17"/>
      <c r="D685" s="17"/>
      <c r="E685" s="17"/>
      <c r="F685" s="17"/>
      <c r="G685" s="29"/>
      <c r="H685" s="17"/>
    </row>
    <row r="686" spans="1:8" ht="14.4" x14ac:dyDescent="0.3">
      <c r="A686" s="31"/>
      <c r="B686" s="31" t="s">
        <v>7790</v>
      </c>
      <c r="C686" s="17"/>
      <c r="D686" s="17"/>
      <c r="E686" s="17"/>
      <c r="F686" s="17"/>
      <c r="G686" s="29"/>
      <c r="H686" s="17"/>
    </row>
    <row r="687" spans="1:8" ht="14.4" x14ac:dyDescent="0.3">
      <c r="A687" s="31"/>
      <c r="B687" s="31" t="s">
        <v>5551</v>
      </c>
      <c r="C687" s="17"/>
      <c r="D687" s="17"/>
      <c r="E687" s="17"/>
      <c r="F687" s="17"/>
      <c r="G687" s="29"/>
      <c r="H687" s="17"/>
    </row>
    <row r="688" spans="1:8" ht="14.4" x14ac:dyDescent="0.3">
      <c r="A688" s="31"/>
      <c r="B688" s="31" t="s">
        <v>4898</v>
      </c>
      <c r="C688" s="17"/>
      <c r="D688" s="17"/>
      <c r="E688" s="17"/>
      <c r="F688" s="17"/>
      <c r="G688" s="29"/>
      <c r="H688" s="17"/>
    </row>
    <row r="689" spans="1:8" ht="14.4" x14ac:dyDescent="0.3">
      <c r="A689" s="31"/>
      <c r="B689" s="31" t="s">
        <v>7791</v>
      </c>
      <c r="C689" s="17"/>
      <c r="D689" s="17"/>
      <c r="E689" s="17"/>
      <c r="F689" s="17"/>
      <c r="G689" s="29"/>
      <c r="H689" s="17"/>
    </row>
    <row r="690" spans="1:8" ht="14.4" x14ac:dyDescent="0.3">
      <c r="A690" s="31"/>
      <c r="B690" s="31" t="s">
        <v>7251</v>
      </c>
      <c r="C690" s="17"/>
      <c r="D690" s="17"/>
      <c r="E690" s="17"/>
      <c r="F690" s="17"/>
      <c r="G690" s="29"/>
      <c r="H690" s="17"/>
    </row>
    <row r="691" spans="1:8" ht="14.4" x14ac:dyDescent="0.3">
      <c r="A691" s="31"/>
      <c r="B691" s="31" t="s">
        <v>7792</v>
      </c>
      <c r="C691" s="17"/>
      <c r="D691" s="17"/>
      <c r="E691" s="17"/>
      <c r="F691" s="17"/>
      <c r="G691" s="29"/>
      <c r="H691" s="17"/>
    </row>
    <row r="692" spans="1:8" ht="14.4" x14ac:dyDescent="0.3">
      <c r="A692" s="31"/>
      <c r="B692" s="31" t="s">
        <v>1268</v>
      </c>
      <c r="C692" s="17"/>
      <c r="D692" s="17"/>
      <c r="E692" s="17"/>
      <c r="F692" s="17"/>
      <c r="G692" s="29"/>
      <c r="H692" s="17"/>
    </row>
    <row r="693" spans="1:8" ht="14.4" x14ac:dyDescent="0.3">
      <c r="A693" s="31"/>
      <c r="B693" s="31" t="s">
        <v>7793</v>
      </c>
      <c r="C693" s="17"/>
      <c r="D693" s="17"/>
      <c r="E693" s="17"/>
      <c r="F693" s="17"/>
      <c r="G693" s="29"/>
      <c r="H693" s="17"/>
    </row>
    <row r="694" spans="1:8" ht="14.4" x14ac:dyDescent="0.3">
      <c r="A694" s="31"/>
      <c r="B694" s="31" t="s">
        <v>4901</v>
      </c>
      <c r="C694" s="17"/>
      <c r="D694" s="17"/>
      <c r="E694" s="17"/>
      <c r="F694" s="17"/>
      <c r="G694" s="29"/>
      <c r="H694" s="17"/>
    </row>
    <row r="695" spans="1:8" ht="14.4" x14ac:dyDescent="0.3">
      <c r="A695" s="31"/>
      <c r="B695" s="31" t="s">
        <v>4902</v>
      </c>
      <c r="C695" s="17"/>
      <c r="D695" s="17"/>
      <c r="E695" s="17"/>
      <c r="F695" s="17"/>
      <c r="G695" s="29"/>
      <c r="H695" s="17"/>
    </row>
    <row r="696" spans="1:8" ht="14.4" x14ac:dyDescent="0.3">
      <c r="A696" s="31"/>
      <c r="B696" s="31" t="s">
        <v>4911</v>
      </c>
      <c r="C696" s="17"/>
      <c r="D696" s="17"/>
      <c r="E696" s="17"/>
      <c r="F696" s="17"/>
      <c r="G696" s="29"/>
      <c r="H696" s="17"/>
    </row>
    <row r="697" spans="1:8" ht="14.4" x14ac:dyDescent="0.3">
      <c r="A697" s="31"/>
      <c r="B697" s="31" t="s">
        <v>4913</v>
      </c>
      <c r="C697" s="17"/>
      <c r="D697" s="17"/>
      <c r="E697" s="17"/>
      <c r="F697" s="17"/>
      <c r="G697" s="29"/>
      <c r="H697" s="17"/>
    </row>
    <row r="698" spans="1:8" ht="14.4" x14ac:dyDescent="0.3">
      <c r="A698" s="31"/>
      <c r="B698" s="31" t="s">
        <v>7794</v>
      </c>
      <c r="C698" s="17"/>
      <c r="D698" s="17"/>
      <c r="E698" s="17"/>
      <c r="F698" s="17"/>
      <c r="G698" s="29"/>
      <c r="H698" s="17"/>
    </row>
    <row r="699" spans="1:8" ht="14.4" x14ac:dyDescent="0.3">
      <c r="A699" s="31"/>
      <c r="B699" s="31" t="s">
        <v>7795</v>
      </c>
      <c r="C699" s="17"/>
      <c r="D699" s="17"/>
      <c r="E699" s="17"/>
      <c r="F699" s="17"/>
      <c r="G699" s="29"/>
      <c r="H699" s="17"/>
    </row>
    <row r="700" spans="1:8" ht="14.4" x14ac:dyDescent="0.3">
      <c r="A700" s="31"/>
      <c r="B700" s="31" t="s">
        <v>7796</v>
      </c>
      <c r="C700" s="17"/>
      <c r="D700" s="17"/>
      <c r="E700" s="17"/>
      <c r="F700" s="17"/>
      <c r="G700" s="29"/>
      <c r="H700" s="17"/>
    </row>
    <row r="701" spans="1:8" ht="14.4" x14ac:dyDescent="0.3">
      <c r="A701" s="31"/>
      <c r="B701" s="31" t="s">
        <v>7797</v>
      </c>
      <c r="C701" s="17"/>
      <c r="D701" s="17"/>
      <c r="E701" s="17"/>
      <c r="F701" s="17"/>
      <c r="G701" s="29"/>
      <c r="H701" s="17"/>
    </row>
    <row r="702" spans="1:8" ht="14.4" x14ac:dyDescent="0.3">
      <c r="A702" s="31"/>
      <c r="B702" s="31" t="s">
        <v>7798</v>
      </c>
      <c r="C702" s="17"/>
      <c r="D702" s="17"/>
      <c r="E702" s="17"/>
      <c r="F702" s="17"/>
      <c r="G702" s="29"/>
      <c r="H702" s="17"/>
    </row>
    <row r="703" spans="1:8" ht="14.4" x14ac:dyDescent="0.3">
      <c r="A703" s="31"/>
      <c r="B703" s="31" t="s">
        <v>7799</v>
      </c>
      <c r="C703" s="17"/>
      <c r="D703" s="17"/>
      <c r="E703" s="17"/>
      <c r="F703" s="17"/>
      <c r="G703" s="29"/>
      <c r="H703" s="17"/>
    </row>
    <row r="704" spans="1:8" ht="14.4" x14ac:dyDescent="0.3">
      <c r="A704" s="31"/>
      <c r="B704" s="31" t="s">
        <v>7252</v>
      </c>
      <c r="C704" s="17"/>
      <c r="D704" s="17"/>
      <c r="E704" s="17"/>
      <c r="F704" s="17"/>
      <c r="G704" s="29"/>
      <c r="H704" s="17"/>
    </row>
    <row r="705" spans="1:8" ht="14.4" x14ac:dyDescent="0.3">
      <c r="A705" s="31"/>
      <c r="B705" s="31" t="s">
        <v>4914</v>
      </c>
      <c r="C705" s="17"/>
      <c r="D705" s="17"/>
      <c r="E705" s="17"/>
      <c r="F705" s="17"/>
      <c r="G705" s="29"/>
      <c r="H705" s="17"/>
    </row>
    <row r="706" spans="1:8" ht="14.4" x14ac:dyDescent="0.3">
      <c r="A706" s="31"/>
      <c r="B706" s="31" t="s">
        <v>7800</v>
      </c>
      <c r="C706" s="17"/>
      <c r="D706" s="17"/>
      <c r="E706" s="17"/>
      <c r="F706" s="17"/>
      <c r="G706" s="29"/>
      <c r="H706" s="17"/>
    </row>
    <row r="707" spans="1:8" ht="14.4" x14ac:dyDescent="0.3">
      <c r="A707" s="31"/>
      <c r="B707" s="31" t="s">
        <v>4915</v>
      </c>
      <c r="C707" s="17"/>
      <c r="D707" s="17"/>
      <c r="E707" s="17"/>
      <c r="F707" s="17"/>
      <c r="G707" s="29"/>
      <c r="H707" s="17"/>
    </row>
    <row r="708" spans="1:8" ht="14.4" x14ac:dyDescent="0.3">
      <c r="A708" s="31"/>
      <c r="B708" s="31" t="s">
        <v>7801</v>
      </c>
      <c r="C708" s="17"/>
      <c r="D708" s="17"/>
      <c r="E708" s="17"/>
      <c r="F708" s="17"/>
      <c r="G708" s="29"/>
      <c r="H708" s="17"/>
    </row>
    <row r="709" spans="1:8" ht="14.4" x14ac:dyDescent="0.3">
      <c r="A709" s="31"/>
      <c r="B709" s="31" t="s">
        <v>7802</v>
      </c>
      <c r="C709" s="17"/>
      <c r="D709" s="17"/>
      <c r="E709" s="17"/>
      <c r="F709" s="17"/>
      <c r="G709" s="29"/>
      <c r="H709" s="17"/>
    </row>
    <row r="710" spans="1:8" ht="14.4" x14ac:dyDescent="0.3">
      <c r="A710" s="31"/>
      <c r="B710" s="31" t="s">
        <v>7803</v>
      </c>
      <c r="C710" s="17"/>
      <c r="D710" s="17"/>
      <c r="E710" s="17"/>
      <c r="F710" s="17"/>
      <c r="G710" s="29"/>
      <c r="H710" s="17"/>
    </row>
    <row r="711" spans="1:8" ht="14.4" x14ac:dyDescent="0.3">
      <c r="A711" s="31"/>
      <c r="B711" s="31" t="s">
        <v>7804</v>
      </c>
      <c r="C711" s="17"/>
      <c r="D711" s="17"/>
      <c r="E711" s="17"/>
      <c r="F711" s="17"/>
      <c r="G711" s="29"/>
      <c r="H711" s="17"/>
    </row>
    <row r="712" spans="1:8" ht="14.4" x14ac:dyDescent="0.3">
      <c r="A712" s="31"/>
      <c r="B712" s="31" t="s">
        <v>4917</v>
      </c>
      <c r="C712" s="17"/>
      <c r="D712" s="17"/>
      <c r="E712" s="17"/>
      <c r="F712" s="17"/>
      <c r="G712" s="29"/>
      <c r="H712" s="17"/>
    </row>
    <row r="713" spans="1:8" ht="14.4" x14ac:dyDescent="0.3">
      <c r="A713" s="31"/>
      <c r="B713" s="31" t="s">
        <v>5413</v>
      </c>
      <c r="C713" s="17"/>
      <c r="D713" s="17"/>
      <c r="E713" s="17"/>
      <c r="F713" s="17"/>
      <c r="G713" s="29"/>
      <c r="H713" s="17"/>
    </row>
    <row r="714" spans="1:8" ht="14.4" x14ac:dyDescent="0.3">
      <c r="A714" s="31"/>
      <c r="B714" s="31" t="s">
        <v>7805</v>
      </c>
      <c r="C714" s="17"/>
      <c r="D714" s="17"/>
      <c r="E714" s="17"/>
      <c r="F714" s="17"/>
      <c r="G714" s="29"/>
      <c r="H714" s="17"/>
    </row>
    <row r="715" spans="1:8" ht="14.4" x14ac:dyDescent="0.3">
      <c r="A715" s="31"/>
      <c r="B715" s="31" t="s">
        <v>7806</v>
      </c>
      <c r="C715" s="17"/>
      <c r="D715" s="17"/>
      <c r="E715" s="17"/>
      <c r="F715" s="17"/>
      <c r="G715" s="29"/>
      <c r="H715" s="17"/>
    </row>
    <row r="716" spans="1:8" ht="14.4" x14ac:dyDescent="0.3">
      <c r="A716" s="31"/>
      <c r="B716" s="31" t="s">
        <v>7807</v>
      </c>
      <c r="C716" s="17"/>
      <c r="D716" s="17"/>
      <c r="E716" s="17"/>
      <c r="F716" s="17"/>
      <c r="G716" s="29"/>
      <c r="H716" s="17"/>
    </row>
    <row r="717" spans="1:8" ht="14.4" x14ac:dyDescent="0.3">
      <c r="A717" s="31"/>
      <c r="B717" s="31" t="s">
        <v>7808</v>
      </c>
      <c r="C717" s="17"/>
      <c r="D717" s="17"/>
      <c r="E717" s="17"/>
      <c r="F717" s="17"/>
      <c r="G717" s="29"/>
      <c r="H717" s="17"/>
    </row>
    <row r="718" spans="1:8" ht="14.4" x14ac:dyDescent="0.3">
      <c r="A718" s="31"/>
      <c r="B718" s="31" t="s">
        <v>7809</v>
      </c>
      <c r="C718" s="17"/>
      <c r="D718" s="17"/>
      <c r="E718" s="17"/>
      <c r="F718" s="17"/>
      <c r="G718" s="29"/>
      <c r="H718" s="17"/>
    </row>
    <row r="719" spans="1:8" ht="14.4" x14ac:dyDescent="0.3">
      <c r="A719" s="31"/>
      <c r="B719" s="31" t="s">
        <v>7810</v>
      </c>
      <c r="C719" s="17"/>
      <c r="D719" s="17"/>
      <c r="E719" s="17"/>
      <c r="F719" s="17"/>
      <c r="G719" s="29"/>
      <c r="H719" s="17"/>
    </row>
    <row r="720" spans="1:8" ht="14.4" x14ac:dyDescent="0.3">
      <c r="A720" s="31"/>
      <c r="B720" s="31" t="s">
        <v>7811</v>
      </c>
      <c r="C720" s="17"/>
      <c r="D720" s="17"/>
      <c r="E720" s="17"/>
      <c r="F720" s="17"/>
      <c r="G720" s="29"/>
      <c r="H720" s="17"/>
    </row>
    <row r="721" spans="1:8" ht="14.4" x14ac:dyDescent="0.3">
      <c r="A721" s="31"/>
      <c r="B721" s="31" t="s">
        <v>7812</v>
      </c>
      <c r="C721" s="17"/>
      <c r="D721" s="17"/>
      <c r="E721" s="17"/>
      <c r="F721" s="17"/>
      <c r="G721" s="29"/>
      <c r="H721" s="17"/>
    </row>
    <row r="722" spans="1:8" ht="14.4" x14ac:dyDescent="0.3">
      <c r="A722" s="31"/>
      <c r="B722" s="31" t="s">
        <v>7813</v>
      </c>
      <c r="C722" s="17"/>
      <c r="D722" s="17"/>
      <c r="E722" s="17"/>
      <c r="F722" s="17"/>
      <c r="G722" s="29"/>
      <c r="H722" s="17"/>
    </row>
    <row r="723" spans="1:8" ht="14.4" x14ac:dyDescent="0.3">
      <c r="A723" s="31"/>
      <c r="B723" s="31" t="s">
        <v>7814</v>
      </c>
      <c r="C723" s="17"/>
      <c r="D723" s="17"/>
      <c r="E723" s="17"/>
      <c r="F723" s="17"/>
      <c r="G723" s="29"/>
      <c r="H723" s="17"/>
    </row>
    <row r="724" spans="1:8" ht="14.4" x14ac:dyDescent="0.3">
      <c r="A724" s="31"/>
      <c r="B724" s="31" t="s">
        <v>7815</v>
      </c>
      <c r="C724" s="17"/>
      <c r="D724" s="17"/>
      <c r="E724" s="17"/>
      <c r="F724" s="17"/>
      <c r="G724" s="29"/>
      <c r="H724" s="17"/>
    </row>
    <row r="725" spans="1:8" ht="14.4" x14ac:dyDescent="0.3">
      <c r="A725" s="31"/>
      <c r="B725" s="31" t="s">
        <v>7816</v>
      </c>
      <c r="C725" s="17"/>
      <c r="D725" s="17"/>
      <c r="E725" s="17"/>
      <c r="F725" s="17"/>
      <c r="G725" s="29"/>
      <c r="H725" s="17"/>
    </row>
    <row r="726" spans="1:8" ht="14.4" x14ac:dyDescent="0.3">
      <c r="A726" s="31"/>
      <c r="B726" s="31" t="s">
        <v>7817</v>
      </c>
      <c r="C726" s="17"/>
      <c r="D726" s="17"/>
      <c r="E726" s="17"/>
      <c r="F726" s="17"/>
      <c r="G726" s="29"/>
      <c r="H726" s="17"/>
    </row>
    <row r="727" spans="1:8" ht="14.4" x14ac:dyDescent="0.3">
      <c r="A727" s="31"/>
      <c r="B727" s="31" t="s">
        <v>7818</v>
      </c>
      <c r="C727" s="17"/>
      <c r="D727" s="17"/>
      <c r="E727" s="17"/>
      <c r="F727" s="17"/>
      <c r="G727" s="29"/>
      <c r="H727" s="17"/>
    </row>
    <row r="728" spans="1:8" ht="14.4" x14ac:dyDescent="0.3">
      <c r="A728" s="31"/>
      <c r="B728" s="31" t="s">
        <v>7819</v>
      </c>
      <c r="C728" s="17"/>
      <c r="D728" s="17"/>
      <c r="E728" s="17"/>
      <c r="F728" s="17"/>
      <c r="G728" s="29"/>
      <c r="H728" s="17"/>
    </row>
    <row r="729" spans="1:8" ht="14.4" x14ac:dyDescent="0.3">
      <c r="A729" s="31"/>
      <c r="B729" s="31" t="s">
        <v>7820</v>
      </c>
      <c r="C729" s="17"/>
      <c r="D729" s="17"/>
      <c r="E729" s="17"/>
      <c r="F729" s="17"/>
      <c r="G729" s="29"/>
      <c r="H729" s="17"/>
    </row>
    <row r="730" spans="1:8" ht="14.4" x14ac:dyDescent="0.3">
      <c r="A730" s="31"/>
      <c r="B730" s="31" t="s">
        <v>7821</v>
      </c>
      <c r="C730" s="17"/>
      <c r="D730" s="17"/>
      <c r="E730" s="17"/>
      <c r="F730" s="17"/>
      <c r="G730" s="29"/>
      <c r="H730" s="17"/>
    </row>
    <row r="731" spans="1:8" ht="14.4" x14ac:dyDescent="0.3">
      <c r="A731" s="31"/>
      <c r="B731" s="31" t="s">
        <v>7822</v>
      </c>
      <c r="C731" s="17"/>
      <c r="D731" s="17"/>
      <c r="E731" s="17"/>
      <c r="F731" s="17"/>
      <c r="G731" s="29"/>
      <c r="H731" s="17"/>
    </row>
    <row r="732" spans="1:8" ht="14.4" x14ac:dyDescent="0.3">
      <c r="A732" s="31"/>
      <c r="B732" s="31" t="s">
        <v>7823</v>
      </c>
      <c r="C732" s="17"/>
      <c r="D732" s="17"/>
      <c r="E732" s="17"/>
      <c r="F732" s="17"/>
      <c r="G732" s="29"/>
      <c r="H732" s="17"/>
    </row>
    <row r="733" spans="1:8" ht="14.4" x14ac:dyDescent="0.3">
      <c r="A733" s="31"/>
      <c r="B733" s="31" t="s">
        <v>7824</v>
      </c>
      <c r="C733" s="17"/>
      <c r="D733" s="17"/>
      <c r="E733" s="17"/>
      <c r="F733" s="17"/>
      <c r="G733" s="29"/>
      <c r="H733" s="17"/>
    </row>
    <row r="734" spans="1:8" ht="14.4" x14ac:dyDescent="0.3">
      <c r="A734" s="31"/>
      <c r="B734" s="31" t="s">
        <v>7825</v>
      </c>
      <c r="C734" s="17"/>
      <c r="D734" s="17"/>
      <c r="E734" s="17"/>
      <c r="F734" s="17"/>
      <c r="G734" s="29"/>
      <c r="H734" s="17"/>
    </row>
    <row r="735" spans="1:8" ht="14.4" x14ac:dyDescent="0.3">
      <c r="A735" s="31"/>
      <c r="B735" s="31" t="s">
        <v>7826</v>
      </c>
      <c r="C735" s="17"/>
      <c r="D735" s="17"/>
      <c r="E735" s="17"/>
      <c r="F735" s="17"/>
      <c r="G735" s="29"/>
      <c r="H735" s="17"/>
    </row>
    <row r="736" spans="1:8" ht="14.4" x14ac:dyDescent="0.3">
      <c r="A736" s="31"/>
      <c r="B736" s="31" t="s">
        <v>7827</v>
      </c>
      <c r="C736" s="17"/>
      <c r="D736" s="17"/>
      <c r="E736" s="17"/>
      <c r="F736" s="17"/>
      <c r="G736" s="29"/>
      <c r="H736" s="17"/>
    </row>
    <row r="737" spans="1:8" ht="14.4" x14ac:dyDescent="0.3">
      <c r="A737" s="31"/>
      <c r="B737" s="31" t="s">
        <v>7828</v>
      </c>
      <c r="C737" s="17"/>
      <c r="D737" s="17"/>
      <c r="E737" s="17"/>
      <c r="F737" s="17"/>
      <c r="G737" s="29"/>
      <c r="H737" s="17"/>
    </row>
    <row r="738" spans="1:8" ht="14.4" x14ac:dyDescent="0.3">
      <c r="A738" s="31"/>
      <c r="B738" s="31" t="s">
        <v>7829</v>
      </c>
      <c r="C738" s="17"/>
      <c r="D738" s="17"/>
      <c r="E738" s="17"/>
      <c r="F738" s="17"/>
      <c r="G738" s="29"/>
      <c r="H738" s="17"/>
    </row>
    <row r="739" spans="1:8" ht="14.4" x14ac:dyDescent="0.3">
      <c r="A739" s="31"/>
      <c r="B739" s="31" t="s">
        <v>7830</v>
      </c>
      <c r="C739" s="17"/>
      <c r="D739" s="17"/>
      <c r="E739" s="17"/>
      <c r="F739" s="17"/>
      <c r="G739" s="29"/>
      <c r="H739" s="17"/>
    </row>
    <row r="740" spans="1:8" ht="14.4" x14ac:dyDescent="0.3">
      <c r="A740" s="31"/>
      <c r="B740" s="31" t="s">
        <v>7831</v>
      </c>
      <c r="C740" s="17"/>
      <c r="D740" s="17"/>
      <c r="E740" s="17"/>
      <c r="F740" s="17"/>
      <c r="G740" s="29"/>
      <c r="H740" s="17"/>
    </row>
    <row r="741" spans="1:8" ht="14.4" x14ac:dyDescent="0.3">
      <c r="A741" s="31"/>
      <c r="B741" s="31" t="s">
        <v>7832</v>
      </c>
      <c r="C741" s="17"/>
      <c r="D741" s="17"/>
      <c r="E741" s="17"/>
      <c r="F741" s="17"/>
      <c r="G741" s="29"/>
      <c r="H741" s="17"/>
    </row>
    <row r="742" spans="1:8" ht="14.4" x14ac:dyDescent="0.3">
      <c r="A742" s="31"/>
      <c r="B742" s="31" t="s">
        <v>7833</v>
      </c>
      <c r="C742" s="17"/>
      <c r="D742" s="17"/>
      <c r="E742" s="17"/>
      <c r="F742" s="17"/>
      <c r="G742" s="29"/>
      <c r="H742" s="17"/>
    </row>
    <row r="743" spans="1:8" ht="14.4" x14ac:dyDescent="0.3">
      <c r="A743" s="31"/>
      <c r="B743" s="31" t="s">
        <v>7834</v>
      </c>
      <c r="C743" s="17"/>
      <c r="D743" s="17"/>
      <c r="E743" s="17"/>
      <c r="F743" s="17"/>
      <c r="G743" s="29"/>
      <c r="H743" s="17"/>
    </row>
    <row r="744" spans="1:8" ht="14.4" x14ac:dyDescent="0.3">
      <c r="A744" s="31"/>
      <c r="B744" s="31" t="s">
        <v>7835</v>
      </c>
      <c r="C744" s="17"/>
      <c r="D744" s="17"/>
      <c r="E744" s="17"/>
      <c r="F744" s="17"/>
      <c r="G744" s="29"/>
      <c r="H744" s="17"/>
    </row>
    <row r="745" spans="1:8" ht="14.4" x14ac:dyDescent="0.3">
      <c r="A745" s="31"/>
      <c r="B745" s="31" t="s">
        <v>7836</v>
      </c>
      <c r="C745" s="17"/>
      <c r="D745" s="17"/>
      <c r="E745" s="17"/>
      <c r="F745" s="17"/>
      <c r="G745" s="29"/>
      <c r="H745" s="17"/>
    </row>
    <row r="746" spans="1:8" ht="14.4" x14ac:dyDescent="0.3">
      <c r="A746" s="31"/>
      <c r="B746" s="31" t="s">
        <v>7837</v>
      </c>
      <c r="C746" s="17"/>
      <c r="D746" s="17"/>
      <c r="E746" s="17"/>
      <c r="F746" s="17"/>
      <c r="G746" s="29"/>
      <c r="H746" s="17"/>
    </row>
    <row r="747" spans="1:8" ht="14.4" x14ac:dyDescent="0.3">
      <c r="A747" s="31"/>
      <c r="B747" s="31" t="s">
        <v>7838</v>
      </c>
      <c r="C747" s="17"/>
      <c r="D747" s="17"/>
      <c r="E747" s="17"/>
      <c r="F747" s="17"/>
      <c r="G747" s="29"/>
      <c r="H747" s="17"/>
    </row>
    <row r="748" spans="1:8" ht="14.4" x14ac:dyDescent="0.3">
      <c r="A748" s="31"/>
      <c r="B748" s="31" t="s">
        <v>7839</v>
      </c>
      <c r="C748" s="17"/>
      <c r="D748" s="17"/>
      <c r="E748" s="17"/>
      <c r="F748" s="17"/>
      <c r="G748" s="29"/>
      <c r="H748" s="17"/>
    </row>
    <row r="749" spans="1:8" ht="14.4" x14ac:dyDescent="0.3">
      <c r="A749" s="31"/>
      <c r="B749" s="31" t="s">
        <v>7840</v>
      </c>
      <c r="C749" s="17"/>
      <c r="D749" s="17"/>
      <c r="E749" s="17"/>
      <c r="F749" s="17"/>
      <c r="G749" s="29"/>
      <c r="H749" s="17"/>
    </row>
    <row r="750" spans="1:8" ht="14.4" x14ac:dyDescent="0.3">
      <c r="A750" s="31"/>
      <c r="B750" s="31" t="s">
        <v>7841</v>
      </c>
      <c r="C750" s="17"/>
      <c r="D750" s="17"/>
      <c r="E750" s="17"/>
      <c r="F750" s="17"/>
      <c r="G750" s="29"/>
      <c r="H750" s="17"/>
    </row>
    <row r="751" spans="1:8" ht="14.4" x14ac:dyDescent="0.3">
      <c r="A751" s="31"/>
      <c r="B751" s="31" t="s">
        <v>4414</v>
      </c>
      <c r="C751" s="17"/>
      <c r="D751" s="17"/>
      <c r="E751" s="17"/>
      <c r="F751" s="17"/>
      <c r="G751" s="29"/>
      <c r="H751" s="17"/>
    </row>
    <row r="752" spans="1:8" ht="14.4" x14ac:dyDescent="0.3">
      <c r="A752" s="31"/>
      <c r="B752" s="31" t="s">
        <v>7842</v>
      </c>
      <c r="C752" s="17"/>
      <c r="D752" s="17"/>
      <c r="E752" s="17"/>
      <c r="F752" s="17"/>
      <c r="G752" s="29"/>
      <c r="H752" s="17"/>
    </row>
    <row r="753" spans="1:8" ht="14.4" x14ac:dyDescent="0.3">
      <c r="A753" s="31"/>
      <c r="B753" s="31" t="s">
        <v>7843</v>
      </c>
      <c r="C753" s="17"/>
      <c r="D753" s="17"/>
      <c r="E753" s="17"/>
      <c r="F753" s="17"/>
      <c r="G753" s="29"/>
      <c r="H753" s="17"/>
    </row>
    <row r="754" spans="1:8" ht="14.4" x14ac:dyDescent="0.3">
      <c r="A754" s="31"/>
      <c r="B754" s="31" t="s">
        <v>7844</v>
      </c>
      <c r="C754" s="17"/>
      <c r="D754" s="17"/>
      <c r="E754" s="17"/>
      <c r="F754" s="17"/>
      <c r="G754" s="29"/>
      <c r="H754" s="17"/>
    </row>
    <row r="755" spans="1:8" ht="14.4" x14ac:dyDescent="0.3">
      <c r="A755" s="31"/>
      <c r="B755" s="31" t="s">
        <v>7845</v>
      </c>
      <c r="C755" s="17"/>
      <c r="D755" s="17"/>
      <c r="E755" s="17"/>
      <c r="F755" s="17"/>
      <c r="G755" s="29"/>
      <c r="H755" s="17"/>
    </row>
    <row r="756" spans="1:8" ht="14.4" x14ac:dyDescent="0.3">
      <c r="A756" s="31"/>
      <c r="B756" s="31" t="s">
        <v>7846</v>
      </c>
      <c r="C756" s="17"/>
      <c r="D756" s="17"/>
      <c r="E756" s="17"/>
      <c r="F756" s="17"/>
      <c r="G756" s="29"/>
      <c r="H756" s="17"/>
    </row>
    <row r="757" spans="1:8" ht="14.4" x14ac:dyDescent="0.3">
      <c r="A757" s="31"/>
      <c r="B757" s="31" t="s">
        <v>7847</v>
      </c>
      <c r="C757" s="17"/>
      <c r="D757" s="17"/>
      <c r="E757" s="17"/>
      <c r="F757" s="17"/>
      <c r="G757" s="29"/>
      <c r="H757" s="17"/>
    </row>
    <row r="758" spans="1:8" ht="14.4" x14ac:dyDescent="0.3">
      <c r="A758" s="31"/>
      <c r="B758" s="31" t="s">
        <v>7848</v>
      </c>
      <c r="C758" s="17"/>
      <c r="D758" s="17"/>
      <c r="E758" s="17"/>
      <c r="F758" s="17"/>
      <c r="G758" s="29"/>
      <c r="H758" s="17"/>
    </row>
    <row r="759" spans="1:8" ht="14.4" x14ac:dyDescent="0.3">
      <c r="A759" s="31"/>
      <c r="B759" s="31" t="s">
        <v>4921</v>
      </c>
      <c r="C759" s="17"/>
      <c r="D759" s="17"/>
      <c r="E759" s="17"/>
      <c r="F759" s="17"/>
      <c r="G759" s="29"/>
      <c r="H759" s="17"/>
    </row>
    <row r="760" spans="1:8" ht="14.4" x14ac:dyDescent="0.3">
      <c r="A760" s="31"/>
      <c r="B760" s="31" t="s">
        <v>1162</v>
      </c>
      <c r="C760" s="17"/>
      <c r="D760" s="17"/>
      <c r="E760" s="17"/>
      <c r="F760" s="17"/>
      <c r="G760" s="29"/>
      <c r="H760" s="17"/>
    </row>
    <row r="761" spans="1:8" ht="14.4" x14ac:dyDescent="0.3">
      <c r="A761" s="31"/>
      <c r="B761" s="31" t="s">
        <v>6554</v>
      </c>
      <c r="C761" s="17"/>
      <c r="D761" s="17"/>
      <c r="E761" s="17"/>
      <c r="F761" s="17"/>
      <c r="G761" s="29"/>
      <c r="H761" s="17"/>
    </row>
    <row r="762" spans="1:8" ht="14.4" x14ac:dyDescent="0.3">
      <c r="A762" s="31"/>
      <c r="B762" s="31" t="s">
        <v>7849</v>
      </c>
      <c r="C762" s="17"/>
      <c r="D762" s="17"/>
      <c r="E762" s="17"/>
      <c r="F762" s="17"/>
      <c r="G762" s="29"/>
      <c r="H762" s="17"/>
    </row>
    <row r="763" spans="1:8" ht="14.4" x14ac:dyDescent="0.3">
      <c r="A763" s="31"/>
      <c r="B763" s="31" t="s">
        <v>4924</v>
      </c>
      <c r="C763" s="17"/>
      <c r="D763" s="17"/>
      <c r="E763" s="17"/>
      <c r="F763" s="17"/>
      <c r="G763" s="29"/>
      <c r="H763" s="17"/>
    </row>
    <row r="764" spans="1:8" ht="14.4" x14ac:dyDescent="0.3">
      <c r="A764" s="31"/>
      <c r="B764" s="31" t="s">
        <v>7850</v>
      </c>
      <c r="C764" s="17"/>
      <c r="D764" s="17"/>
      <c r="E764" s="17"/>
      <c r="F764" s="17"/>
      <c r="G764" s="29"/>
      <c r="H764" s="17"/>
    </row>
    <row r="765" spans="1:8" ht="14.4" x14ac:dyDescent="0.3">
      <c r="A765" s="31"/>
      <c r="B765" s="31" t="s">
        <v>7851</v>
      </c>
      <c r="C765" s="17"/>
      <c r="D765" s="17"/>
      <c r="E765" s="17"/>
      <c r="F765" s="17"/>
      <c r="G765" s="29"/>
      <c r="H765" s="17"/>
    </row>
    <row r="766" spans="1:8" ht="14.4" x14ac:dyDescent="0.3">
      <c r="A766" s="31"/>
      <c r="B766" s="31" t="s">
        <v>451</v>
      </c>
      <c r="C766" s="17"/>
      <c r="D766" s="17"/>
      <c r="E766" s="17"/>
      <c r="F766" s="17"/>
      <c r="G766" s="29"/>
      <c r="H766" s="17"/>
    </row>
    <row r="767" spans="1:8" ht="14.4" x14ac:dyDescent="0.3">
      <c r="A767" s="31"/>
      <c r="B767" s="31" t="s">
        <v>7852</v>
      </c>
      <c r="C767" s="17"/>
      <c r="D767" s="17"/>
      <c r="E767" s="17"/>
      <c r="F767" s="17"/>
      <c r="G767" s="29"/>
      <c r="H767" s="17"/>
    </row>
    <row r="768" spans="1:8" ht="14.4" x14ac:dyDescent="0.3">
      <c r="A768" s="31"/>
      <c r="B768" s="31" t="s">
        <v>7853</v>
      </c>
      <c r="C768" s="17"/>
      <c r="D768" s="17"/>
      <c r="E768" s="17"/>
      <c r="F768" s="17"/>
      <c r="G768" s="29"/>
      <c r="H768" s="17"/>
    </row>
    <row r="769" spans="1:8" ht="14.4" x14ac:dyDescent="0.3">
      <c r="A769" s="31"/>
      <c r="B769" s="31" t="s">
        <v>7854</v>
      </c>
      <c r="C769" s="17"/>
      <c r="D769" s="17"/>
      <c r="E769" s="17"/>
      <c r="F769" s="17"/>
      <c r="G769" s="29"/>
      <c r="H769" s="17"/>
    </row>
    <row r="770" spans="1:8" ht="14.4" x14ac:dyDescent="0.3">
      <c r="A770" s="31"/>
      <c r="B770" s="31" t="s">
        <v>7305</v>
      </c>
      <c r="C770" s="17"/>
      <c r="D770" s="17"/>
      <c r="E770" s="17"/>
      <c r="F770" s="17"/>
      <c r="G770" s="29"/>
      <c r="H770" s="17"/>
    </row>
    <row r="771" spans="1:8" ht="14.4" x14ac:dyDescent="0.3">
      <c r="A771" s="31"/>
      <c r="B771" s="31" t="s">
        <v>7855</v>
      </c>
      <c r="C771" s="17"/>
      <c r="D771" s="17"/>
      <c r="E771" s="17"/>
      <c r="F771" s="17"/>
      <c r="G771" s="29"/>
      <c r="H771" s="17"/>
    </row>
    <row r="772" spans="1:8" ht="14.4" x14ac:dyDescent="0.3">
      <c r="A772" s="31"/>
      <c r="B772" s="31" t="s">
        <v>7856</v>
      </c>
      <c r="C772" s="17"/>
      <c r="D772" s="17"/>
      <c r="E772" s="17"/>
      <c r="F772" s="17"/>
      <c r="G772" s="29"/>
      <c r="H772" s="17"/>
    </row>
    <row r="773" spans="1:8" ht="14.4" x14ac:dyDescent="0.3">
      <c r="A773" s="31"/>
      <c r="B773" s="31" t="s">
        <v>7021</v>
      </c>
      <c r="C773" s="17"/>
      <c r="D773" s="17"/>
      <c r="E773" s="17"/>
      <c r="F773" s="17"/>
      <c r="G773" s="29"/>
      <c r="H773" s="17"/>
    </row>
    <row r="774" spans="1:8" ht="14.4" x14ac:dyDescent="0.3">
      <c r="A774" s="31"/>
      <c r="B774" s="31" t="s">
        <v>6986</v>
      </c>
      <c r="C774" s="17"/>
      <c r="D774" s="17"/>
      <c r="E774" s="17"/>
      <c r="F774" s="17"/>
      <c r="G774" s="29"/>
      <c r="H774" s="17"/>
    </row>
    <row r="775" spans="1:8" ht="14.4" x14ac:dyDescent="0.3">
      <c r="A775" s="31"/>
      <c r="B775" s="31" t="s">
        <v>7857</v>
      </c>
      <c r="C775" s="17"/>
      <c r="D775" s="17"/>
      <c r="E775" s="17"/>
      <c r="F775" s="17"/>
      <c r="G775" s="29"/>
      <c r="H775" s="17"/>
    </row>
    <row r="776" spans="1:8" ht="14.4" x14ac:dyDescent="0.3">
      <c r="A776" s="31"/>
      <c r="B776" s="31" t="s">
        <v>6472</v>
      </c>
      <c r="C776" s="17"/>
      <c r="D776" s="17"/>
      <c r="E776" s="17"/>
      <c r="F776" s="17"/>
      <c r="G776" s="29"/>
      <c r="H776" s="17"/>
    </row>
    <row r="777" spans="1:8" ht="14.4" x14ac:dyDescent="0.3">
      <c r="A777" s="31"/>
      <c r="B777" s="31" t="s">
        <v>7858</v>
      </c>
      <c r="C777" s="17"/>
      <c r="D777" s="17"/>
      <c r="E777" s="17"/>
      <c r="F777" s="17"/>
      <c r="G777" s="29"/>
      <c r="H777" s="17"/>
    </row>
    <row r="778" spans="1:8" ht="14.4" x14ac:dyDescent="0.3">
      <c r="A778" s="31"/>
      <c r="B778" s="31" t="s">
        <v>4929</v>
      </c>
      <c r="C778" s="17"/>
      <c r="D778" s="17"/>
      <c r="E778" s="17"/>
      <c r="F778" s="17"/>
      <c r="G778" s="29"/>
      <c r="H778" s="17"/>
    </row>
    <row r="779" spans="1:8" ht="14.4" x14ac:dyDescent="0.3">
      <c r="A779" s="31"/>
      <c r="B779" s="31" t="s">
        <v>7859</v>
      </c>
      <c r="C779" s="17"/>
      <c r="D779" s="17"/>
      <c r="E779" s="17"/>
      <c r="F779" s="17"/>
      <c r="G779" s="29"/>
      <c r="H779" s="17"/>
    </row>
    <row r="780" spans="1:8" ht="14.4" x14ac:dyDescent="0.3">
      <c r="A780" s="31"/>
      <c r="B780" s="31" t="s">
        <v>7860</v>
      </c>
      <c r="C780" s="17"/>
      <c r="D780" s="17"/>
      <c r="E780" s="17"/>
      <c r="F780" s="17"/>
      <c r="G780" s="29"/>
      <c r="H780" s="17"/>
    </row>
    <row r="781" spans="1:8" ht="14.4" x14ac:dyDescent="0.3">
      <c r="A781" s="31"/>
      <c r="B781" s="31" t="s">
        <v>7861</v>
      </c>
      <c r="C781" s="17"/>
      <c r="D781" s="17"/>
      <c r="E781" s="17"/>
      <c r="F781" s="17"/>
      <c r="G781" s="29"/>
      <c r="H781" s="17"/>
    </row>
    <row r="782" spans="1:8" ht="14.4" x14ac:dyDescent="0.3">
      <c r="A782" s="31"/>
      <c r="B782" s="31" t="s">
        <v>7862</v>
      </c>
      <c r="C782" s="17"/>
      <c r="D782" s="17"/>
      <c r="E782" s="17"/>
      <c r="F782" s="17"/>
      <c r="G782" s="29"/>
      <c r="H782" s="17"/>
    </row>
    <row r="783" spans="1:8" ht="14.4" x14ac:dyDescent="0.3">
      <c r="A783" s="31"/>
      <c r="B783" s="31" t="s">
        <v>7863</v>
      </c>
      <c r="C783" s="17"/>
      <c r="D783" s="17"/>
      <c r="E783" s="17"/>
      <c r="F783" s="17"/>
      <c r="G783" s="29"/>
      <c r="H783" s="17"/>
    </row>
    <row r="784" spans="1:8" ht="14.4" x14ac:dyDescent="0.3">
      <c r="A784" s="31"/>
      <c r="B784" s="31" t="s">
        <v>7864</v>
      </c>
      <c r="C784" s="17"/>
      <c r="D784" s="17"/>
      <c r="E784" s="17"/>
      <c r="F784" s="17"/>
      <c r="G784" s="29"/>
      <c r="H784" s="17"/>
    </row>
    <row r="785" spans="1:8" ht="14.4" x14ac:dyDescent="0.3">
      <c r="A785" s="31"/>
      <c r="B785" s="31" t="s">
        <v>4930</v>
      </c>
      <c r="C785" s="17"/>
      <c r="D785" s="17"/>
      <c r="E785" s="17"/>
      <c r="F785" s="17"/>
      <c r="G785" s="29"/>
      <c r="H785" s="17"/>
    </row>
    <row r="786" spans="1:8" ht="14.4" x14ac:dyDescent="0.3">
      <c r="A786" s="31"/>
      <c r="B786" s="31" t="s">
        <v>7865</v>
      </c>
      <c r="C786" s="17"/>
      <c r="D786" s="17"/>
      <c r="E786" s="17"/>
      <c r="F786" s="17"/>
      <c r="G786" s="29"/>
      <c r="H786" s="17"/>
    </row>
    <row r="787" spans="1:8" ht="14.4" x14ac:dyDescent="0.3">
      <c r="A787" s="31"/>
      <c r="B787" s="31" t="s">
        <v>7866</v>
      </c>
      <c r="C787" s="17"/>
      <c r="D787" s="17"/>
      <c r="E787" s="17"/>
      <c r="F787" s="17"/>
      <c r="G787" s="29"/>
      <c r="H787" s="17"/>
    </row>
    <row r="788" spans="1:8" ht="14.4" x14ac:dyDescent="0.3">
      <c r="A788" s="31"/>
      <c r="B788" s="31" t="s">
        <v>7867</v>
      </c>
      <c r="C788" s="17"/>
      <c r="D788" s="17"/>
      <c r="E788" s="17"/>
      <c r="F788" s="17"/>
      <c r="G788" s="29"/>
      <c r="H788" s="17"/>
    </row>
    <row r="789" spans="1:8" ht="14.4" x14ac:dyDescent="0.3">
      <c r="A789" s="31"/>
      <c r="B789" s="31" t="s">
        <v>7868</v>
      </c>
      <c r="C789" s="17"/>
      <c r="D789" s="17"/>
      <c r="E789" s="17"/>
      <c r="F789" s="17"/>
      <c r="G789" s="29"/>
      <c r="H789" s="17"/>
    </row>
    <row r="790" spans="1:8" ht="14.4" x14ac:dyDescent="0.3">
      <c r="A790" s="31"/>
      <c r="B790" s="31" t="s">
        <v>7869</v>
      </c>
      <c r="C790" s="17"/>
      <c r="D790" s="17"/>
      <c r="E790" s="17"/>
      <c r="F790" s="17"/>
      <c r="G790" s="29"/>
      <c r="H790" s="17"/>
    </row>
    <row r="791" spans="1:8" ht="14.4" x14ac:dyDescent="0.3">
      <c r="A791" s="31"/>
      <c r="B791" s="31" t="s">
        <v>5616</v>
      </c>
      <c r="C791" s="17"/>
      <c r="D791" s="17"/>
      <c r="E791" s="17"/>
      <c r="F791" s="17"/>
      <c r="G791" s="29"/>
      <c r="H791" s="17"/>
    </row>
    <row r="792" spans="1:8" ht="14.4" x14ac:dyDescent="0.3">
      <c r="A792" s="31"/>
      <c r="B792" s="31" t="s">
        <v>4933</v>
      </c>
      <c r="C792" s="17"/>
      <c r="D792" s="17"/>
      <c r="E792" s="17"/>
      <c r="F792" s="17"/>
      <c r="G792" s="29"/>
      <c r="H792" s="17"/>
    </row>
    <row r="793" spans="1:8" ht="14.4" x14ac:dyDescent="0.3">
      <c r="A793" s="31"/>
      <c r="B793" s="31" t="s">
        <v>6131</v>
      </c>
      <c r="C793" s="17"/>
      <c r="D793" s="17"/>
      <c r="E793" s="17"/>
      <c r="F793" s="17"/>
      <c r="G793" s="29"/>
      <c r="H793" s="17"/>
    </row>
    <row r="794" spans="1:8" ht="14.4" x14ac:dyDescent="0.3">
      <c r="A794" s="31"/>
      <c r="B794" s="31" t="s">
        <v>4935</v>
      </c>
      <c r="C794" s="17"/>
      <c r="D794" s="17"/>
      <c r="E794" s="17"/>
      <c r="F794" s="17"/>
      <c r="G794" s="29"/>
      <c r="H794" s="17"/>
    </row>
    <row r="795" spans="1:8" ht="14.4" x14ac:dyDescent="0.3">
      <c r="A795" s="31"/>
      <c r="B795" s="31" t="s">
        <v>7870</v>
      </c>
      <c r="C795" s="17"/>
      <c r="D795" s="17"/>
      <c r="E795" s="17"/>
      <c r="F795" s="17"/>
      <c r="G795" s="29"/>
      <c r="H795" s="17"/>
    </row>
    <row r="796" spans="1:8" ht="14.4" x14ac:dyDescent="0.3">
      <c r="A796" s="31"/>
      <c r="B796" s="31" t="s">
        <v>7871</v>
      </c>
      <c r="C796" s="17"/>
      <c r="D796" s="17"/>
      <c r="E796" s="17"/>
      <c r="F796" s="17"/>
      <c r="G796" s="29"/>
      <c r="H796" s="17"/>
    </row>
    <row r="797" spans="1:8" ht="14.4" x14ac:dyDescent="0.3">
      <c r="A797" s="31"/>
      <c r="B797" s="31" t="s">
        <v>7872</v>
      </c>
      <c r="C797" s="17"/>
      <c r="D797" s="17"/>
      <c r="E797" s="17"/>
      <c r="F797" s="17"/>
      <c r="G797" s="29"/>
      <c r="H797" s="17"/>
    </row>
    <row r="798" spans="1:8" ht="14.4" x14ac:dyDescent="0.3">
      <c r="A798" s="31"/>
      <c r="B798" s="31" t="s">
        <v>7873</v>
      </c>
      <c r="C798" s="17"/>
      <c r="D798" s="17"/>
      <c r="E798" s="17"/>
      <c r="F798" s="17"/>
      <c r="G798" s="29"/>
      <c r="H798" s="17"/>
    </row>
    <row r="799" spans="1:8" ht="14.4" x14ac:dyDescent="0.3">
      <c r="A799" s="31"/>
      <c r="B799" s="31" t="s">
        <v>7874</v>
      </c>
      <c r="C799" s="17"/>
      <c r="D799" s="17"/>
      <c r="E799" s="17"/>
      <c r="F799" s="17"/>
      <c r="G799" s="29"/>
      <c r="H799" s="17"/>
    </row>
    <row r="800" spans="1:8" ht="14.4" x14ac:dyDescent="0.3">
      <c r="A800" s="31"/>
      <c r="B800" s="31" t="s">
        <v>4936</v>
      </c>
      <c r="C800" s="17"/>
      <c r="D800" s="17"/>
      <c r="E800" s="17"/>
      <c r="F800" s="17"/>
      <c r="G800" s="29"/>
      <c r="H800" s="17"/>
    </row>
    <row r="801" spans="1:8" ht="14.4" x14ac:dyDescent="0.3">
      <c r="A801" s="31"/>
      <c r="B801" s="31" t="s">
        <v>7875</v>
      </c>
      <c r="C801" s="17"/>
      <c r="D801" s="17"/>
      <c r="E801" s="17"/>
      <c r="F801" s="17"/>
      <c r="G801" s="29"/>
      <c r="H801" s="17"/>
    </row>
    <row r="802" spans="1:8" ht="14.4" x14ac:dyDescent="0.3">
      <c r="A802" s="31"/>
      <c r="B802" s="31" t="s">
        <v>7876</v>
      </c>
      <c r="C802" s="17"/>
      <c r="D802" s="17"/>
      <c r="E802" s="17"/>
      <c r="F802" s="17"/>
      <c r="G802" s="29"/>
      <c r="H802" s="17"/>
    </row>
    <row r="803" spans="1:8" ht="14.4" x14ac:dyDescent="0.3">
      <c r="A803" s="31"/>
      <c r="B803" s="31" t="s">
        <v>7877</v>
      </c>
      <c r="C803" s="17"/>
      <c r="D803" s="17"/>
      <c r="E803" s="17"/>
      <c r="F803" s="17"/>
      <c r="G803" s="29"/>
      <c r="H803" s="17"/>
    </row>
    <row r="804" spans="1:8" ht="14.4" x14ac:dyDescent="0.3">
      <c r="A804" s="31"/>
      <c r="B804" s="31" t="s">
        <v>7878</v>
      </c>
      <c r="C804" s="17"/>
      <c r="D804" s="17"/>
      <c r="E804" s="17"/>
      <c r="F804" s="17"/>
      <c r="G804" s="29"/>
      <c r="H804" s="17"/>
    </row>
    <row r="805" spans="1:8" ht="14.4" x14ac:dyDescent="0.3">
      <c r="A805" s="31"/>
      <c r="B805" s="31" t="s">
        <v>7879</v>
      </c>
      <c r="C805" s="17"/>
      <c r="D805" s="17"/>
      <c r="E805" s="17"/>
      <c r="F805" s="17"/>
      <c r="G805" s="29"/>
      <c r="H805" s="17"/>
    </row>
    <row r="806" spans="1:8" ht="14.4" x14ac:dyDescent="0.3">
      <c r="A806" s="31"/>
      <c r="B806" s="31" t="s">
        <v>7052</v>
      </c>
      <c r="C806" s="17"/>
      <c r="D806" s="17"/>
      <c r="E806" s="17"/>
      <c r="F806" s="17"/>
      <c r="G806" s="29"/>
      <c r="H806" s="17"/>
    </row>
    <row r="807" spans="1:8" ht="14.4" x14ac:dyDescent="0.3">
      <c r="A807" s="31"/>
      <c r="B807" s="31" t="s">
        <v>7880</v>
      </c>
      <c r="C807" s="17"/>
      <c r="D807" s="17"/>
      <c r="E807" s="17"/>
      <c r="F807" s="17"/>
      <c r="G807" s="29"/>
      <c r="H807" s="17"/>
    </row>
    <row r="808" spans="1:8" ht="14.4" x14ac:dyDescent="0.3">
      <c r="A808" s="31"/>
      <c r="B808" s="31" t="s">
        <v>7881</v>
      </c>
      <c r="C808" s="17"/>
      <c r="D808" s="17"/>
      <c r="E808" s="17"/>
      <c r="F808" s="17"/>
      <c r="G808" s="29"/>
      <c r="H808" s="17"/>
    </row>
    <row r="809" spans="1:8" ht="14.4" x14ac:dyDescent="0.3">
      <c r="A809" s="31"/>
      <c r="B809" s="31" t="s">
        <v>7882</v>
      </c>
      <c r="C809" s="17"/>
      <c r="D809" s="17"/>
      <c r="E809" s="17"/>
      <c r="F809" s="17"/>
      <c r="G809" s="29"/>
      <c r="H809" s="17"/>
    </row>
    <row r="810" spans="1:8" ht="14.4" x14ac:dyDescent="0.3">
      <c r="A810" s="31"/>
      <c r="B810" s="31" t="s">
        <v>4939</v>
      </c>
      <c r="C810" s="17"/>
      <c r="D810" s="17"/>
      <c r="E810" s="17"/>
      <c r="F810" s="17"/>
      <c r="G810" s="29"/>
      <c r="H810" s="17"/>
    </row>
    <row r="811" spans="1:8" ht="14.4" x14ac:dyDescent="0.3">
      <c r="A811" s="31"/>
      <c r="B811" s="31" t="s">
        <v>7883</v>
      </c>
      <c r="C811" s="17"/>
      <c r="D811" s="17"/>
      <c r="E811" s="17"/>
      <c r="F811" s="17"/>
      <c r="G811" s="29"/>
      <c r="H811" s="17"/>
    </row>
    <row r="812" spans="1:8" ht="14.4" x14ac:dyDescent="0.3">
      <c r="A812" s="31"/>
      <c r="B812" s="31" t="s">
        <v>7884</v>
      </c>
      <c r="C812" s="17"/>
      <c r="D812" s="17"/>
      <c r="E812" s="17"/>
      <c r="F812" s="17"/>
      <c r="G812" s="29"/>
      <c r="H812" s="17"/>
    </row>
    <row r="813" spans="1:8" ht="14.4" x14ac:dyDescent="0.3">
      <c r="A813" s="31"/>
      <c r="B813" s="31" t="s">
        <v>7885</v>
      </c>
      <c r="C813" s="17"/>
      <c r="D813" s="17"/>
      <c r="E813" s="17"/>
      <c r="F813" s="17"/>
      <c r="G813" s="29"/>
      <c r="H813" s="17"/>
    </row>
    <row r="814" spans="1:8" ht="14.4" x14ac:dyDescent="0.3">
      <c r="A814" s="31"/>
      <c r="B814" s="31" t="s">
        <v>114</v>
      </c>
      <c r="C814" s="17"/>
      <c r="D814" s="17"/>
      <c r="E814" s="17"/>
      <c r="F814" s="17"/>
      <c r="G814" s="29"/>
      <c r="H814" s="17"/>
    </row>
    <row r="815" spans="1:8" ht="14.4" x14ac:dyDescent="0.3">
      <c r="A815" s="31"/>
      <c r="B815" s="31" t="s">
        <v>1816</v>
      </c>
      <c r="C815" s="17"/>
      <c r="D815" s="17"/>
      <c r="E815" s="17"/>
      <c r="F815" s="17"/>
      <c r="G815" s="29"/>
      <c r="H815" s="17"/>
    </row>
    <row r="816" spans="1:8" ht="14.4" x14ac:dyDescent="0.3">
      <c r="A816" s="31"/>
      <c r="B816" s="31" t="s">
        <v>7886</v>
      </c>
      <c r="C816" s="17"/>
      <c r="D816" s="17"/>
      <c r="E816" s="17"/>
      <c r="F816" s="17"/>
      <c r="G816" s="29"/>
      <c r="H816" s="17"/>
    </row>
    <row r="817" spans="1:8" ht="14.4" x14ac:dyDescent="0.3">
      <c r="A817" s="31"/>
      <c r="B817" s="31" t="s">
        <v>7887</v>
      </c>
      <c r="C817" s="17"/>
      <c r="D817" s="17"/>
      <c r="E817" s="17"/>
      <c r="F817" s="17"/>
      <c r="G817" s="29"/>
      <c r="H817" s="17"/>
    </row>
    <row r="818" spans="1:8" ht="14.4" x14ac:dyDescent="0.3">
      <c r="A818" s="31"/>
      <c r="B818" s="31" t="s">
        <v>7888</v>
      </c>
      <c r="C818" s="17"/>
      <c r="D818" s="17"/>
      <c r="E818" s="17"/>
      <c r="F818" s="17"/>
      <c r="G818" s="29"/>
      <c r="H818" s="17"/>
    </row>
    <row r="819" spans="1:8" ht="14.4" x14ac:dyDescent="0.3">
      <c r="A819" s="31"/>
      <c r="B819" s="31" t="s">
        <v>4941</v>
      </c>
      <c r="C819" s="17"/>
      <c r="D819" s="17"/>
      <c r="E819" s="17"/>
      <c r="F819" s="17"/>
      <c r="G819" s="29"/>
      <c r="H819" s="17"/>
    </row>
    <row r="820" spans="1:8" ht="14.4" x14ac:dyDescent="0.3">
      <c r="A820" s="31"/>
      <c r="B820" s="31" t="s">
        <v>7889</v>
      </c>
      <c r="C820" s="17"/>
      <c r="D820" s="17"/>
      <c r="E820" s="17"/>
      <c r="F820" s="17"/>
      <c r="G820" s="29"/>
      <c r="H820" s="17"/>
    </row>
    <row r="821" spans="1:8" ht="14.4" x14ac:dyDescent="0.3">
      <c r="A821" s="31"/>
      <c r="B821" s="31" t="s">
        <v>7890</v>
      </c>
      <c r="C821" s="17"/>
      <c r="D821" s="17"/>
      <c r="E821" s="17"/>
      <c r="F821" s="17"/>
      <c r="G821" s="29"/>
      <c r="H821" s="17"/>
    </row>
    <row r="822" spans="1:8" ht="14.4" x14ac:dyDescent="0.3">
      <c r="A822" s="31"/>
      <c r="B822" s="31" t="s">
        <v>7891</v>
      </c>
      <c r="C822" s="17"/>
      <c r="D822" s="17"/>
      <c r="E822" s="17"/>
      <c r="F822" s="17"/>
      <c r="G822" s="29"/>
      <c r="H822" s="17"/>
    </row>
    <row r="823" spans="1:8" ht="14.4" x14ac:dyDescent="0.3">
      <c r="A823" s="31"/>
      <c r="B823" s="31" t="s">
        <v>7892</v>
      </c>
      <c r="C823" s="17"/>
      <c r="D823" s="17"/>
      <c r="E823" s="17"/>
      <c r="F823" s="17"/>
      <c r="G823" s="29"/>
      <c r="H823" s="17"/>
    </row>
    <row r="824" spans="1:8" ht="14.4" x14ac:dyDescent="0.3">
      <c r="A824" s="31"/>
      <c r="B824" s="31" t="s">
        <v>7893</v>
      </c>
      <c r="C824" s="17"/>
      <c r="D824" s="17"/>
      <c r="E824" s="17"/>
      <c r="F824" s="17"/>
      <c r="G824" s="29"/>
      <c r="H824" s="17"/>
    </row>
    <row r="825" spans="1:8" ht="14.4" x14ac:dyDescent="0.3">
      <c r="A825" s="31"/>
      <c r="B825" s="31" t="s">
        <v>7894</v>
      </c>
      <c r="C825" s="17"/>
      <c r="D825" s="17"/>
      <c r="E825" s="17"/>
      <c r="F825" s="17"/>
      <c r="G825" s="29"/>
      <c r="H825" s="17"/>
    </row>
    <row r="826" spans="1:8" ht="14.4" x14ac:dyDescent="0.3">
      <c r="A826" s="31"/>
      <c r="B826" s="31" t="s">
        <v>1362</v>
      </c>
      <c r="C826" s="17"/>
      <c r="D826" s="17"/>
      <c r="E826" s="17"/>
      <c r="F826" s="17"/>
      <c r="G826" s="29"/>
      <c r="H826" s="17"/>
    </row>
    <row r="827" spans="1:8" ht="14.4" x14ac:dyDescent="0.3">
      <c r="A827" s="31"/>
      <c r="B827" s="31" t="s">
        <v>7895</v>
      </c>
      <c r="C827" s="17"/>
      <c r="D827" s="17"/>
      <c r="E827" s="17"/>
      <c r="F827" s="17"/>
      <c r="G827" s="29"/>
      <c r="H827" s="17"/>
    </row>
    <row r="828" spans="1:8" ht="14.4" x14ac:dyDescent="0.3">
      <c r="A828" s="31"/>
      <c r="B828" s="31" t="s">
        <v>7896</v>
      </c>
      <c r="C828" s="17"/>
      <c r="D828" s="17"/>
      <c r="E828" s="17"/>
      <c r="F828" s="17"/>
      <c r="G828" s="29"/>
      <c r="H828" s="17"/>
    </row>
    <row r="829" spans="1:8" ht="14.4" x14ac:dyDescent="0.3">
      <c r="A829" s="31"/>
      <c r="B829" s="31" t="s">
        <v>4943</v>
      </c>
      <c r="C829" s="17"/>
      <c r="D829" s="17"/>
      <c r="E829" s="17"/>
      <c r="F829" s="17"/>
      <c r="G829" s="29"/>
      <c r="H829" s="17"/>
    </row>
    <row r="830" spans="1:8" ht="14.4" x14ac:dyDescent="0.3">
      <c r="A830" s="31"/>
      <c r="B830" s="31" t="s">
        <v>7897</v>
      </c>
      <c r="C830" s="17"/>
      <c r="D830" s="17"/>
      <c r="E830" s="17"/>
      <c r="F830" s="17"/>
      <c r="G830" s="29"/>
      <c r="H830" s="17"/>
    </row>
    <row r="831" spans="1:8" ht="14.4" x14ac:dyDescent="0.3">
      <c r="A831" s="31"/>
      <c r="B831" s="31" t="s">
        <v>7009</v>
      </c>
      <c r="C831" s="17"/>
      <c r="D831" s="17"/>
      <c r="E831" s="17"/>
      <c r="F831" s="17"/>
      <c r="G831" s="29"/>
      <c r="H831" s="17"/>
    </row>
    <row r="832" spans="1:8" ht="14.4" x14ac:dyDescent="0.3">
      <c r="A832" s="31"/>
      <c r="B832" s="31" t="s">
        <v>7049</v>
      </c>
      <c r="C832" s="17"/>
      <c r="D832" s="17"/>
      <c r="E832" s="17"/>
      <c r="F832" s="17"/>
      <c r="G832" s="29"/>
      <c r="H832" s="17"/>
    </row>
    <row r="833" spans="1:8" ht="14.4" x14ac:dyDescent="0.3">
      <c r="A833" s="31"/>
      <c r="B833" s="31" t="s">
        <v>7303</v>
      </c>
      <c r="C833" s="17"/>
      <c r="D833" s="17"/>
      <c r="E833" s="17"/>
      <c r="F833" s="17"/>
      <c r="G833" s="29"/>
      <c r="H833" s="17"/>
    </row>
    <row r="834" spans="1:8" ht="14.4" x14ac:dyDescent="0.3">
      <c r="A834" s="31"/>
      <c r="B834" s="31" t="s">
        <v>7898</v>
      </c>
      <c r="C834" s="17"/>
      <c r="D834" s="17"/>
      <c r="E834" s="17"/>
      <c r="F834" s="17"/>
      <c r="G834" s="29"/>
      <c r="H834" s="17"/>
    </row>
    <row r="835" spans="1:8" ht="14.4" x14ac:dyDescent="0.3">
      <c r="A835" s="31"/>
      <c r="B835" s="31" t="s">
        <v>7899</v>
      </c>
      <c r="C835" s="17"/>
      <c r="D835" s="17"/>
      <c r="E835" s="17"/>
      <c r="F835" s="17"/>
      <c r="G835" s="29"/>
      <c r="H835" s="17"/>
    </row>
    <row r="836" spans="1:8" ht="14.4" x14ac:dyDescent="0.3">
      <c r="A836" s="31"/>
      <c r="B836" s="31" t="s">
        <v>5614</v>
      </c>
      <c r="C836" s="17"/>
      <c r="D836" s="17"/>
      <c r="E836" s="17"/>
      <c r="F836" s="17"/>
      <c r="G836" s="29"/>
      <c r="H836" s="17"/>
    </row>
    <row r="837" spans="1:8" ht="14.4" x14ac:dyDescent="0.3">
      <c r="A837" s="31"/>
      <c r="B837" s="31" t="s">
        <v>6410</v>
      </c>
      <c r="C837" s="17"/>
      <c r="D837" s="17"/>
      <c r="E837" s="17"/>
      <c r="F837" s="17"/>
      <c r="G837" s="29"/>
      <c r="H837" s="17"/>
    </row>
    <row r="838" spans="1:8" ht="14.4" x14ac:dyDescent="0.3">
      <c r="A838" s="31"/>
      <c r="B838" s="31" t="s">
        <v>7900</v>
      </c>
      <c r="C838" s="17"/>
      <c r="D838" s="17"/>
      <c r="E838" s="17"/>
      <c r="F838" s="17"/>
      <c r="G838" s="29"/>
      <c r="H838" s="17"/>
    </row>
    <row r="839" spans="1:8" ht="14.4" x14ac:dyDescent="0.3">
      <c r="A839" s="31"/>
      <c r="B839" s="31" t="s">
        <v>7901</v>
      </c>
      <c r="C839" s="17"/>
      <c r="D839" s="17"/>
      <c r="E839" s="17"/>
      <c r="F839" s="17"/>
      <c r="G839" s="29"/>
      <c r="H839" s="17"/>
    </row>
    <row r="840" spans="1:8" ht="14.4" x14ac:dyDescent="0.3">
      <c r="A840" s="31"/>
      <c r="B840" s="31" t="s">
        <v>7902</v>
      </c>
      <c r="C840" s="17"/>
      <c r="D840" s="17"/>
      <c r="E840" s="17"/>
      <c r="F840" s="17"/>
      <c r="G840" s="29"/>
      <c r="H840" s="17"/>
    </row>
    <row r="841" spans="1:8" ht="14.4" x14ac:dyDescent="0.3">
      <c r="A841" s="31"/>
      <c r="B841" s="31" t="s">
        <v>7039</v>
      </c>
      <c r="C841" s="17"/>
      <c r="D841" s="17"/>
      <c r="E841" s="17"/>
      <c r="F841" s="17"/>
      <c r="G841" s="29"/>
      <c r="H841" s="17"/>
    </row>
    <row r="842" spans="1:8" ht="14.4" x14ac:dyDescent="0.3">
      <c r="A842" s="31"/>
      <c r="B842" s="31" t="s">
        <v>7903</v>
      </c>
      <c r="C842" s="17"/>
      <c r="D842" s="17"/>
      <c r="E842" s="17"/>
      <c r="F842" s="17"/>
      <c r="G842" s="29"/>
      <c r="H842" s="17"/>
    </row>
    <row r="843" spans="1:8" ht="14.4" x14ac:dyDescent="0.3">
      <c r="A843" s="31"/>
      <c r="B843" s="31" t="s">
        <v>4945</v>
      </c>
      <c r="C843" s="17"/>
      <c r="D843" s="17"/>
      <c r="E843" s="17"/>
      <c r="F843" s="17"/>
      <c r="G843" s="29"/>
      <c r="H843" s="17"/>
    </row>
    <row r="844" spans="1:8" ht="14.4" x14ac:dyDescent="0.3">
      <c r="A844" s="31"/>
      <c r="B844" s="31" t="s">
        <v>7904</v>
      </c>
      <c r="C844" s="17"/>
      <c r="D844" s="17"/>
      <c r="E844" s="17"/>
      <c r="F844" s="17"/>
      <c r="G844" s="29"/>
      <c r="H844" s="17"/>
    </row>
    <row r="845" spans="1:8" ht="14.4" x14ac:dyDescent="0.3">
      <c r="A845" s="31"/>
      <c r="B845" s="31" t="s">
        <v>7905</v>
      </c>
      <c r="C845" s="17"/>
      <c r="D845" s="17"/>
      <c r="E845" s="17"/>
      <c r="F845" s="17"/>
      <c r="G845" s="29"/>
      <c r="H845" s="17"/>
    </row>
    <row r="846" spans="1:8" ht="14.4" x14ac:dyDescent="0.3">
      <c r="A846" s="31"/>
      <c r="B846" s="31" t="s">
        <v>7906</v>
      </c>
      <c r="C846" s="17"/>
      <c r="D846" s="17"/>
      <c r="E846" s="17"/>
      <c r="F846" s="17"/>
      <c r="G846" s="29"/>
      <c r="H846" s="17"/>
    </row>
    <row r="847" spans="1:8" ht="14.4" x14ac:dyDescent="0.3">
      <c r="A847" s="31"/>
      <c r="B847" s="31" t="s">
        <v>21</v>
      </c>
      <c r="C847" s="17"/>
      <c r="D847" s="17"/>
      <c r="E847" s="17"/>
      <c r="F847" s="17"/>
      <c r="G847" s="29"/>
      <c r="H847" s="17"/>
    </row>
    <row r="848" spans="1:8" ht="14.4" x14ac:dyDescent="0.3">
      <c r="A848" s="31"/>
      <c r="B848" s="31" t="s">
        <v>4947</v>
      </c>
      <c r="C848" s="17"/>
      <c r="D848" s="17"/>
      <c r="E848" s="17"/>
      <c r="F848" s="17"/>
      <c r="G848" s="29"/>
      <c r="H848" s="17"/>
    </row>
    <row r="849" spans="1:8" ht="14.4" x14ac:dyDescent="0.3">
      <c r="A849" s="31"/>
      <c r="B849" s="31" t="s">
        <v>7907</v>
      </c>
      <c r="C849" s="17"/>
      <c r="D849" s="17"/>
      <c r="E849" s="17"/>
      <c r="F849" s="17"/>
      <c r="G849" s="29"/>
      <c r="H849" s="17"/>
    </row>
    <row r="850" spans="1:8" ht="14.4" x14ac:dyDescent="0.3">
      <c r="A850" s="31"/>
      <c r="B850" s="31" t="s">
        <v>4949</v>
      </c>
      <c r="C850" s="17"/>
      <c r="D850" s="17"/>
      <c r="E850" s="17"/>
      <c r="F850" s="17"/>
      <c r="G850" s="29"/>
      <c r="H850" s="17"/>
    </row>
    <row r="851" spans="1:8" ht="14.4" x14ac:dyDescent="0.3">
      <c r="A851" s="31"/>
      <c r="B851" s="31" t="s">
        <v>4950</v>
      </c>
      <c r="C851" s="17"/>
      <c r="D851" s="17"/>
      <c r="E851" s="17"/>
      <c r="F851" s="17"/>
      <c r="G851" s="29"/>
      <c r="H851" s="17"/>
    </row>
    <row r="852" spans="1:8" ht="14.4" x14ac:dyDescent="0.3">
      <c r="A852" s="31"/>
      <c r="B852" s="31" t="s">
        <v>7908</v>
      </c>
      <c r="C852" s="17"/>
      <c r="D852" s="17"/>
      <c r="E852" s="17"/>
      <c r="F852" s="17"/>
      <c r="G852" s="29"/>
      <c r="H852" s="17"/>
    </row>
    <row r="853" spans="1:8" ht="14.4" x14ac:dyDescent="0.3">
      <c r="A853" s="31"/>
      <c r="B853" s="31" t="s">
        <v>7909</v>
      </c>
      <c r="C853" s="17"/>
      <c r="D853" s="17"/>
      <c r="E853" s="17"/>
      <c r="F853" s="17"/>
      <c r="G853" s="29"/>
      <c r="H853" s="17"/>
    </row>
    <row r="854" spans="1:8" ht="14.4" x14ac:dyDescent="0.3">
      <c r="A854" s="31"/>
      <c r="B854" s="31" t="s">
        <v>4954</v>
      </c>
      <c r="C854" s="17"/>
      <c r="D854" s="17"/>
      <c r="E854" s="17"/>
      <c r="F854" s="17"/>
      <c r="G854" s="29"/>
      <c r="H854" s="17"/>
    </row>
    <row r="855" spans="1:8" ht="14.4" x14ac:dyDescent="0.3">
      <c r="A855" s="31"/>
      <c r="B855" s="31" t="s">
        <v>7910</v>
      </c>
      <c r="C855" s="17"/>
      <c r="D855" s="17"/>
      <c r="E855" s="17"/>
      <c r="F855" s="17"/>
      <c r="G855" s="29"/>
      <c r="H855" s="17"/>
    </row>
    <row r="856" spans="1:8" ht="14.4" x14ac:dyDescent="0.3">
      <c r="A856" s="31"/>
      <c r="B856" s="31" t="s">
        <v>7911</v>
      </c>
      <c r="C856" s="17"/>
      <c r="D856" s="17"/>
      <c r="E856" s="17"/>
      <c r="F856" s="17"/>
      <c r="G856" s="29"/>
      <c r="H856" s="17"/>
    </row>
    <row r="857" spans="1:8" ht="14.4" x14ac:dyDescent="0.3">
      <c r="A857" s="31"/>
      <c r="B857" s="31" t="s">
        <v>7912</v>
      </c>
      <c r="C857" s="17"/>
      <c r="D857" s="17"/>
      <c r="E857" s="17"/>
      <c r="F857" s="17"/>
      <c r="G857" s="29"/>
      <c r="H857" s="17"/>
    </row>
    <row r="858" spans="1:8" ht="14.4" x14ac:dyDescent="0.3">
      <c r="A858" s="31"/>
      <c r="B858" s="31" t="s">
        <v>7913</v>
      </c>
      <c r="C858" s="17"/>
      <c r="D858" s="17"/>
      <c r="E858" s="17"/>
      <c r="F858" s="17"/>
      <c r="G858" s="29"/>
      <c r="H858" s="17"/>
    </row>
    <row r="859" spans="1:8" ht="14.4" x14ac:dyDescent="0.3">
      <c r="A859" s="31"/>
      <c r="B859" s="31" t="s">
        <v>7914</v>
      </c>
      <c r="C859" s="17"/>
      <c r="D859" s="17"/>
      <c r="E859" s="17"/>
      <c r="F859" s="17"/>
      <c r="G859" s="29"/>
      <c r="H859" s="17"/>
    </row>
    <row r="860" spans="1:8" ht="14.4" x14ac:dyDescent="0.3">
      <c r="A860" s="31"/>
      <c r="B860" s="31" t="s">
        <v>4956</v>
      </c>
      <c r="C860" s="17"/>
      <c r="D860" s="17"/>
      <c r="E860" s="17"/>
      <c r="F860" s="17"/>
      <c r="G860" s="29"/>
      <c r="H860" s="17"/>
    </row>
    <row r="861" spans="1:8" ht="14.4" x14ac:dyDescent="0.3">
      <c r="A861" s="31"/>
      <c r="B861" s="31" t="s">
        <v>6195</v>
      </c>
      <c r="C861" s="17"/>
      <c r="D861" s="17"/>
      <c r="E861" s="17"/>
      <c r="F861" s="17"/>
      <c r="G861" s="29"/>
      <c r="H861" s="17"/>
    </row>
    <row r="862" spans="1:8" ht="14.4" x14ac:dyDescent="0.3">
      <c r="A862" s="31"/>
      <c r="B862" s="31" t="s">
        <v>7915</v>
      </c>
      <c r="C862" s="17"/>
      <c r="D862" s="17"/>
      <c r="E862" s="17"/>
      <c r="F862" s="17"/>
      <c r="G862" s="29"/>
      <c r="H862" s="17"/>
    </row>
    <row r="863" spans="1:8" ht="14.4" x14ac:dyDescent="0.3">
      <c r="A863" s="31"/>
      <c r="B863" s="31" t="s">
        <v>7916</v>
      </c>
      <c r="C863" s="17"/>
      <c r="D863" s="17"/>
      <c r="E863" s="17"/>
      <c r="F863" s="17"/>
      <c r="G863" s="29"/>
      <c r="H863" s="17"/>
    </row>
    <row r="864" spans="1:8" ht="14.4" x14ac:dyDescent="0.3">
      <c r="A864" s="31"/>
      <c r="B864" s="31" t="s">
        <v>4961</v>
      </c>
      <c r="C864" s="17"/>
      <c r="D864" s="17"/>
      <c r="E864" s="17"/>
      <c r="F864" s="17"/>
      <c r="G864" s="29"/>
      <c r="H864" s="17"/>
    </row>
    <row r="865" spans="1:8" ht="14.4" x14ac:dyDescent="0.3">
      <c r="A865" s="31"/>
      <c r="B865" s="31" t="s">
        <v>7917</v>
      </c>
      <c r="C865" s="17"/>
      <c r="D865" s="17"/>
      <c r="E865" s="17"/>
      <c r="F865" s="17"/>
      <c r="G865" s="29"/>
      <c r="H865" s="17"/>
    </row>
    <row r="866" spans="1:8" ht="14.4" x14ac:dyDescent="0.3">
      <c r="A866" s="31"/>
      <c r="B866" s="31" t="s">
        <v>7918</v>
      </c>
      <c r="C866" s="17"/>
      <c r="D866" s="17"/>
      <c r="E866" s="17"/>
      <c r="F866" s="17"/>
      <c r="G866" s="29"/>
      <c r="H866" s="17"/>
    </row>
    <row r="867" spans="1:8" ht="14.4" x14ac:dyDescent="0.3">
      <c r="A867" s="31"/>
      <c r="B867" s="31" t="s">
        <v>4963</v>
      </c>
      <c r="C867" s="17"/>
      <c r="D867" s="17"/>
      <c r="E867" s="17"/>
      <c r="F867" s="17"/>
      <c r="G867" s="29"/>
      <c r="H867" s="17"/>
    </row>
    <row r="868" spans="1:8" ht="14.4" x14ac:dyDescent="0.3">
      <c r="A868" s="31"/>
      <c r="B868" s="31" t="s">
        <v>4966</v>
      </c>
      <c r="C868" s="17"/>
      <c r="D868" s="17"/>
      <c r="E868" s="17"/>
      <c r="F868" s="17"/>
      <c r="G868" s="29"/>
      <c r="H868" s="17"/>
    </row>
    <row r="869" spans="1:8" ht="14.4" x14ac:dyDescent="0.3">
      <c r="A869" s="31"/>
      <c r="B869" s="31" t="s">
        <v>7014</v>
      </c>
      <c r="C869" s="17"/>
      <c r="D869" s="17"/>
      <c r="E869" s="17"/>
      <c r="F869" s="17"/>
      <c r="G869" s="29"/>
      <c r="H869" s="17"/>
    </row>
    <row r="870" spans="1:8" ht="14.4" x14ac:dyDescent="0.3">
      <c r="A870" s="31"/>
      <c r="B870" s="31" t="s">
        <v>550</v>
      </c>
      <c r="C870" s="17"/>
      <c r="D870" s="17"/>
      <c r="E870" s="17"/>
      <c r="F870" s="17"/>
      <c r="G870" s="29"/>
      <c r="H870" s="17"/>
    </row>
    <row r="871" spans="1:8" ht="14.4" x14ac:dyDescent="0.3">
      <c r="A871" s="31"/>
      <c r="B871" s="31" t="s">
        <v>7919</v>
      </c>
      <c r="C871" s="17"/>
      <c r="D871" s="17"/>
      <c r="E871" s="17"/>
      <c r="F871" s="17"/>
      <c r="G871" s="29"/>
      <c r="H871" s="17"/>
    </row>
    <row r="872" spans="1:8" ht="14.4" x14ac:dyDescent="0.3">
      <c r="A872" s="31"/>
      <c r="B872" s="31" t="s">
        <v>7000</v>
      </c>
      <c r="C872" s="17"/>
      <c r="D872" s="17"/>
      <c r="E872" s="17"/>
      <c r="F872" s="17"/>
      <c r="G872" s="29"/>
      <c r="H872" s="17"/>
    </row>
    <row r="873" spans="1:8" ht="14.4" x14ac:dyDescent="0.3">
      <c r="A873" s="31"/>
      <c r="B873" s="31" t="s">
        <v>7007</v>
      </c>
      <c r="C873" s="17"/>
      <c r="D873" s="17"/>
      <c r="E873" s="17"/>
      <c r="F873" s="17"/>
      <c r="G873" s="29"/>
      <c r="H873" s="17"/>
    </row>
    <row r="874" spans="1:8" ht="14.4" x14ac:dyDescent="0.3">
      <c r="A874" s="31"/>
      <c r="B874" s="31" t="s">
        <v>7920</v>
      </c>
      <c r="C874" s="17"/>
      <c r="D874" s="17"/>
      <c r="E874" s="17"/>
      <c r="F874" s="17"/>
      <c r="G874" s="29"/>
      <c r="H874" s="17"/>
    </row>
    <row r="875" spans="1:8" ht="14.4" x14ac:dyDescent="0.3">
      <c r="A875" s="31"/>
      <c r="B875" s="31" t="s">
        <v>7921</v>
      </c>
      <c r="C875" s="17"/>
      <c r="D875" s="17"/>
      <c r="E875" s="17"/>
      <c r="F875" s="17"/>
      <c r="G875" s="29"/>
      <c r="H875" s="17"/>
    </row>
    <row r="876" spans="1:8" ht="14.4" x14ac:dyDescent="0.3">
      <c r="A876" s="31"/>
      <c r="B876" s="31" t="s">
        <v>7922</v>
      </c>
      <c r="C876" s="17"/>
      <c r="D876" s="17"/>
      <c r="E876" s="17"/>
      <c r="F876" s="17"/>
      <c r="G876" s="29"/>
      <c r="H876" s="17"/>
    </row>
    <row r="877" spans="1:8" ht="14.4" x14ac:dyDescent="0.3">
      <c r="A877" s="31"/>
      <c r="B877" s="31" t="s">
        <v>5755</v>
      </c>
      <c r="C877" s="17"/>
      <c r="D877" s="17"/>
      <c r="E877" s="17"/>
      <c r="F877" s="17"/>
      <c r="G877" s="29"/>
      <c r="H877" s="17"/>
    </row>
    <row r="878" spans="1:8" ht="14.4" x14ac:dyDescent="0.3">
      <c r="A878" s="31"/>
      <c r="B878" s="31" t="s">
        <v>7923</v>
      </c>
      <c r="C878" s="17"/>
      <c r="D878" s="17"/>
      <c r="E878" s="17"/>
      <c r="F878" s="17"/>
      <c r="G878" s="29"/>
      <c r="H878" s="17"/>
    </row>
    <row r="879" spans="1:8" ht="14.4" x14ac:dyDescent="0.3">
      <c r="A879" s="31"/>
      <c r="B879" s="31" t="s">
        <v>7317</v>
      </c>
      <c r="C879" s="17"/>
      <c r="D879" s="17"/>
      <c r="E879" s="17"/>
      <c r="F879" s="17"/>
      <c r="G879" s="29"/>
      <c r="H879" s="17"/>
    </row>
    <row r="880" spans="1:8" ht="14.4" x14ac:dyDescent="0.3">
      <c r="A880" s="31"/>
      <c r="B880" s="31" t="s">
        <v>1171</v>
      </c>
      <c r="C880" s="17"/>
      <c r="D880" s="17"/>
      <c r="E880" s="17"/>
      <c r="F880" s="17"/>
      <c r="G880" s="29"/>
      <c r="H880" s="17"/>
    </row>
    <row r="881" spans="1:8" ht="14.4" x14ac:dyDescent="0.3">
      <c r="A881" s="31"/>
      <c r="B881" s="31" t="s">
        <v>7924</v>
      </c>
      <c r="C881" s="17"/>
      <c r="D881" s="17"/>
      <c r="E881" s="17"/>
      <c r="F881" s="17"/>
      <c r="G881" s="29"/>
      <c r="H881" s="17"/>
    </row>
    <row r="882" spans="1:8" ht="14.4" x14ac:dyDescent="0.3">
      <c r="A882" s="31"/>
      <c r="B882" s="31" t="s">
        <v>273</v>
      </c>
      <c r="C882" s="17"/>
      <c r="D882" s="17"/>
      <c r="E882" s="17"/>
      <c r="F882" s="17"/>
      <c r="G882" s="29"/>
      <c r="H882" s="17"/>
    </row>
    <row r="883" spans="1:8" ht="14.4" x14ac:dyDescent="0.3">
      <c r="A883" s="31"/>
      <c r="B883" s="31" t="s">
        <v>7925</v>
      </c>
      <c r="C883" s="17"/>
      <c r="D883" s="17"/>
      <c r="E883" s="17"/>
      <c r="F883" s="17"/>
      <c r="G883" s="29"/>
      <c r="H883" s="17"/>
    </row>
    <row r="884" spans="1:8" ht="14.4" x14ac:dyDescent="0.3">
      <c r="A884" s="31"/>
      <c r="B884" s="31" t="s">
        <v>7926</v>
      </c>
      <c r="C884" s="17"/>
      <c r="D884" s="17"/>
      <c r="E884" s="17"/>
      <c r="F884" s="17"/>
      <c r="G884" s="29"/>
      <c r="H884" s="17"/>
    </row>
    <row r="885" spans="1:8" ht="14.4" x14ac:dyDescent="0.3">
      <c r="A885" s="31"/>
      <c r="B885" s="31" t="s">
        <v>7927</v>
      </c>
      <c r="C885" s="17"/>
      <c r="D885" s="17"/>
      <c r="E885" s="17"/>
      <c r="F885" s="17"/>
      <c r="G885" s="29"/>
      <c r="H885" s="17"/>
    </row>
    <row r="886" spans="1:8" ht="14.4" x14ac:dyDescent="0.3">
      <c r="A886" s="31"/>
      <c r="B886" s="31" t="s">
        <v>7928</v>
      </c>
      <c r="C886" s="17"/>
      <c r="D886" s="17"/>
      <c r="E886" s="17"/>
      <c r="F886" s="17"/>
      <c r="G886" s="29"/>
      <c r="H886" s="17"/>
    </row>
    <row r="887" spans="1:8" ht="14.4" x14ac:dyDescent="0.3">
      <c r="A887" s="31"/>
      <c r="B887" s="31" t="s">
        <v>7929</v>
      </c>
      <c r="C887" s="17"/>
      <c r="D887" s="17"/>
      <c r="E887" s="17"/>
      <c r="F887" s="17"/>
      <c r="G887" s="29"/>
      <c r="H887" s="17"/>
    </row>
    <row r="888" spans="1:8" ht="14.4" x14ac:dyDescent="0.3">
      <c r="A888" s="31"/>
      <c r="B888" s="31" t="s">
        <v>5657</v>
      </c>
      <c r="C888" s="17"/>
      <c r="D888" s="17"/>
      <c r="E888" s="17"/>
      <c r="F888" s="17"/>
      <c r="G888" s="29"/>
      <c r="H888" s="17"/>
    </row>
    <row r="889" spans="1:8" ht="14.4" x14ac:dyDescent="0.3">
      <c r="A889" s="31"/>
      <c r="B889" s="31" t="s">
        <v>7186</v>
      </c>
      <c r="C889" s="17"/>
      <c r="D889" s="17"/>
      <c r="E889" s="17"/>
      <c r="F889" s="17"/>
      <c r="G889" s="29"/>
      <c r="H889" s="17"/>
    </row>
    <row r="890" spans="1:8" ht="14.4" x14ac:dyDescent="0.3">
      <c r="A890" s="31"/>
      <c r="B890" s="31" t="s">
        <v>7930</v>
      </c>
      <c r="C890" s="17"/>
      <c r="D890" s="17"/>
      <c r="E890" s="17"/>
      <c r="F890" s="17"/>
      <c r="G890" s="29"/>
      <c r="H890" s="17"/>
    </row>
    <row r="891" spans="1:8" ht="14.4" x14ac:dyDescent="0.3">
      <c r="A891" s="31"/>
      <c r="B891" s="31" t="s">
        <v>324</v>
      </c>
      <c r="C891" s="17"/>
      <c r="D891" s="17"/>
      <c r="E891" s="17"/>
      <c r="F891" s="17"/>
      <c r="G891" s="29"/>
      <c r="H891" s="17"/>
    </row>
    <row r="892" spans="1:8" ht="14.4" x14ac:dyDescent="0.3">
      <c r="A892" s="31"/>
      <c r="B892" s="31" t="s">
        <v>4979</v>
      </c>
      <c r="C892" s="17"/>
      <c r="D892" s="17"/>
      <c r="E892" s="17"/>
      <c r="F892" s="17"/>
      <c r="G892" s="29"/>
      <c r="H892" s="17"/>
    </row>
    <row r="893" spans="1:8" ht="14.4" x14ac:dyDescent="0.3">
      <c r="A893" s="31"/>
      <c r="B893" s="31" t="s">
        <v>4980</v>
      </c>
      <c r="C893" s="17"/>
      <c r="D893" s="17"/>
      <c r="E893" s="17"/>
      <c r="F893" s="17"/>
      <c r="G893" s="29"/>
      <c r="H893" s="17"/>
    </row>
    <row r="894" spans="1:8" ht="14.4" x14ac:dyDescent="0.3">
      <c r="A894" s="31"/>
      <c r="B894" s="31" t="s">
        <v>6879</v>
      </c>
      <c r="C894" s="17"/>
      <c r="D894" s="17"/>
      <c r="E894" s="17"/>
      <c r="F894" s="17"/>
      <c r="G894" s="29"/>
      <c r="H894" s="17"/>
    </row>
    <row r="895" spans="1:8" ht="14.4" x14ac:dyDescent="0.3">
      <c r="A895" s="31"/>
      <c r="B895" s="31" t="s">
        <v>4982</v>
      </c>
      <c r="C895" s="17"/>
      <c r="D895" s="17"/>
      <c r="E895" s="17"/>
      <c r="F895" s="17"/>
      <c r="G895" s="29"/>
      <c r="H895" s="17"/>
    </row>
    <row r="896" spans="1:8" ht="14.4" x14ac:dyDescent="0.3">
      <c r="A896" s="31"/>
      <c r="B896" s="31" t="s">
        <v>7931</v>
      </c>
      <c r="C896" s="17"/>
      <c r="D896" s="17"/>
      <c r="E896" s="17"/>
      <c r="F896" s="17"/>
      <c r="G896" s="29"/>
      <c r="H896" s="17"/>
    </row>
    <row r="897" spans="1:8" ht="14.4" x14ac:dyDescent="0.3">
      <c r="A897" s="31"/>
      <c r="B897" s="31" t="s">
        <v>7254</v>
      </c>
      <c r="C897" s="17"/>
      <c r="D897" s="17"/>
      <c r="E897" s="17"/>
      <c r="F897" s="17"/>
      <c r="G897" s="29"/>
      <c r="H897" s="17"/>
    </row>
    <row r="898" spans="1:8" ht="14.4" x14ac:dyDescent="0.3">
      <c r="A898" s="31"/>
      <c r="B898" s="31" t="s">
        <v>7932</v>
      </c>
      <c r="C898" s="17"/>
      <c r="D898" s="17"/>
      <c r="E898" s="17"/>
      <c r="F898" s="17"/>
      <c r="G898" s="29"/>
      <c r="H898" s="17"/>
    </row>
    <row r="899" spans="1:8" ht="14.4" x14ac:dyDescent="0.3">
      <c r="A899" s="31"/>
      <c r="B899" s="31" t="s">
        <v>1602</v>
      </c>
      <c r="C899" s="17"/>
      <c r="D899" s="17"/>
      <c r="E899" s="17"/>
      <c r="F899" s="17"/>
      <c r="G899" s="29"/>
      <c r="H899" s="17"/>
    </row>
    <row r="900" spans="1:8" ht="14.4" x14ac:dyDescent="0.3">
      <c r="A900" s="31"/>
      <c r="B900" s="31" t="s">
        <v>7092</v>
      </c>
      <c r="C900" s="17"/>
      <c r="D900" s="17"/>
      <c r="E900" s="17"/>
      <c r="F900" s="17"/>
      <c r="G900" s="29"/>
      <c r="H900" s="17"/>
    </row>
    <row r="901" spans="1:8" ht="14.4" x14ac:dyDescent="0.3">
      <c r="A901" s="31"/>
      <c r="B901" s="31" t="s">
        <v>7933</v>
      </c>
      <c r="C901" s="17"/>
      <c r="D901" s="17"/>
      <c r="E901" s="17"/>
      <c r="F901" s="17"/>
      <c r="G901" s="29"/>
      <c r="H901" s="17"/>
    </row>
    <row r="902" spans="1:8" ht="14.4" x14ac:dyDescent="0.3">
      <c r="A902" s="31"/>
      <c r="B902" s="31" t="s">
        <v>45</v>
      </c>
      <c r="C902" s="17"/>
      <c r="D902" s="17"/>
      <c r="E902" s="17"/>
      <c r="F902" s="17"/>
      <c r="G902" s="29"/>
      <c r="H902" s="17"/>
    </row>
    <row r="903" spans="1:8" ht="14.4" x14ac:dyDescent="0.3">
      <c r="A903" s="31"/>
      <c r="B903" s="31" t="s">
        <v>7934</v>
      </c>
      <c r="C903" s="17"/>
      <c r="D903" s="17"/>
      <c r="E903" s="17"/>
      <c r="F903" s="17"/>
      <c r="G903" s="29"/>
      <c r="H903" s="17"/>
    </row>
    <row r="904" spans="1:8" ht="14.4" x14ac:dyDescent="0.3">
      <c r="A904" s="31"/>
      <c r="B904" s="31" t="s">
        <v>6997</v>
      </c>
      <c r="C904" s="17"/>
      <c r="D904" s="17"/>
      <c r="E904" s="17"/>
      <c r="F904" s="17"/>
      <c r="G904" s="29"/>
      <c r="H904" s="17"/>
    </row>
    <row r="905" spans="1:8" ht="14.4" x14ac:dyDescent="0.3">
      <c r="A905" s="31"/>
      <c r="B905" s="31" t="s">
        <v>7041</v>
      </c>
      <c r="C905" s="17"/>
      <c r="D905" s="17"/>
      <c r="E905" s="17"/>
      <c r="F905" s="17"/>
      <c r="G905" s="29"/>
      <c r="H905" s="17"/>
    </row>
    <row r="906" spans="1:8" ht="14.4" x14ac:dyDescent="0.3">
      <c r="A906" s="31"/>
      <c r="B906" s="31" t="s">
        <v>7935</v>
      </c>
      <c r="C906" s="17"/>
      <c r="D906" s="17"/>
      <c r="E906" s="17"/>
      <c r="F906" s="17"/>
      <c r="G906" s="29"/>
      <c r="H906" s="17"/>
    </row>
    <row r="907" spans="1:8" ht="14.4" x14ac:dyDescent="0.3">
      <c r="A907" s="31"/>
      <c r="B907" s="31" t="s">
        <v>1139</v>
      </c>
      <c r="C907" s="17"/>
      <c r="D907" s="17"/>
      <c r="E907" s="17"/>
      <c r="F907" s="17"/>
      <c r="G907" s="29"/>
      <c r="H907" s="17"/>
    </row>
    <row r="908" spans="1:8" ht="14.4" x14ac:dyDescent="0.3">
      <c r="A908" s="31"/>
      <c r="B908" s="31" t="s">
        <v>7936</v>
      </c>
      <c r="C908" s="17"/>
      <c r="D908" s="17"/>
      <c r="E908" s="17"/>
      <c r="F908" s="17"/>
      <c r="G908" s="29"/>
      <c r="H908" s="17"/>
    </row>
    <row r="909" spans="1:8" ht="14.4" x14ac:dyDescent="0.3">
      <c r="A909" s="31"/>
      <c r="B909" s="31" t="s">
        <v>7937</v>
      </c>
      <c r="C909" s="17"/>
      <c r="D909" s="17"/>
      <c r="E909" s="17"/>
      <c r="F909" s="17"/>
      <c r="G909" s="29"/>
      <c r="H909" s="17"/>
    </row>
    <row r="910" spans="1:8" ht="14.4" x14ac:dyDescent="0.3">
      <c r="A910" s="31"/>
      <c r="B910" s="31" t="s">
        <v>7938</v>
      </c>
      <c r="C910" s="17"/>
      <c r="D910" s="17"/>
      <c r="E910" s="17"/>
      <c r="F910" s="17"/>
      <c r="G910" s="29"/>
      <c r="H910" s="17"/>
    </row>
    <row r="911" spans="1:8" ht="14.4" x14ac:dyDescent="0.3">
      <c r="A911" s="31"/>
      <c r="B911" s="31" t="s">
        <v>4988</v>
      </c>
      <c r="C911" s="17"/>
      <c r="D911" s="17"/>
      <c r="E911" s="17"/>
      <c r="F911" s="17"/>
      <c r="G911" s="29"/>
      <c r="H911" s="17"/>
    </row>
    <row r="912" spans="1:8" ht="14.4" x14ac:dyDescent="0.3">
      <c r="A912" s="31"/>
      <c r="B912" s="31" t="s">
        <v>5687</v>
      </c>
      <c r="C912" s="17"/>
      <c r="D912" s="17"/>
      <c r="E912" s="17"/>
      <c r="F912" s="17"/>
      <c r="G912" s="29"/>
      <c r="H912" s="17"/>
    </row>
    <row r="913" spans="1:8" ht="14.4" x14ac:dyDescent="0.3">
      <c r="A913" s="31"/>
      <c r="B913" s="31" t="s">
        <v>7939</v>
      </c>
      <c r="C913" s="17"/>
      <c r="D913" s="17"/>
      <c r="E913" s="17"/>
      <c r="F913" s="17"/>
      <c r="G913" s="29"/>
      <c r="H913" s="17"/>
    </row>
    <row r="914" spans="1:8" ht="14.4" x14ac:dyDescent="0.3">
      <c r="A914" s="31"/>
      <c r="B914" s="31" t="s">
        <v>7274</v>
      </c>
      <c r="C914" s="17"/>
      <c r="D914" s="17"/>
      <c r="E914" s="17"/>
      <c r="F914" s="17"/>
      <c r="G914" s="29"/>
      <c r="H914" s="17"/>
    </row>
    <row r="915" spans="1:8" ht="14.4" x14ac:dyDescent="0.3">
      <c r="A915" s="31"/>
      <c r="B915" s="31" t="s">
        <v>7940</v>
      </c>
      <c r="C915" s="17"/>
      <c r="D915" s="17"/>
      <c r="E915" s="17"/>
      <c r="F915" s="17"/>
      <c r="G915" s="29"/>
      <c r="H915" s="17"/>
    </row>
    <row r="916" spans="1:8" ht="14.4" x14ac:dyDescent="0.3">
      <c r="A916" s="31"/>
      <c r="B916" s="31" t="s">
        <v>7941</v>
      </c>
      <c r="C916" s="17"/>
      <c r="D916" s="17"/>
      <c r="E916" s="17"/>
      <c r="F916" s="17"/>
      <c r="G916" s="29"/>
      <c r="H916" s="17"/>
    </row>
    <row r="917" spans="1:8" ht="14.4" x14ac:dyDescent="0.3">
      <c r="A917" s="31"/>
      <c r="B917" s="31" t="s">
        <v>7942</v>
      </c>
      <c r="C917" s="17"/>
      <c r="D917" s="17"/>
      <c r="E917" s="17"/>
      <c r="F917" s="17"/>
      <c r="G917" s="29"/>
      <c r="H917" s="17"/>
    </row>
    <row r="918" spans="1:8" ht="14.4" x14ac:dyDescent="0.3">
      <c r="A918" s="31"/>
      <c r="B918" s="31" t="s">
        <v>7943</v>
      </c>
      <c r="C918" s="17"/>
      <c r="D918" s="17"/>
      <c r="E918" s="17"/>
      <c r="F918" s="17"/>
      <c r="G918" s="29"/>
      <c r="H918" s="17"/>
    </row>
    <row r="919" spans="1:8" ht="14.4" x14ac:dyDescent="0.3">
      <c r="A919" s="31"/>
      <c r="B919" s="31" t="s">
        <v>7944</v>
      </c>
      <c r="C919" s="17"/>
      <c r="D919" s="17"/>
      <c r="E919" s="17"/>
      <c r="F919" s="17"/>
      <c r="G919" s="29"/>
      <c r="H919" s="17"/>
    </row>
    <row r="920" spans="1:8" ht="14.4" x14ac:dyDescent="0.3">
      <c r="A920" s="31"/>
      <c r="B920" s="31" t="s">
        <v>7945</v>
      </c>
      <c r="C920" s="17"/>
      <c r="D920" s="17"/>
      <c r="E920" s="17"/>
      <c r="F920" s="17"/>
      <c r="G920" s="29"/>
      <c r="H920" s="17"/>
    </row>
    <row r="921" spans="1:8" ht="14.4" x14ac:dyDescent="0.3">
      <c r="A921" s="31"/>
      <c r="B921" s="31" t="s">
        <v>7946</v>
      </c>
      <c r="C921" s="17"/>
      <c r="D921" s="17"/>
      <c r="E921" s="17"/>
      <c r="F921" s="17"/>
      <c r="G921" s="29"/>
      <c r="H921" s="17"/>
    </row>
    <row r="922" spans="1:8" ht="14.4" x14ac:dyDescent="0.3">
      <c r="A922" s="31"/>
      <c r="B922" s="31" t="s">
        <v>7947</v>
      </c>
      <c r="C922" s="17"/>
      <c r="D922" s="17"/>
      <c r="E922" s="17"/>
      <c r="F922" s="17"/>
      <c r="G922" s="29"/>
      <c r="H922" s="17"/>
    </row>
    <row r="923" spans="1:8" ht="14.4" x14ac:dyDescent="0.3">
      <c r="A923" s="31"/>
      <c r="B923" s="31" t="s">
        <v>7948</v>
      </c>
      <c r="C923" s="17"/>
      <c r="D923" s="17"/>
      <c r="E923" s="17"/>
      <c r="F923" s="17"/>
      <c r="G923" s="29"/>
      <c r="H923" s="17"/>
    </row>
    <row r="924" spans="1:8" ht="14.4" x14ac:dyDescent="0.3">
      <c r="A924" s="31"/>
      <c r="B924" s="31" t="s">
        <v>7949</v>
      </c>
      <c r="C924" s="17"/>
      <c r="D924" s="17"/>
      <c r="E924" s="17"/>
      <c r="F924" s="17"/>
      <c r="G924" s="29"/>
      <c r="H924" s="17"/>
    </row>
    <row r="925" spans="1:8" ht="14.4" x14ac:dyDescent="0.3">
      <c r="A925" s="31"/>
      <c r="B925" s="31" t="s">
        <v>7950</v>
      </c>
      <c r="C925" s="17"/>
      <c r="D925" s="17"/>
      <c r="E925" s="17"/>
      <c r="F925" s="17"/>
      <c r="G925" s="29"/>
      <c r="H925" s="17"/>
    </row>
    <row r="926" spans="1:8" ht="14.4" x14ac:dyDescent="0.3">
      <c r="A926" s="31"/>
      <c r="B926" s="31" t="s">
        <v>7951</v>
      </c>
      <c r="C926" s="17"/>
      <c r="D926" s="17"/>
      <c r="E926" s="17"/>
      <c r="F926" s="17"/>
      <c r="G926" s="29"/>
      <c r="H926" s="17"/>
    </row>
    <row r="927" spans="1:8" ht="14.4" x14ac:dyDescent="0.3">
      <c r="A927" s="31"/>
      <c r="B927" s="31" t="s">
        <v>6905</v>
      </c>
      <c r="C927" s="17"/>
      <c r="D927" s="17"/>
      <c r="E927" s="17"/>
      <c r="F927" s="17"/>
      <c r="G927" s="29"/>
      <c r="H927" s="17"/>
    </row>
    <row r="928" spans="1:8" ht="14.4" x14ac:dyDescent="0.3">
      <c r="A928" s="31"/>
      <c r="B928" s="31" t="s">
        <v>7952</v>
      </c>
      <c r="C928" s="17"/>
      <c r="D928" s="17"/>
      <c r="E928" s="17"/>
      <c r="F928" s="17"/>
      <c r="G928" s="29"/>
      <c r="H928" s="17"/>
    </row>
    <row r="929" spans="1:8" ht="14.4" x14ac:dyDescent="0.3">
      <c r="A929" s="31"/>
      <c r="B929" s="31" t="s">
        <v>4996</v>
      </c>
      <c r="C929" s="17"/>
      <c r="D929" s="17"/>
      <c r="E929" s="17"/>
      <c r="F929" s="17"/>
      <c r="G929" s="29"/>
      <c r="H929" s="17"/>
    </row>
    <row r="930" spans="1:8" ht="14.4" x14ac:dyDescent="0.3">
      <c r="A930" s="31"/>
      <c r="B930" s="31" t="s">
        <v>7953</v>
      </c>
      <c r="C930" s="17"/>
      <c r="D930" s="17"/>
      <c r="E930" s="17"/>
      <c r="F930" s="17"/>
      <c r="G930" s="29"/>
      <c r="H930" s="17"/>
    </row>
    <row r="931" spans="1:8" ht="14.4" x14ac:dyDescent="0.3">
      <c r="A931" s="31"/>
      <c r="B931" s="31" t="s">
        <v>7954</v>
      </c>
      <c r="C931" s="17"/>
      <c r="D931" s="17"/>
      <c r="E931" s="17"/>
      <c r="F931" s="17"/>
      <c r="G931" s="29"/>
      <c r="H931" s="17"/>
    </row>
    <row r="932" spans="1:8" ht="14.4" x14ac:dyDescent="0.3">
      <c r="A932" s="31"/>
      <c r="B932" s="31" t="s">
        <v>7955</v>
      </c>
      <c r="C932" s="17"/>
      <c r="D932" s="17"/>
      <c r="E932" s="17"/>
      <c r="F932" s="17"/>
      <c r="G932" s="29"/>
      <c r="H932" s="17"/>
    </row>
    <row r="933" spans="1:8" ht="14.4" x14ac:dyDescent="0.3">
      <c r="A933" s="31"/>
      <c r="B933" s="31" t="s">
        <v>7956</v>
      </c>
      <c r="C933" s="17"/>
      <c r="D933" s="17"/>
      <c r="E933" s="17"/>
      <c r="F933" s="17"/>
      <c r="G933" s="29"/>
      <c r="H933" s="17"/>
    </row>
    <row r="934" spans="1:8" ht="14.4" x14ac:dyDescent="0.3">
      <c r="A934" s="31"/>
      <c r="B934" s="31" t="s">
        <v>7957</v>
      </c>
      <c r="C934" s="17"/>
      <c r="D934" s="17"/>
      <c r="E934" s="17"/>
      <c r="F934" s="17"/>
      <c r="G934" s="29"/>
      <c r="H934" s="17"/>
    </row>
    <row r="935" spans="1:8" ht="14.4" x14ac:dyDescent="0.3">
      <c r="A935" s="31"/>
      <c r="B935" s="31" t="s">
        <v>7958</v>
      </c>
      <c r="C935" s="17"/>
      <c r="D935" s="17"/>
      <c r="E935" s="17"/>
      <c r="F935" s="17"/>
      <c r="G935" s="29"/>
      <c r="H935" s="17"/>
    </row>
    <row r="936" spans="1:8" ht="14.4" x14ac:dyDescent="0.3">
      <c r="A936" s="31"/>
      <c r="B936" s="31" t="s">
        <v>7959</v>
      </c>
      <c r="C936" s="17"/>
      <c r="D936" s="17"/>
      <c r="E936" s="17"/>
      <c r="F936" s="17"/>
      <c r="G936" s="29"/>
      <c r="H936" s="17"/>
    </row>
    <row r="937" spans="1:8" ht="14.4" x14ac:dyDescent="0.3">
      <c r="A937" s="31"/>
      <c r="B937" s="31" t="s">
        <v>7960</v>
      </c>
      <c r="C937" s="17"/>
      <c r="D937" s="17"/>
      <c r="E937" s="17"/>
      <c r="F937" s="17"/>
      <c r="G937" s="29"/>
      <c r="H937" s="17"/>
    </row>
    <row r="938" spans="1:8" ht="14.4" x14ac:dyDescent="0.3">
      <c r="A938" s="31"/>
      <c r="B938" s="31" t="s">
        <v>7961</v>
      </c>
      <c r="C938" s="17"/>
      <c r="D938" s="17"/>
      <c r="E938" s="17"/>
      <c r="F938" s="17"/>
      <c r="G938" s="29"/>
      <c r="H938" s="17"/>
    </row>
    <row r="939" spans="1:8" ht="14.4" x14ac:dyDescent="0.3">
      <c r="A939" s="31"/>
      <c r="B939" s="31" t="s">
        <v>7962</v>
      </c>
      <c r="C939" s="17"/>
      <c r="D939" s="17"/>
      <c r="E939" s="17"/>
      <c r="F939" s="17"/>
      <c r="G939" s="29"/>
      <c r="H939" s="17"/>
    </row>
    <row r="940" spans="1:8" ht="14.4" x14ac:dyDescent="0.3">
      <c r="A940" s="31"/>
      <c r="B940" s="31" t="s">
        <v>7963</v>
      </c>
      <c r="C940" s="17"/>
      <c r="D940" s="17"/>
      <c r="E940" s="17"/>
      <c r="F940" s="17"/>
      <c r="G940" s="29"/>
      <c r="H940" s="17"/>
    </row>
    <row r="941" spans="1:8" ht="14.4" x14ac:dyDescent="0.3">
      <c r="A941" s="31"/>
      <c r="B941" s="31" t="s">
        <v>7964</v>
      </c>
      <c r="C941" s="17"/>
      <c r="D941" s="17"/>
      <c r="E941" s="17"/>
      <c r="F941" s="17"/>
      <c r="G941" s="29"/>
      <c r="H941" s="17"/>
    </row>
    <row r="942" spans="1:8" ht="14.4" x14ac:dyDescent="0.3">
      <c r="A942" s="31"/>
      <c r="B942" s="31" t="s">
        <v>7965</v>
      </c>
      <c r="C942" s="17"/>
      <c r="D942" s="17"/>
      <c r="E942" s="17"/>
      <c r="F942" s="17"/>
      <c r="G942" s="29"/>
      <c r="H942" s="17"/>
    </row>
    <row r="943" spans="1:8" ht="14.4" x14ac:dyDescent="0.3">
      <c r="A943" s="31"/>
      <c r="B943" s="31" t="s">
        <v>7966</v>
      </c>
      <c r="C943" s="17"/>
      <c r="D943" s="17"/>
      <c r="E943" s="17"/>
      <c r="F943" s="17"/>
      <c r="G943" s="29"/>
      <c r="H943" s="17"/>
    </row>
    <row r="944" spans="1:8" ht="14.4" x14ac:dyDescent="0.3">
      <c r="A944" s="31"/>
      <c r="B944" s="31" t="s">
        <v>7967</v>
      </c>
      <c r="C944" s="17"/>
      <c r="D944" s="17"/>
      <c r="E944" s="17"/>
      <c r="F944" s="17"/>
      <c r="G944" s="29"/>
      <c r="H944" s="17"/>
    </row>
    <row r="945" spans="1:8" ht="14.4" x14ac:dyDescent="0.3">
      <c r="A945" s="31"/>
      <c r="B945" s="31" t="s">
        <v>7968</v>
      </c>
      <c r="C945" s="17"/>
      <c r="D945" s="17"/>
      <c r="E945" s="17"/>
      <c r="F945" s="17"/>
      <c r="G945" s="29"/>
      <c r="H945" s="17"/>
    </row>
    <row r="946" spans="1:8" ht="14.4" x14ac:dyDescent="0.3">
      <c r="A946" s="31"/>
      <c r="B946" s="31" t="s">
        <v>7969</v>
      </c>
      <c r="C946" s="17"/>
      <c r="D946" s="17"/>
      <c r="E946" s="17"/>
      <c r="F946" s="17"/>
      <c r="G946" s="29"/>
      <c r="H946" s="17"/>
    </row>
    <row r="947" spans="1:8" ht="14.4" x14ac:dyDescent="0.3">
      <c r="A947" s="31"/>
      <c r="B947" s="31" t="s">
        <v>7970</v>
      </c>
      <c r="C947" s="17"/>
      <c r="D947" s="17"/>
      <c r="E947" s="17"/>
      <c r="F947" s="17"/>
      <c r="G947" s="29"/>
      <c r="H947" s="17"/>
    </row>
    <row r="948" spans="1:8" ht="14.4" x14ac:dyDescent="0.3">
      <c r="A948" s="31"/>
      <c r="B948" s="31" t="s">
        <v>7971</v>
      </c>
      <c r="C948" s="17"/>
      <c r="D948" s="17"/>
      <c r="E948" s="17"/>
      <c r="F948" s="17"/>
      <c r="G948" s="29"/>
      <c r="H948" s="17"/>
    </row>
    <row r="949" spans="1:8" ht="14.4" x14ac:dyDescent="0.3">
      <c r="A949" s="31"/>
      <c r="B949" s="31" t="s">
        <v>7972</v>
      </c>
      <c r="C949" s="17"/>
      <c r="D949" s="17"/>
      <c r="E949" s="17"/>
      <c r="F949" s="17"/>
      <c r="G949" s="29"/>
      <c r="H949" s="17"/>
    </row>
    <row r="950" spans="1:8" ht="14.4" x14ac:dyDescent="0.3">
      <c r="A950" s="31"/>
      <c r="B950" s="31" t="s">
        <v>7082</v>
      </c>
      <c r="C950" s="17"/>
      <c r="D950" s="17"/>
      <c r="E950" s="17"/>
      <c r="F950" s="17"/>
      <c r="G950" s="29"/>
      <c r="H950" s="17"/>
    </row>
    <row r="951" spans="1:8" ht="14.4" x14ac:dyDescent="0.3">
      <c r="A951" s="31"/>
      <c r="B951" s="31" t="s">
        <v>7973</v>
      </c>
      <c r="C951" s="17"/>
      <c r="D951" s="17"/>
      <c r="E951" s="17"/>
      <c r="F951" s="17"/>
      <c r="G951" s="29"/>
      <c r="H951" s="17"/>
    </row>
    <row r="952" spans="1:8" ht="14.4" x14ac:dyDescent="0.3">
      <c r="A952" s="31"/>
      <c r="B952" s="31" t="s">
        <v>7974</v>
      </c>
      <c r="C952" s="17"/>
      <c r="D952" s="17"/>
      <c r="E952" s="17"/>
      <c r="F952" s="17"/>
      <c r="G952" s="29"/>
      <c r="H952" s="17"/>
    </row>
    <row r="953" spans="1:8" ht="14.4" x14ac:dyDescent="0.3">
      <c r="A953" s="31"/>
      <c r="B953" s="31" t="s">
        <v>7975</v>
      </c>
      <c r="C953" s="17"/>
      <c r="D953" s="17"/>
      <c r="E953" s="17"/>
      <c r="F953" s="17"/>
      <c r="G953" s="29"/>
      <c r="H953" s="17"/>
    </row>
    <row r="954" spans="1:8" ht="14.4" x14ac:dyDescent="0.3">
      <c r="A954" s="31"/>
      <c r="B954" s="31" t="s">
        <v>7976</v>
      </c>
      <c r="C954" s="17"/>
      <c r="D954" s="17"/>
      <c r="E954" s="17"/>
      <c r="F954" s="17"/>
      <c r="G954" s="29"/>
      <c r="H954" s="17"/>
    </row>
    <row r="955" spans="1:8" ht="14.4" x14ac:dyDescent="0.3">
      <c r="A955" s="31"/>
      <c r="B955" s="31" t="s">
        <v>1298</v>
      </c>
      <c r="C955" s="17"/>
      <c r="D955" s="17"/>
      <c r="E955" s="17"/>
      <c r="F955" s="17"/>
      <c r="G955" s="29"/>
      <c r="H955" s="17"/>
    </row>
    <row r="956" spans="1:8" ht="14.4" x14ac:dyDescent="0.3">
      <c r="A956" s="31"/>
      <c r="B956" s="31" t="s">
        <v>4999</v>
      </c>
      <c r="C956" s="17"/>
      <c r="D956" s="17"/>
      <c r="E956" s="17"/>
      <c r="F956" s="17"/>
      <c r="G956" s="29"/>
      <c r="H956" s="17"/>
    </row>
    <row r="957" spans="1:8" ht="14.4" x14ac:dyDescent="0.3">
      <c r="A957" s="31"/>
      <c r="B957" s="31" t="s">
        <v>7255</v>
      </c>
      <c r="C957" s="17"/>
      <c r="D957" s="17"/>
      <c r="E957" s="17"/>
      <c r="F957" s="17"/>
      <c r="G957" s="29"/>
      <c r="H957" s="17"/>
    </row>
    <row r="958" spans="1:8" ht="14.4" x14ac:dyDescent="0.3">
      <c r="A958" s="31"/>
      <c r="B958" s="31" t="s">
        <v>7977</v>
      </c>
      <c r="C958" s="17"/>
      <c r="D958" s="17"/>
      <c r="E958" s="17"/>
      <c r="F958" s="17"/>
      <c r="G958" s="29"/>
      <c r="H958" s="17"/>
    </row>
    <row r="959" spans="1:8" ht="14.4" x14ac:dyDescent="0.3">
      <c r="A959" s="31"/>
      <c r="B959" s="31" t="s">
        <v>328</v>
      </c>
      <c r="C959" s="17"/>
      <c r="D959" s="17"/>
      <c r="E959" s="17"/>
      <c r="F959" s="17"/>
      <c r="G959" s="29"/>
      <c r="H959" s="17"/>
    </row>
    <row r="960" spans="1:8" ht="14.4" x14ac:dyDescent="0.3">
      <c r="A960" s="31"/>
      <c r="B960" s="31" t="s">
        <v>7978</v>
      </c>
      <c r="C960" s="17"/>
      <c r="D960" s="17"/>
      <c r="E960" s="17"/>
      <c r="F960" s="17"/>
      <c r="G960" s="29"/>
      <c r="H960" s="17"/>
    </row>
    <row r="961" spans="1:8" ht="14.4" x14ac:dyDescent="0.3">
      <c r="A961" s="31"/>
      <c r="B961" s="31" t="s">
        <v>7979</v>
      </c>
      <c r="C961" s="17"/>
      <c r="D961" s="17"/>
      <c r="E961" s="17"/>
      <c r="F961" s="17"/>
      <c r="G961" s="29"/>
      <c r="H961" s="17"/>
    </row>
    <row r="962" spans="1:8" ht="14.4" x14ac:dyDescent="0.3">
      <c r="A962" s="31"/>
      <c r="B962" s="31" t="s">
        <v>7980</v>
      </c>
      <c r="C962" s="17"/>
      <c r="D962" s="17"/>
      <c r="E962" s="17"/>
      <c r="F962" s="17"/>
      <c r="G962" s="29"/>
      <c r="H962" s="17"/>
    </row>
    <row r="963" spans="1:8" ht="14.4" x14ac:dyDescent="0.3">
      <c r="A963" s="31"/>
      <c r="B963" s="31" t="s">
        <v>7981</v>
      </c>
      <c r="C963" s="17"/>
      <c r="D963" s="17"/>
      <c r="E963" s="17"/>
      <c r="F963" s="17"/>
      <c r="G963" s="29"/>
      <c r="H963" s="17"/>
    </row>
    <row r="964" spans="1:8" ht="14.4" x14ac:dyDescent="0.3">
      <c r="A964" s="31"/>
      <c r="B964" s="31" t="s">
        <v>7300</v>
      </c>
      <c r="C964" s="17"/>
      <c r="D964" s="17"/>
      <c r="E964" s="17"/>
      <c r="F964" s="17"/>
      <c r="G964" s="29"/>
      <c r="H964" s="17"/>
    </row>
    <row r="965" spans="1:8" ht="14.4" x14ac:dyDescent="0.3">
      <c r="A965" s="31"/>
      <c r="B965" s="31" t="s">
        <v>7982</v>
      </c>
      <c r="C965" s="17"/>
      <c r="D965" s="17"/>
      <c r="E965" s="17"/>
      <c r="F965" s="17"/>
      <c r="G965" s="29"/>
      <c r="H965" s="17"/>
    </row>
    <row r="966" spans="1:8" ht="14.4" x14ac:dyDescent="0.3">
      <c r="A966" s="31"/>
      <c r="B966" s="31" t="s">
        <v>7983</v>
      </c>
      <c r="C966" s="17"/>
      <c r="D966" s="17"/>
      <c r="E966" s="17"/>
      <c r="F966" s="17"/>
      <c r="G966" s="29"/>
      <c r="H966" s="17"/>
    </row>
    <row r="967" spans="1:8" ht="14.4" x14ac:dyDescent="0.3">
      <c r="A967" s="31"/>
      <c r="B967" s="31" t="s">
        <v>5009</v>
      </c>
      <c r="C967" s="17"/>
      <c r="D967" s="17"/>
      <c r="E967" s="17"/>
      <c r="F967" s="17"/>
      <c r="G967" s="29"/>
      <c r="H967" s="17"/>
    </row>
    <row r="968" spans="1:8" ht="14.4" x14ac:dyDescent="0.3">
      <c r="A968" s="31"/>
      <c r="B968" s="31" t="s">
        <v>7984</v>
      </c>
      <c r="C968" s="17"/>
      <c r="D968" s="17"/>
      <c r="E968" s="17"/>
      <c r="F968" s="17"/>
      <c r="G968" s="29"/>
      <c r="H968" s="17"/>
    </row>
    <row r="969" spans="1:8" ht="14.4" x14ac:dyDescent="0.3">
      <c r="A969" s="31"/>
      <c r="B969" s="31" t="s">
        <v>7985</v>
      </c>
      <c r="C969" s="17"/>
      <c r="D969" s="17"/>
      <c r="E969" s="17"/>
      <c r="F969" s="17"/>
      <c r="G969" s="29"/>
      <c r="H969" s="17"/>
    </row>
    <row r="970" spans="1:8" ht="14.4" x14ac:dyDescent="0.3">
      <c r="A970" s="31"/>
      <c r="B970" s="31" t="s">
        <v>5010</v>
      </c>
      <c r="C970" s="17"/>
      <c r="D970" s="17"/>
      <c r="E970" s="17"/>
      <c r="F970" s="17"/>
      <c r="G970" s="29"/>
      <c r="H970" s="17"/>
    </row>
    <row r="971" spans="1:8" ht="14.4" x14ac:dyDescent="0.3">
      <c r="A971" s="31"/>
      <c r="B971" s="31" t="s">
        <v>7986</v>
      </c>
      <c r="C971" s="17"/>
      <c r="D971" s="17"/>
      <c r="E971" s="17"/>
      <c r="F971" s="17"/>
      <c r="G971" s="29"/>
      <c r="H971" s="17"/>
    </row>
    <row r="972" spans="1:8" ht="14.4" x14ac:dyDescent="0.3">
      <c r="A972" s="31"/>
      <c r="B972" s="31" t="s">
        <v>7987</v>
      </c>
      <c r="C972" s="17"/>
      <c r="D972" s="17"/>
      <c r="E972" s="17"/>
      <c r="F972" s="17"/>
      <c r="G972" s="29"/>
      <c r="H972" s="17"/>
    </row>
    <row r="973" spans="1:8" ht="14.4" x14ac:dyDescent="0.3">
      <c r="A973" s="31"/>
      <c r="B973" s="31" t="s">
        <v>7988</v>
      </c>
      <c r="C973" s="17"/>
      <c r="D973" s="17"/>
      <c r="E973" s="17"/>
      <c r="F973" s="17"/>
      <c r="G973" s="29"/>
      <c r="H973" s="17"/>
    </row>
    <row r="974" spans="1:8" ht="14.4" x14ac:dyDescent="0.3">
      <c r="A974" s="31"/>
      <c r="B974" s="31" t="s">
        <v>7081</v>
      </c>
      <c r="C974" s="17"/>
      <c r="D974" s="17"/>
      <c r="E974" s="17"/>
      <c r="F974" s="17"/>
      <c r="G974" s="29"/>
      <c r="H974" s="17"/>
    </row>
    <row r="975" spans="1:8" ht="14.4" x14ac:dyDescent="0.3">
      <c r="A975" s="31"/>
      <c r="B975" s="31" t="s">
        <v>5011</v>
      </c>
      <c r="C975" s="17"/>
      <c r="D975" s="17"/>
      <c r="E975" s="17"/>
      <c r="F975" s="17"/>
      <c r="G975" s="29"/>
      <c r="H975" s="17"/>
    </row>
    <row r="976" spans="1:8" ht="14.4" x14ac:dyDescent="0.3">
      <c r="A976" s="31"/>
      <c r="B976" s="31" t="s">
        <v>7989</v>
      </c>
      <c r="C976" s="17"/>
      <c r="D976" s="17"/>
      <c r="E976" s="17"/>
      <c r="F976" s="17"/>
      <c r="G976" s="29"/>
      <c r="H976" s="17"/>
    </row>
    <row r="977" spans="1:8" ht="14.4" x14ac:dyDescent="0.3">
      <c r="A977" s="31"/>
      <c r="B977" s="31" t="s">
        <v>7990</v>
      </c>
      <c r="C977" s="17"/>
      <c r="D977" s="17"/>
      <c r="E977" s="17"/>
      <c r="F977" s="17"/>
      <c r="G977" s="29"/>
      <c r="H977" s="17"/>
    </row>
    <row r="978" spans="1:8" ht="14.4" x14ac:dyDescent="0.3">
      <c r="A978" s="31"/>
      <c r="B978" s="31" t="s">
        <v>4402</v>
      </c>
      <c r="C978" s="17"/>
      <c r="D978" s="17"/>
      <c r="E978" s="17"/>
      <c r="F978" s="17"/>
      <c r="G978" s="29"/>
      <c r="H978" s="17"/>
    </row>
    <row r="979" spans="1:8" ht="14.4" x14ac:dyDescent="0.3">
      <c r="A979" s="31"/>
      <c r="B979" s="31" t="s">
        <v>5012</v>
      </c>
      <c r="C979" s="17"/>
      <c r="D979" s="17"/>
      <c r="E979" s="17"/>
      <c r="F979" s="17"/>
      <c r="G979" s="29"/>
      <c r="H979" s="17"/>
    </row>
    <row r="980" spans="1:8" ht="14.4" x14ac:dyDescent="0.3">
      <c r="A980" s="31"/>
      <c r="B980" s="31" t="s">
        <v>5014</v>
      </c>
      <c r="C980" s="17"/>
      <c r="D980" s="17"/>
      <c r="E980" s="17"/>
      <c r="F980" s="17"/>
      <c r="G980" s="29"/>
      <c r="H980" s="17"/>
    </row>
    <row r="981" spans="1:8" ht="14.4" x14ac:dyDescent="0.3">
      <c r="A981" s="31"/>
      <c r="B981" s="31" t="s">
        <v>5017</v>
      </c>
      <c r="C981" s="17"/>
      <c r="D981" s="17"/>
      <c r="E981" s="17"/>
      <c r="F981" s="17"/>
      <c r="G981" s="29"/>
      <c r="H981" s="17"/>
    </row>
    <row r="982" spans="1:8" ht="14.4" x14ac:dyDescent="0.3">
      <c r="A982" s="31"/>
      <c r="B982" s="31" t="s">
        <v>7991</v>
      </c>
      <c r="C982" s="17"/>
      <c r="D982" s="17"/>
      <c r="E982" s="17"/>
      <c r="F982" s="17"/>
      <c r="G982" s="29"/>
      <c r="H982" s="17"/>
    </row>
    <row r="983" spans="1:8" ht="14.4" x14ac:dyDescent="0.3">
      <c r="A983" s="31"/>
      <c r="B983" s="31" t="s">
        <v>7992</v>
      </c>
      <c r="C983" s="17"/>
      <c r="D983" s="17"/>
      <c r="E983" s="17"/>
      <c r="F983" s="17"/>
      <c r="G983" s="29"/>
      <c r="H983" s="17"/>
    </row>
    <row r="984" spans="1:8" ht="14.4" x14ac:dyDescent="0.3">
      <c r="A984" s="31"/>
      <c r="B984" s="31" t="s">
        <v>7993</v>
      </c>
      <c r="C984" s="17"/>
      <c r="D984" s="17"/>
      <c r="E984" s="17"/>
      <c r="F984" s="17"/>
      <c r="G984" s="29"/>
      <c r="H984" s="17"/>
    </row>
    <row r="985" spans="1:8" ht="14.4" x14ac:dyDescent="0.3">
      <c r="A985" s="31"/>
      <c r="B985" s="31" t="s">
        <v>5018</v>
      </c>
      <c r="C985" s="17"/>
      <c r="D985" s="17"/>
      <c r="E985" s="17"/>
      <c r="F985" s="17"/>
      <c r="G985" s="29"/>
      <c r="H985" s="17"/>
    </row>
    <row r="986" spans="1:8" ht="14.4" x14ac:dyDescent="0.3">
      <c r="A986" s="31"/>
      <c r="B986" s="31" t="s">
        <v>5020</v>
      </c>
      <c r="C986" s="17"/>
      <c r="D986" s="17"/>
      <c r="E986" s="17"/>
      <c r="F986" s="17"/>
      <c r="G986" s="29"/>
      <c r="H986" s="17"/>
    </row>
    <row r="987" spans="1:8" ht="14.4" x14ac:dyDescent="0.3">
      <c r="A987" s="31"/>
      <c r="B987" s="31" t="s">
        <v>7994</v>
      </c>
      <c r="C987" s="17"/>
      <c r="D987" s="17"/>
      <c r="E987" s="17"/>
      <c r="F987" s="17"/>
      <c r="G987" s="29"/>
      <c r="H987" s="17"/>
    </row>
    <row r="988" spans="1:8" ht="14.4" x14ac:dyDescent="0.3">
      <c r="A988" s="31"/>
      <c r="B988" s="31" t="s">
        <v>7995</v>
      </c>
      <c r="C988" s="17"/>
      <c r="D988" s="17"/>
      <c r="E988" s="17"/>
      <c r="F988" s="17"/>
      <c r="G988" s="29"/>
      <c r="H988" s="17"/>
    </row>
    <row r="989" spans="1:8" ht="14.4" x14ac:dyDescent="0.3">
      <c r="A989" s="31"/>
      <c r="B989" s="31" t="s">
        <v>5021</v>
      </c>
      <c r="C989" s="17"/>
      <c r="D989" s="17"/>
      <c r="E989" s="17"/>
      <c r="F989" s="17"/>
      <c r="G989" s="29"/>
      <c r="H989" s="17"/>
    </row>
    <row r="990" spans="1:8" ht="14.4" x14ac:dyDescent="0.3">
      <c r="A990" s="31"/>
      <c r="B990" s="31" t="s">
        <v>7996</v>
      </c>
      <c r="C990" s="17"/>
      <c r="D990" s="17"/>
      <c r="E990" s="17"/>
      <c r="F990" s="17"/>
      <c r="G990" s="29"/>
      <c r="H990" s="17"/>
    </row>
    <row r="991" spans="1:8" ht="14.4" x14ac:dyDescent="0.3">
      <c r="A991" s="31"/>
      <c r="B991" s="31" t="s">
        <v>5022</v>
      </c>
      <c r="C991" s="17"/>
      <c r="D991" s="17"/>
      <c r="E991" s="17"/>
      <c r="F991" s="17"/>
      <c r="G991" s="29"/>
      <c r="H991" s="17"/>
    </row>
    <row r="992" spans="1:8" ht="14.4" x14ac:dyDescent="0.3">
      <c r="A992" s="31"/>
      <c r="B992" s="31" t="s">
        <v>7997</v>
      </c>
      <c r="C992" s="17"/>
      <c r="D992" s="17"/>
      <c r="E992" s="17"/>
      <c r="F992" s="17"/>
      <c r="G992" s="29"/>
      <c r="H992" s="17"/>
    </row>
    <row r="993" spans="1:8" ht="14.4" x14ac:dyDescent="0.3">
      <c r="A993" s="31"/>
      <c r="B993" s="31" t="s">
        <v>7998</v>
      </c>
      <c r="C993" s="17"/>
      <c r="D993" s="17"/>
      <c r="E993" s="17"/>
      <c r="F993" s="17"/>
      <c r="G993" s="29"/>
      <c r="H993" s="17"/>
    </row>
    <row r="994" spans="1:8" ht="14.4" x14ac:dyDescent="0.3">
      <c r="A994" s="31"/>
      <c r="B994" s="31" t="s">
        <v>7999</v>
      </c>
      <c r="C994" s="17"/>
      <c r="D994" s="17"/>
      <c r="E994" s="17"/>
      <c r="F994" s="17"/>
      <c r="G994" s="29"/>
      <c r="H994" s="17"/>
    </row>
    <row r="995" spans="1:8" ht="14.4" x14ac:dyDescent="0.3">
      <c r="A995" s="31"/>
      <c r="B995" s="31" t="s">
        <v>8000</v>
      </c>
      <c r="C995" s="17"/>
      <c r="D995" s="17"/>
      <c r="E995" s="17"/>
      <c r="F995" s="17"/>
      <c r="G995" s="29"/>
      <c r="H995" s="17"/>
    </row>
    <row r="996" spans="1:8" ht="14.4" x14ac:dyDescent="0.3">
      <c r="A996" s="31"/>
      <c r="B996" s="31" t="s">
        <v>5023</v>
      </c>
      <c r="C996" s="17"/>
      <c r="D996" s="17"/>
      <c r="E996" s="17"/>
      <c r="F996" s="17"/>
      <c r="G996" s="29"/>
      <c r="H996" s="17"/>
    </row>
    <row r="997" spans="1:8" ht="14.4" x14ac:dyDescent="0.3">
      <c r="A997" s="31"/>
      <c r="B997" s="31" t="s">
        <v>5026</v>
      </c>
      <c r="C997" s="17"/>
      <c r="D997" s="17"/>
      <c r="E997" s="17"/>
      <c r="F997" s="17"/>
      <c r="G997" s="29"/>
      <c r="H997" s="17"/>
    </row>
    <row r="998" spans="1:8" ht="14.4" x14ac:dyDescent="0.3">
      <c r="A998" s="31"/>
      <c r="B998" s="31" t="s">
        <v>8001</v>
      </c>
      <c r="C998" s="17"/>
      <c r="D998" s="17"/>
      <c r="E998" s="17"/>
      <c r="F998" s="17"/>
      <c r="G998" s="29"/>
      <c r="H998" s="17"/>
    </row>
    <row r="999" spans="1:8" ht="14.4" x14ac:dyDescent="0.3">
      <c r="A999" s="31"/>
      <c r="B999" s="31" t="s">
        <v>8002</v>
      </c>
      <c r="C999" s="17"/>
      <c r="D999" s="17"/>
      <c r="E999" s="17"/>
      <c r="F999" s="17"/>
      <c r="G999" s="29"/>
      <c r="H999" s="17"/>
    </row>
    <row r="1000" spans="1:8" ht="14.4" x14ac:dyDescent="0.3">
      <c r="A1000" s="31"/>
      <c r="B1000" s="31" t="s">
        <v>8003</v>
      </c>
      <c r="C1000" s="17"/>
      <c r="D1000" s="17"/>
      <c r="E1000" s="17"/>
      <c r="F1000" s="17"/>
      <c r="G1000" s="29"/>
      <c r="H1000" s="17"/>
    </row>
    <row r="1001" spans="1:8" ht="14.4" x14ac:dyDescent="0.3">
      <c r="A1001" s="31"/>
      <c r="B1001" s="31" t="s">
        <v>5031</v>
      </c>
      <c r="C1001" s="17"/>
      <c r="D1001" s="17"/>
      <c r="E1001" s="17"/>
      <c r="F1001" s="17"/>
      <c r="G1001" s="29"/>
      <c r="H1001" s="17"/>
    </row>
    <row r="1002" spans="1:8" ht="14.4" x14ac:dyDescent="0.3">
      <c r="A1002" s="31"/>
      <c r="B1002" s="31" t="s">
        <v>2857</v>
      </c>
      <c r="C1002" s="17"/>
      <c r="D1002" s="17"/>
      <c r="E1002" s="17"/>
      <c r="F1002" s="17"/>
      <c r="G1002" s="29"/>
      <c r="H1002" s="17"/>
    </row>
    <row r="1003" spans="1:8" ht="14.4" x14ac:dyDescent="0.3">
      <c r="A1003" s="31"/>
      <c r="B1003" s="31" t="s">
        <v>8004</v>
      </c>
      <c r="C1003" s="17"/>
      <c r="D1003" s="17"/>
      <c r="E1003" s="17"/>
      <c r="F1003" s="17"/>
      <c r="G1003" s="29"/>
      <c r="H1003" s="17"/>
    </row>
    <row r="1004" spans="1:8" ht="14.4" x14ac:dyDescent="0.3">
      <c r="A1004" s="31"/>
      <c r="B1004" s="31" t="s">
        <v>8005</v>
      </c>
      <c r="C1004" s="17"/>
      <c r="D1004" s="17"/>
      <c r="E1004" s="17"/>
      <c r="F1004" s="17"/>
      <c r="G1004" s="29"/>
      <c r="H1004" s="17"/>
    </row>
    <row r="1005" spans="1:8" ht="14.4" x14ac:dyDescent="0.3">
      <c r="A1005" s="31"/>
      <c r="B1005" s="31" t="s">
        <v>78</v>
      </c>
      <c r="C1005" s="17"/>
      <c r="D1005" s="17"/>
      <c r="E1005" s="17"/>
      <c r="F1005" s="17"/>
      <c r="G1005" s="29"/>
      <c r="H1005" s="17"/>
    </row>
    <row r="1006" spans="1:8" ht="14.4" x14ac:dyDescent="0.3">
      <c r="A1006" s="31"/>
      <c r="B1006" s="31" t="s">
        <v>5034</v>
      </c>
      <c r="C1006" s="17"/>
      <c r="D1006" s="17"/>
      <c r="E1006" s="17"/>
      <c r="F1006" s="17"/>
      <c r="G1006" s="29"/>
      <c r="H1006" s="17"/>
    </row>
    <row r="1007" spans="1:8" ht="14.4" x14ac:dyDescent="0.3">
      <c r="A1007" s="31"/>
      <c r="B1007" s="31" t="s">
        <v>8006</v>
      </c>
      <c r="C1007" s="17"/>
      <c r="D1007" s="17"/>
      <c r="E1007" s="17"/>
      <c r="F1007" s="17"/>
      <c r="G1007" s="29"/>
      <c r="H1007" s="17"/>
    </row>
    <row r="1008" spans="1:8" ht="14.4" x14ac:dyDescent="0.3">
      <c r="A1008" s="31"/>
      <c r="B1008" s="31" t="s">
        <v>8007</v>
      </c>
      <c r="C1008" s="17"/>
      <c r="D1008" s="17"/>
      <c r="E1008" s="17"/>
      <c r="F1008" s="17"/>
      <c r="G1008" s="29"/>
      <c r="H1008" s="17"/>
    </row>
    <row r="1009" spans="1:8" ht="14.4" x14ac:dyDescent="0.3">
      <c r="A1009" s="31"/>
      <c r="B1009" s="31" t="s">
        <v>8008</v>
      </c>
      <c r="C1009" s="17"/>
      <c r="D1009" s="17"/>
      <c r="E1009" s="17"/>
      <c r="F1009" s="17"/>
      <c r="G1009" s="29"/>
      <c r="H1009" s="17"/>
    </row>
    <row r="1010" spans="1:8" ht="14.4" x14ac:dyDescent="0.3">
      <c r="A1010" s="31"/>
      <c r="B1010" s="31" t="s">
        <v>8009</v>
      </c>
      <c r="C1010" s="17"/>
      <c r="D1010" s="17"/>
      <c r="E1010" s="17"/>
      <c r="F1010" s="17"/>
      <c r="G1010" s="29"/>
      <c r="H1010" s="17"/>
    </row>
    <row r="1011" spans="1:8" ht="14.4" x14ac:dyDescent="0.3">
      <c r="A1011" s="31"/>
      <c r="B1011" s="31" t="s">
        <v>8010</v>
      </c>
      <c r="C1011" s="17"/>
      <c r="D1011" s="17"/>
      <c r="E1011" s="17"/>
      <c r="F1011" s="17"/>
      <c r="G1011" s="29"/>
      <c r="H1011" s="17"/>
    </row>
    <row r="1012" spans="1:8" ht="14.4" x14ac:dyDescent="0.3">
      <c r="A1012" s="31"/>
      <c r="B1012" s="31" t="s">
        <v>5035</v>
      </c>
      <c r="C1012" s="17"/>
      <c r="D1012" s="17"/>
      <c r="E1012" s="17"/>
      <c r="F1012" s="17"/>
      <c r="G1012" s="29"/>
      <c r="H1012" s="17"/>
    </row>
    <row r="1013" spans="1:8" ht="14.4" x14ac:dyDescent="0.3">
      <c r="A1013" s="31"/>
      <c r="B1013" s="31" t="s">
        <v>6853</v>
      </c>
      <c r="C1013" s="17"/>
      <c r="D1013" s="17"/>
      <c r="E1013" s="17"/>
      <c r="F1013" s="17"/>
      <c r="G1013" s="29"/>
      <c r="H1013" s="17"/>
    </row>
    <row r="1014" spans="1:8" ht="14.4" x14ac:dyDescent="0.3">
      <c r="A1014" s="31"/>
      <c r="B1014" s="31" t="s">
        <v>8011</v>
      </c>
      <c r="C1014" s="17"/>
      <c r="D1014" s="17"/>
      <c r="E1014" s="17"/>
      <c r="F1014" s="17"/>
      <c r="G1014" s="29"/>
      <c r="H1014" s="17"/>
    </row>
    <row r="1015" spans="1:8" ht="14.4" x14ac:dyDescent="0.3">
      <c r="A1015" s="31"/>
      <c r="B1015" s="31" t="s">
        <v>8012</v>
      </c>
      <c r="C1015" s="17"/>
      <c r="D1015" s="17"/>
      <c r="E1015" s="17"/>
      <c r="F1015" s="17"/>
      <c r="G1015" s="29"/>
      <c r="H1015" s="17"/>
    </row>
    <row r="1016" spans="1:8" ht="14.4" x14ac:dyDescent="0.3">
      <c r="A1016" s="31"/>
      <c r="B1016" s="31" t="s">
        <v>1316</v>
      </c>
      <c r="C1016" s="17"/>
      <c r="D1016" s="17"/>
      <c r="E1016" s="17"/>
      <c r="F1016" s="17"/>
      <c r="G1016" s="29"/>
      <c r="H1016" s="17"/>
    </row>
    <row r="1017" spans="1:8" ht="14.4" x14ac:dyDescent="0.3">
      <c r="A1017" s="31"/>
      <c r="B1017" s="31" t="s">
        <v>8013</v>
      </c>
      <c r="C1017" s="17"/>
      <c r="D1017" s="17"/>
      <c r="E1017" s="17"/>
      <c r="F1017" s="17"/>
      <c r="G1017" s="29"/>
      <c r="H1017" s="17"/>
    </row>
    <row r="1018" spans="1:8" ht="14.4" x14ac:dyDescent="0.3">
      <c r="A1018" s="31"/>
      <c r="B1018" s="31" t="s">
        <v>7286</v>
      </c>
      <c r="C1018" s="17"/>
      <c r="D1018" s="17"/>
      <c r="E1018" s="17"/>
      <c r="F1018" s="17"/>
      <c r="G1018" s="29"/>
      <c r="H1018" s="17"/>
    </row>
    <row r="1019" spans="1:8" ht="14.4" x14ac:dyDescent="0.3">
      <c r="A1019" s="31"/>
      <c r="B1019" s="31" t="s">
        <v>8014</v>
      </c>
      <c r="C1019" s="17"/>
      <c r="D1019" s="17"/>
      <c r="E1019" s="17"/>
      <c r="F1019" s="17"/>
      <c r="G1019" s="29"/>
      <c r="H1019" s="17"/>
    </row>
    <row r="1020" spans="1:8" ht="14.4" x14ac:dyDescent="0.3">
      <c r="A1020" s="31"/>
      <c r="B1020" s="31" t="s">
        <v>8015</v>
      </c>
      <c r="C1020" s="17"/>
      <c r="D1020" s="17"/>
      <c r="E1020" s="17"/>
      <c r="F1020" s="17"/>
      <c r="G1020" s="29"/>
      <c r="H1020" s="17"/>
    </row>
    <row r="1021" spans="1:8" ht="14.4" x14ac:dyDescent="0.3">
      <c r="A1021" s="31"/>
      <c r="B1021" s="31" t="s">
        <v>5038</v>
      </c>
      <c r="C1021" s="17"/>
      <c r="D1021" s="17"/>
      <c r="E1021" s="17"/>
      <c r="F1021" s="17"/>
      <c r="G1021" s="29"/>
      <c r="H1021" s="17"/>
    </row>
    <row r="1022" spans="1:8" ht="14.4" x14ac:dyDescent="0.3">
      <c r="A1022" s="31"/>
      <c r="B1022" s="31" t="s">
        <v>8016</v>
      </c>
      <c r="C1022" s="17"/>
      <c r="D1022" s="17"/>
      <c r="E1022" s="17"/>
      <c r="F1022" s="17"/>
      <c r="G1022" s="29"/>
      <c r="H1022" s="17"/>
    </row>
    <row r="1023" spans="1:8" ht="14.4" x14ac:dyDescent="0.3">
      <c r="A1023" s="31"/>
      <c r="B1023" s="31" t="s">
        <v>8017</v>
      </c>
      <c r="C1023" s="17"/>
      <c r="D1023" s="17"/>
      <c r="E1023" s="17"/>
      <c r="F1023" s="17"/>
      <c r="G1023" s="29"/>
      <c r="H1023" s="17"/>
    </row>
    <row r="1024" spans="1:8" ht="14.4" x14ac:dyDescent="0.3">
      <c r="A1024" s="31"/>
      <c r="B1024" s="31" t="s">
        <v>8018</v>
      </c>
      <c r="C1024" s="17"/>
      <c r="D1024" s="17"/>
      <c r="E1024" s="17"/>
      <c r="F1024" s="17"/>
      <c r="G1024" s="29"/>
      <c r="H1024" s="17"/>
    </row>
    <row r="1025" spans="1:8" ht="14.4" x14ac:dyDescent="0.3">
      <c r="A1025" s="31"/>
      <c r="B1025" s="31" t="s">
        <v>5041</v>
      </c>
      <c r="C1025" s="17"/>
      <c r="D1025" s="17"/>
      <c r="E1025" s="17"/>
      <c r="F1025" s="17"/>
      <c r="G1025" s="29"/>
      <c r="H1025" s="17"/>
    </row>
    <row r="1026" spans="1:8" ht="14.4" x14ac:dyDescent="0.3">
      <c r="A1026" s="31"/>
      <c r="B1026" s="31" t="s">
        <v>5042</v>
      </c>
      <c r="C1026" s="17"/>
      <c r="D1026" s="17"/>
      <c r="E1026" s="17"/>
      <c r="F1026" s="17"/>
      <c r="G1026" s="29"/>
      <c r="H1026" s="17"/>
    </row>
    <row r="1027" spans="1:8" ht="14.4" x14ac:dyDescent="0.3">
      <c r="A1027" s="31"/>
      <c r="B1027" s="31" t="s">
        <v>5043</v>
      </c>
      <c r="C1027" s="17"/>
      <c r="D1027" s="17"/>
      <c r="E1027" s="17"/>
      <c r="F1027" s="17"/>
      <c r="G1027" s="29"/>
      <c r="H1027" s="17"/>
    </row>
    <row r="1028" spans="1:8" ht="14.4" x14ac:dyDescent="0.3">
      <c r="A1028" s="31"/>
      <c r="B1028" s="31" t="s">
        <v>5045</v>
      </c>
      <c r="C1028" s="17"/>
      <c r="D1028" s="17"/>
      <c r="E1028" s="17"/>
      <c r="F1028" s="17"/>
      <c r="G1028" s="29"/>
      <c r="H1028" s="17"/>
    </row>
    <row r="1029" spans="1:8" ht="14.4" x14ac:dyDescent="0.3">
      <c r="A1029" s="31"/>
      <c r="B1029" s="31" t="s">
        <v>8019</v>
      </c>
      <c r="C1029" s="17"/>
      <c r="D1029" s="17"/>
      <c r="E1029" s="17"/>
      <c r="F1029" s="17"/>
      <c r="G1029" s="29"/>
      <c r="H1029" s="17"/>
    </row>
    <row r="1030" spans="1:8" ht="14.4" x14ac:dyDescent="0.3">
      <c r="A1030" s="31"/>
      <c r="B1030" s="31" t="s">
        <v>5047</v>
      </c>
      <c r="C1030" s="17"/>
      <c r="D1030" s="17"/>
      <c r="E1030" s="17"/>
      <c r="F1030" s="17"/>
      <c r="G1030" s="29"/>
      <c r="H1030" s="17"/>
    </row>
    <row r="1031" spans="1:8" ht="14.4" x14ac:dyDescent="0.3">
      <c r="A1031" s="31"/>
      <c r="B1031" s="31" t="s">
        <v>5048</v>
      </c>
      <c r="C1031" s="17"/>
      <c r="D1031" s="17"/>
      <c r="E1031" s="17"/>
      <c r="F1031" s="17"/>
      <c r="G1031" s="29"/>
      <c r="H1031" s="17"/>
    </row>
    <row r="1032" spans="1:8" ht="14.4" x14ac:dyDescent="0.3">
      <c r="A1032" s="31"/>
      <c r="B1032" s="31" t="s">
        <v>8020</v>
      </c>
      <c r="C1032" s="17"/>
      <c r="D1032" s="17"/>
      <c r="E1032" s="17"/>
      <c r="F1032" s="17"/>
      <c r="G1032" s="29"/>
      <c r="H1032" s="17"/>
    </row>
    <row r="1033" spans="1:8" ht="14.4" x14ac:dyDescent="0.3">
      <c r="A1033" s="31"/>
      <c r="B1033" s="31" t="s">
        <v>8021</v>
      </c>
      <c r="C1033" s="17"/>
      <c r="D1033" s="17"/>
      <c r="E1033" s="17"/>
      <c r="F1033" s="17"/>
      <c r="G1033" s="29"/>
      <c r="H1033" s="17"/>
    </row>
    <row r="1034" spans="1:8" ht="14.4" x14ac:dyDescent="0.3">
      <c r="A1034" s="31"/>
      <c r="B1034" s="31" t="s">
        <v>8022</v>
      </c>
      <c r="C1034" s="17"/>
      <c r="D1034" s="17"/>
      <c r="E1034" s="17"/>
      <c r="F1034" s="17"/>
      <c r="G1034" s="29"/>
      <c r="H1034" s="17"/>
    </row>
    <row r="1035" spans="1:8" ht="14.4" x14ac:dyDescent="0.3">
      <c r="A1035" s="31"/>
      <c r="B1035" s="31" t="s">
        <v>8023</v>
      </c>
      <c r="C1035" s="17"/>
      <c r="D1035" s="17"/>
      <c r="E1035" s="17"/>
      <c r="F1035" s="17"/>
      <c r="G1035" s="29"/>
      <c r="H1035" s="17"/>
    </row>
    <row r="1036" spans="1:8" ht="14.4" x14ac:dyDescent="0.3">
      <c r="A1036" s="31"/>
      <c r="B1036" s="31" t="s">
        <v>6845</v>
      </c>
      <c r="C1036" s="17"/>
      <c r="D1036" s="17"/>
      <c r="E1036" s="17"/>
      <c r="F1036" s="17"/>
      <c r="G1036" s="29"/>
      <c r="H1036" s="17"/>
    </row>
    <row r="1037" spans="1:8" ht="14.4" x14ac:dyDescent="0.3">
      <c r="A1037" s="31"/>
      <c r="B1037" s="31" t="s">
        <v>8024</v>
      </c>
      <c r="C1037" s="17"/>
      <c r="D1037" s="17"/>
      <c r="E1037" s="17"/>
      <c r="F1037" s="17"/>
      <c r="G1037" s="29"/>
      <c r="H1037" s="17"/>
    </row>
    <row r="1038" spans="1:8" ht="14.4" x14ac:dyDescent="0.3">
      <c r="A1038" s="31"/>
      <c r="B1038" s="31" t="s">
        <v>8025</v>
      </c>
      <c r="C1038" s="17"/>
      <c r="D1038" s="17"/>
      <c r="E1038" s="17"/>
      <c r="F1038" s="17"/>
      <c r="G1038" s="29"/>
      <c r="H1038" s="17"/>
    </row>
    <row r="1039" spans="1:8" ht="14.4" x14ac:dyDescent="0.3">
      <c r="A1039" s="31"/>
      <c r="B1039" s="31" t="s">
        <v>5050</v>
      </c>
      <c r="C1039" s="17"/>
      <c r="D1039" s="17"/>
      <c r="E1039" s="17"/>
      <c r="F1039" s="17"/>
      <c r="G1039" s="29"/>
      <c r="H1039" s="17"/>
    </row>
    <row r="1040" spans="1:8" ht="14.4" x14ac:dyDescent="0.3">
      <c r="A1040" s="31"/>
      <c r="B1040" s="31" t="s">
        <v>8026</v>
      </c>
      <c r="C1040" s="17"/>
      <c r="D1040" s="17"/>
      <c r="E1040" s="17"/>
      <c r="F1040" s="17"/>
      <c r="G1040" s="29"/>
      <c r="H1040" s="17"/>
    </row>
    <row r="1041" spans="1:8" ht="14.4" x14ac:dyDescent="0.3">
      <c r="A1041" s="31"/>
      <c r="B1041" s="31" t="s">
        <v>5051</v>
      </c>
      <c r="C1041" s="17"/>
      <c r="D1041" s="17"/>
      <c r="E1041" s="17"/>
      <c r="F1041" s="17"/>
      <c r="G1041" s="29"/>
      <c r="H1041" s="17"/>
    </row>
    <row r="1042" spans="1:8" ht="14.4" x14ac:dyDescent="0.3">
      <c r="A1042" s="31"/>
      <c r="B1042" s="31" t="s">
        <v>5054</v>
      </c>
      <c r="C1042" s="17"/>
      <c r="D1042" s="17"/>
      <c r="E1042" s="17"/>
      <c r="F1042" s="17"/>
      <c r="G1042" s="29"/>
      <c r="H1042" s="17"/>
    </row>
    <row r="1043" spans="1:8" ht="14.4" x14ac:dyDescent="0.3">
      <c r="A1043" s="31"/>
      <c r="B1043" s="31" t="s">
        <v>8027</v>
      </c>
      <c r="C1043" s="17"/>
      <c r="D1043" s="17"/>
      <c r="E1043" s="17"/>
      <c r="F1043" s="17"/>
      <c r="G1043" s="29"/>
      <c r="H1043" s="17"/>
    </row>
    <row r="1044" spans="1:8" ht="14.4" x14ac:dyDescent="0.3">
      <c r="A1044" s="31"/>
      <c r="B1044" s="31" t="s">
        <v>8028</v>
      </c>
      <c r="C1044" s="17"/>
      <c r="D1044" s="17"/>
      <c r="E1044" s="17"/>
      <c r="F1044" s="17"/>
      <c r="G1044" s="29"/>
      <c r="H1044" s="17"/>
    </row>
    <row r="1045" spans="1:8" ht="14.4" x14ac:dyDescent="0.3">
      <c r="A1045" s="31"/>
      <c r="B1045" s="31" t="s">
        <v>8029</v>
      </c>
      <c r="C1045" s="17"/>
      <c r="D1045" s="17"/>
      <c r="E1045" s="17"/>
      <c r="F1045" s="17"/>
      <c r="G1045" s="29"/>
      <c r="H1045" s="17"/>
    </row>
    <row r="1046" spans="1:8" ht="14.4" x14ac:dyDescent="0.3">
      <c r="A1046" s="31"/>
      <c r="B1046" s="31" t="s">
        <v>8030</v>
      </c>
      <c r="C1046" s="17"/>
      <c r="D1046" s="17"/>
      <c r="E1046" s="17"/>
      <c r="F1046" s="17"/>
      <c r="G1046" s="29"/>
      <c r="H1046" s="17"/>
    </row>
    <row r="1047" spans="1:8" ht="14.4" x14ac:dyDescent="0.3">
      <c r="A1047" s="31"/>
      <c r="B1047" s="31" t="s">
        <v>6144</v>
      </c>
      <c r="C1047" s="17"/>
      <c r="D1047" s="17"/>
      <c r="E1047" s="17"/>
      <c r="F1047" s="17"/>
      <c r="G1047" s="29"/>
      <c r="H1047" s="17"/>
    </row>
    <row r="1048" spans="1:8" ht="14.4" x14ac:dyDescent="0.3">
      <c r="A1048" s="31"/>
      <c r="B1048" s="31" t="s">
        <v>8031</v>
      </c>
      <c r="C1048" s="17"/>
      <c r="D1048" s="17"/>
      <c r="E1048" s="17"/>
      <c r="F1048" s="17"/>
      <c r="G1048" s="29"/>
      <c r="H1048" s="17"/>
    </row>
    <row r="1049" spans="1:8" ht="14.4" x14ac:dyDescent="0.3">
      <c r="A1049" s="31"/>
      <c r="B1049" s="31" t="s">
        <v>3153</v>
      </c>
      <c r="C1049" s="17"/>
      <c r="D1049" s="17"/>
      <c r="E1049" s="17"/>
      <c r="F1049" s="17"/>
      <c r="G1049" s="29"/>
      <c r="H1049" s="17"/>
    </row>
    <row r="1050" spans="1:8" ht="14.4" x14ac:dyDescent="0.3">
      <c r="A1050" s="31"/>
      <c r="B1050" s="31" t="s">
        <v>8032</v>
      </c>
      <c r="C1050" s="17"/>
      <c r="D1050" s="17"/>
      <c r="E1050" s="17"/>
      <c r="F1050" s="17"/>
      <c r="G1050" s="29"/>
      <c r="H1050" s="17"/>
    </row>
    <row r="1051" spans="1:8" ht="14.4" x14ac:dyDescent="0.3">
      <c r="A1051" s="31"/>
      <c r="B1051" s="31" t="s">
        <v>8033</v>
      </c>
      <c r="C1051" s="17"/>
      <c r="D1051" s="17"/>
      <c r="E1051" s="17"/>
      <c r="F1051" s="17"/>
      <c r="G1051" s="29"/>
      <c r="H1051" s="17"/>
    </row>
    <row r="1052" spans="1:8" ht="14.4" x14ac:dyDescent="0.3">
      <c r="A1052" s="31"/>
      <c r="B1052" s="31" t="s">
        <v>8034</v>
      </c>
      <c r="C1052" s="17"/>
      <c r="D1052" s="17"/>
      <c r="E1052" s="17"/>
      <c r="F1052" s="17"/>
      <c r="G1052" s="29"/>
      <c r="H1052" s="17"/>
    </row>
    <row r="1053" spans="1:8" ht="14.4" x14ac:dyDescent="0.3">
      <c r="A1053" s="31"/>
      <c r="B1053" s="31" t="s">
        <v>7257</v>
      </c>
      <c r="C1053" s="17"/>
      <c r="D1053" s="17"/>
      <c r="E1053" s="17"/>
      <c r="F1053" s="17"/>
      <c r="G1053" s="29"/>
      <c r="H1053" s="17"/>
    </row>
    <row r="1054" spans="1:8" ht="14.4" x14ac:dyDescent="0.3">
      <c r="A1054" s="31"/>
      <c r="B1054" s="31" t="s">
        <v>5056</v>
      </c>
      <c r="C1054" s="17"/>
      <c r="D1054" s="17"/>
      <c r="E1054" s="17"/>
      <c r="F1054" s="17"/>
      <c r="G1054" s="29"/>
      <c r="H1054" s="17"/>
    </row>
    <row r="1055" spans="1:8" ht="14.4" x14ac:dyDescent="0.3">
      <c r="A1055" s="31"/>
      <c r="B1055" s="31" t="s">
        <v>1257</v>
      </c>
      <c r="C1055" s="17"/>
      <c r="D1055" s="17"/>
      <c r="E1055" s="17"/>
      <c r="F1055" s="17"/>
      <c r="G1055" s="29"/>
      <c r="H1055" s="17"/>
    </row>
    <row r="1056" spans="1:8" ht="14.4" x14ac:dyDescent="0.3">
      <c r="A1056" s="31"/>
      <c r="B1056" s="31" t="s">
        <v>8035</v>
      </c>
      <c r="C1056" s="17"/>
      <c r="D1056" s="17"/>
      <c r="E1056" s="17"/>
      <c r="F1056" s="17"/>
      <c r="G1056" s="29"/>
      <c r="H1056" s="17"/>
    </row>
    <row r="1057" spans="1:8" ht="14.4" x14ac:dyDescent="0.3">
      <c r="A1057" s="31"/>
      <c r="B1057" s="31" t="s">
        <v>8036</v>
      </c>
      <c r="C1057" s="17"/>
      <c r="D1057" s="17"/>
      <c r="E1057" s="17"/>
      <c r="F1057" s="17"/>
      <c r="G1057" s="29"/>
      <c r="H1057" s="17"/>
    </row>
    <row r="1058" spans="1:8" ht="14.4" x14ac:dyDescent="0.3">
      <c r="A1058" s="31"/>
      <c r="B1058" s="31" t="s">
        <v>8037</v>
      </c>
      <c r="C1058" s="17"/>
      <c r="D1058" s="17"/>
      <c r="E1058" s="17"/>
      <c r="F1058" s="17"/>
      <c r="G1058" s="29"/>
      <c r="H1058" s="17"/>
    </row>
    <row r="1059" spans="1:8" ht="14.4" x14ac:dyDescent="0.3">
      <c r="A1059" s="31"/>
      <c r="B1059" s="31" t="s">
        <v>8038</v>
      </c>
      <c r="C1059" s="17"/>
      <c r="D1059" s="17"/>
      <c r="E1059" s="17"/>
      <c r="F1059" s="17"/>
      <c r="G1059" s="29"/>
      <c r="H1059" s="17"/>
    </row>
    <row r="1060" spans="1:8" ht="14.4" x14ac:dyDescent="0.3">
      <c r="A1060" s="31"/>
      <c r="B1060" s="31" t="s">
        <v>8039</v>
      </c>
      <c r="C1060" s="17"/>
      <c r="D1060" s="17"/>
      <c r="E1060" s="17"/>
      <c r="F1060" s="17"/>
      <c r="G1060" s="29"/>
      <c r="H1060" s="17"/>
    </row>
    <row r="1061" spans="1:8" ht="14.4" x14ac:dyDescent="0.3">
      <c r="A1061" s="31"/>
      <c r="B1061" s="31" t="s">
        <v>5062</v>
      </c>
      <c r="C1061" s="17"/>
      <c r="D1061" s="17"/>
      <c r="E1061" s="17"/>
      <c r="F1061" s="17"/>
      <c r="G1061" s="29"/>
      <c r="H1061" s="17"/>
    </row>
    <row r="1062" spans="1:8" ht="14.4" x14ac:dyDescent="0.3">
      <c r="A1062" s="31"/>
      <c r="B1062" s="31" t="s">
        <v>1415</v>
      </c>
      <c r="C1062" s="17"/>
      <c r="D1062" s="17"/>
      <c r="E1062" s="17"/>
      <c r="F1062" s="17"/>
      <c r="G1062" s="29"/>
      <c r="H1062" s="17"/>
    </row>
    <row r="1063" spans="1:8" ht="14.4" x14ac:dyDescent="0.3">
      <c r="A1063" s="31"/>
      <c r="B1063" s="31" t="s">
        <v>8040</v>
      </c>
      <c r="C1063" s="17"/>
      <c r="D1063" s="17"/>
      <c r="E1063" s="17"/>
      <c r="F1063" s="17"/>
      <c r="G1063" s="29"/>
      <c r="H1063" s="17"/>
    </row>
    <row r="1064" spans="1:8" ht="14.4" x14ac:dyDescent="0.3">
      <c r="A1064" s="31"/>
      <c r="B1064" s="31" t="s">
        <v>8041</v>
      </c>
      <c r="C1064" s="17"/>
      <c r="D1064" s="17"/>
      <c r="E1064" s="17"/>
      <c r="F1064" s="17"/>
      <c r="G1064" s="29"/>
      <c r="H1064" s="17"/>
    </row>
    <row r="1065" spans="1:8" ht="14.4" x14ac:dyDescent="0.3">
      <c r="A1065" s="31"/>
      <c r="B1065" s="31" t="s">
        <v>5066</v>
      </c>
      <c r="C1065" s="17"/>
      <c r="D1065" s="17"/>
      <c r="E1065" s="17"/>
      <c r="F1065" s="17"/>
      <c r="G1065" s="29"/>
      <c r="H1065" s="17"/>
    </row>
    <row r="1066" spans="1:8" ht="14.4" x14ac:dyDescent="0.3">
      <c r="A1066" s="31"/>
      <c r="B1066" s="31" t="s">
        <v>8042</v>
      </c>
      <c r="C1066" s="17"/>
      <c r="D1066" s="17"/>
      <c r="E1066" s="17"/>
      <c r="F1066" s="17"/>
      <c r="G1066" s="29"/>
      <c r="H1066" s="17"/>
    </row>
    <row r="1067" spans="1:8" ht="14.4" x14ac:dyDescent="0.3">
      <c r="A1067" s="31"/>
      <c r="B1067" s="31" t="s">
        <v>8043</v>
      </c>
      <c r="C1067" s="17"/>
      <c r="D1067" s="17"/>
      <c r="E1067" s="17"/>
      <c r="F1067" s="17"/>
      <c r="G1067" s="29"/>
      <c r="H1067" s="17"/>
    </row>
    <row r="1068" spans="1:8" ht="14.4" x14ac:dyDescent="0.3">
      <c r="A1068" s="31"/>
      <c r="B1068" s="31" t="s">
        <v>8044</v>
      </c>
      <c r="C1068" s="17"/>
      <c r="D1068" s="17"/>
      <c r="E1068" s="17"/>
      <c r="F1068" s="17"/>
      <c r="G1068" s="29"/>
      <c r="H1068" s="17"/>
    </row>
    <row r="1069" spans="1:8" ht="14.4" x14ac:dyDescent="0.3">
      <c r="A1069" s="31"/>
      <c r="B1069" s="31" t="s">
        <v>8045</v>
      </c>
      <c r="C1069" s="17"/>
      <c r="D1069" s="17"/>
      <c r="E1069" s="17"/>
      <c r="F1069" s="17"/>
      <c r="G1069" s="29"/>
      <c r="H1069" s="17"/>
    </row>
    <row r="1070" spans="1:8" ht="14.4" x14ac:dyDescent="0.3">
      <c r="A1070" s="31"/>
      <c r="B1070" s="31" t="s">
        <v>7258</v>
      </c>
      <c r="C1070" s="17"/>
      <c r="D1070" s="17"/>
      <c r="E1070" s="17"/>
      <c r="F1070" s="17"/>
      <c r="G1070" s="29"/>
      <c r="H1070" s="17"/>
    </row>
    <row r="1071" spans="1:8" ht="14.4" x14ac:dyDescent="0.3">
      <c r="A1071" s="31"/>
      <c r="B1071" s="31" t="s">
        <v>7318</v>
      </c>
      <c r="C1071" s="17"/>
      <c r="D1071" s="17"/>
      <c r="E1071" s="17"/>
      <c r="F1071" s="17"/>
      <c r="G1071" s="29"/>
      <c r="H1071" s="17"/>
    </row>
    <row r="1072" spans="1:8" ht="14.4" x14ac:dyDescent="0.3">
      <c r="A1072" s="31"/>
      <c r="B1072" s="31" t="s">
        <v>8046</v>
      </c>
      <c r="C1072" s="17"/>
      <c r="D1072" s="17"/>
      <c r="E1072" s="17"/>
      <c r="F1072" s="17"/>
      <c r="G1072" s="29"/>
      <c r="H1072" s="17"/>
    </row>
    <row r="1073" spans="1:8" ht="14.4" x14ac:dyDescent="0.3">
      <c r="A1073" s="31"/>
      <c r="B1073" s="31" t="s">
        <v>8047</v>
      </c>
      <c r="C1073" s="17"/>
      <c r="D1073" s="17"/>
      <c r="E1073" s="17"/>
      <c r="F1073" s="17"/>
      <c r="G1073" s="29"/>
      <c r="H1073" s="17"/>
    </row>
    <row r="1074" spans="1:8" ht="14.4" x14ac:dyDescent="0.3">
      <c r="A1074" s="31"/>
      <c r="B1074" s="31" t="s">
        <v>8048</v>
      </c>
      <c r="C1074" s="17"/>
      <c r="D1074" s="17"/>
      <c r="E1074" s="17"/>
      <c r="F1074" s="17"/>
      <c r="G1074" s="29"/>
      <c r="H1074" s="17"/>
    </row>
    <row r="1075" spans="1:8" ht="14.4" x14ac:dyDescent="0.3">
      <c r="A1075" s="31"/>
      <c r="B1075" s="31" t="s">
        <v>8049</v>
      </c>
      <c r="C1075" s="17"/>
      <c r="D1075" s="17"/>
      <c r="E1075" s="17"/>
      <c r="F1075" s="17"/>
      <c r="G1075" s="29"/>
      <c r="H1075" s="17"/>
    </row>
    <row r="1076" spans="1:8" ht="14.4" x14ac:dyDescent="0.3">
      <c r="A1076" s="31"/>
      <c r="B1076" s="31" t="s">
        <v>8050</v>
      </c>
      <c r="C1076" s="17"/>
      <c r="D1076" s="17"/>
      <c r="E1076" s="17"/>
      <c r="F1076" s="17"/>
      <c r="G1076" s="29"/>
      <c r="H1076" s="17"/>
    </row>
    <row r="1077" spans="1:8" ht="14.4" x14ac:dyDescent="0.3">
      <c r="A1077" s="31"/>
      <c r="B1077" s="31" t="s">
        <v>5072</v>
      </c>
      <c r="C1077" s="17"/>
      <c r="D1077" s="17"/>
      <c r="E1077" s="17"/>
      <c r="F1077" s="17"/>
      <c r="G1077" s="29"/>
      <c r="H1077" s="17"/>
    </row>
    <row r="1078" spans="1:8" ht="14.4" x14ac:dyDescent="0.3">
      <c r="A1078" s="31"/>
      <c r="B1078" s="31" t="s">
        <v>8051</v>
      </c>
      <c r="C1078" s="17"/>
      <c r="D1078" s="17"/>
      <c r="E1078" s="17"/>
      <c r="F1078" s="17"/>
      <c r="G1078" s="29"/>
      <c r="H1078" s="17"/>
    </row>
    <row r="1079" spans="1:8" ht="14.4" x14ac:dyDescent="0.3">
      <c r="A1079" s="31"/>
      <c r="B1079" s="31" t="s">
        <v>8052</v>
      </c>
      <c r="C1079" s="17"/>
      <c r="D1079" s="17"/>
      <c r="E1079" s="17"/>
      <c r="F1079" s="17"/>
      <c r="G1079" s="29"/>
      <c r="H1079" s="17"/>
    </row>
    <row r="1080" spans="1:8" ht="14.4" x14ac:dyDescent="0.3">
      <c r="A1080" s="31"/>
      <c r="B1080" s="31" t="s">
        <v>8053</v>
      </c>
      <c r="C1080" s="17"/>
      <c r="D1080" s="17"/>
      <c r="E1080" s="17"/>
      <c r="F1080" s="17"/>
      <c r="G1080" s="29"/>
      <c r="H1080" s="17"/>
    </row>
    <row r="1081" spans="1:8" ht="14.4" x14ac:dyDescent="0.3">
      <c r="A1081" s="31"/>
      <c r="B1081" s="31" t="s">
        <v>8054</v>
      </c>
      <c r="C1081" s="17"/>
      <c r="D1081" s="17"/>
      <c r="E1081" s="17"/>
      <c r="F1081" s="17"/>
      <c r="G1081" s="29"/>
      <c r="H1081" s="17"/>
    </row>
    <row r="1082" spans="1:8" ht="14.4" x14ac:dyDescent="0.3">
      <c r="A1082" s="31"/>
      <c r="B1082" s="31" t="s">
        <v>8055</v>
      </c>
      <c r="C1082" s="17"/>
      <c r="D1082" s="17"/>
      <c r="E1082" s="17"/>
      <c r="F1082" s="17"/>
      <c r="G1082" s="29"/>
      <c r="H1082" s="17"/>
    </row>
    <row r="1083" spans="1:8" ht="14.4" x14ac:dyDescent="0.3">
      <c r="A1083" s="31"/>
      <c r="B1083" s="31" t="s">
        <v>7044</v>
      </c>
      <c r="C1083" s="17"/>
      <c r="D1083" s="17"/>
      <c r="E1083" s="17"/>
      <c r="F1083" s="17"/>
      <c r="G1083" s="29"/>
      <c r="H1083" s="17"/>
    </row>
    <row r="1084" spans="1:8" ht="14.4" x14ac:dyDescent="0.3">
      <c r="A1084" s="31"/>
      <c r="B1084" s="31" t="s">
        <v>8056</v>
      </c>
      <c r="C1084" s="17"/>
      <c r="D1084" s="17"/>
      <c r="E1084" s="17"/>
      <c r="F1084" s="17"/>
      <c r="G1084" s="29"/>
      <c r="H1084" s="17"/>
    </row>
    <row r="1085" spans="1:8" ht="14.4" x14ac:dyDescent="0.3">
      <c r="A1085" s="31"/>
      <c r="B1085" s="31" t="s">
        <v>8057</v>
      </c>
      <c r="C1085" s="17"/>
      <c r="D1085" s="17"/>
      <c r="E1085" s="17"/>
      <c r="F1085" s="17"/>
      <c r="G1085" s="29"/>
      <c r="H1085" s="17"/>
    </row>
    <row r="1086" spans="1:8" ht="14.4" x14ac:dyDescent="0.3">
      <c r="A1086" s="31"/>
      <c r="B1086" s="31" t="s">
        <v>5098</v>
      </c>
      <c r="C1086" s="17"/>
      <c r="D1086" s="17"/>
      <c r="E1086" s="17"/>
      <c r="F1086" s="17"/>
      <c r="G1086" s="29"/>
      <c r="H1086" s="17"/>
    </row>
    <row r="1087" spans="1:8" ht="14.4" x14ac:dyDescent="0.3">
      <c r="A1087" s="31"/>
      <c r="B1087" s="31" t="s">
        <v>7005</v>
      </c>
      <c r="C1087" s="17"/>
      <c r="D1087" s="17"/>
      <c r="E1087" s="17"/>
      <c r="F1087" s="17"/>
      <c r="G1087" s="29"/>
      <c r="H1087" s="17"/>
    </row>
    <row r="1088" spans="1:8" ht="14.4" x14ac:dyDescent="0.3">
      <c r="A1088" s="31"/>
      <c r="B1088" s="31" t="s">
        <v>95</v>
      </c>
      <c r="C1088" s="17"/>
      <c r="D1088" s="17"/>
      <c r="E1088" s="17"/>
      <c r="F1088" s="17"/>
      <c r="G1088" s="29"/>
      <c r="H1088" s="17"/>
    </row>
    <row r="1089" spans="1:8" ht="14.4" x14ac:dyDescent="0.3">
      <c r="A1089" s="31"/>
      <c r="B1089" s="31" t="s">
        <v>236</v>
      </c>
      <c r="C1089" s="17"/>
      <c r="D1089" s="17"/>
      <c r="E1089" s="17"/>
      <c r="F1089" s="17"/>
      <c r="G1089" s="29"/>
      <c r="H1089" s="17"/>
    </row>
    <row r="1090" spans="1:8" ht="14.4" x14ac:dyDescent="0.3">
      <c r="A1090" s="31"/>
      <c r="B1090" s="31" t="s">
        <v>1863</v>
      </c>
      <c r="C1090" s="17"/>
      <c r="D1090" s="17"/>
      <c r="E1090" s="17"/>
      <c r="F1090" s="17"/>
      <c r="G1090" s="29"/>
      <c r="H1090" s="17"/>
    </row>
    <row r="1091" spans="1:8" ht="14.4" x14ac:dyDescent="0.3">
      <c r="A1091" s="31"/>
      <c r="B1091" s="31" t="s">
        <v>944</v>
      </c>
      <c r="C1091" s="17"/>
      <c r="D1091" s="17"/>
      <c r="E1091" s="17"/>
      <c r="F1091" s="17"/>
      <c r="G1091" s="29"/>
      <c r="H1091" s="17"/>
    </row>
    <row r="1092" spans="1:8" ht="14.4" x14ac:dyDescent="0.3">
      <c r="A1092" s="31"/>
      <c r="B1092" s="31" t="s">
        <v>1032</v>
      </c>
      <c r="C1092" s="17"/>
      <c r="D1092" s="17"/>
      <c r="E1092" s="17"/>
      <c r="F1092" s="17"/>
      <c r="G1092" s="29"/>
      <c r="H1092" s="17"/>
    </row>
    <row r="1093" spans="1:8" ht="14.4" x14ac:dyDescent="0.3">
      <c r="A1093" s="31"/>
      <c r="B1093" s="31" t="s">
        <v>8058</v>
      </c>
      <c r="C1093" s="17"/>
      <c r="D1093" s="17"/>
      <c r="E1093" s="17"/>
      <c r="F1093" s="17"/>
      <c r="G1093" s="29"/>
      <c r="H1093" s="17"/>
    </row>
    <row r="1094" spans="1:8" ht="14.4" x14ac:dyDescent="0.3">
      <c r="A1094" s="31"/>
      <c r="B1094" s="31" t="s">
        <v>8059</v>
      </c>
      <c r="C1094" s="17"/>
      <c r="D1094" s="17"/>
      <c r="E1094" s="17"/>
      <c r="F1094" s="17"/>
      <c r="G1094" s="29"/>
      <c r="H1094" s="17"/>
    </row>
    <row r="1095" spans="1:8" ht="14.4" x14ac:dyDescent="0.3">
      <c r="A1095" s="31"/>
      <c r="B1095" s="31" t="s">
        <v>8060</v>
      </c>
      <c r="C1095" s="17"/>
      <c r="D1095" s="17"/>
      <c r="E1095" s="17"/>
      <c r="F1095" s="17"/>
      <c r="G1095" s="29"/>
      <c r="H1095" s="17"/>
    </row>
    <row r="1096" spans="1:8" ht="14.4" x14ac:dyDescent="0.3">
      <c r="A1096" s="31"/>
      <c r="B1096" s="31" t="s">
        <v>8061</v>
      </c>
      <c r="C1096" s="17"/>
      <c r="D1096" s="17"/>
      <c r="E1096" s="17"/>
      <c r="F1096" s="17"/>
      <c r="G1096" s="29"/>
      <c r="H1096" s="17"/>
    </row>
    <row r="1097" spans="1:8" ht="14.4" x14ac:dyDescent="0.3">
      <c r="A1097" s="31"/>
      <c r="B1097" s="31" t="s">
        <v>8062</v>
      </c>
      <c r="C1097" s="17"/>
      <c r="D1097" s="17"/>
      <c r="E1097" s="17"/>
      <c r="F1097" s="17"/>
      <c r="G1097" s="29"/>
      <c r="H1097" s="17"/>
    </row>
    <row r="1098" spans="1:8" ht="14.4" x14ac:dyDescent="0.3">
      <c r="A1098" s="31"/>
      <c r="B1098" s="31" t="s">
        <v>8063</v>
      </c>
      <c r="C1098" s="17"/>
      <c r="D1098" s="17"/>
      <c r="E1098" s="17"/>
      <c r="F1098" s="17"/>
      <c r="G1098" s="29"/>
      <c r="H1098" s="17"/>
    </row>
    <row r="1099" spans="1:8" ht="14.4" x14ac:dyDescent="0.3">
      <c r="A1099" s="31"/>
      <c r="B1099" s="31" t="s">
        <v>8064</v>
      </c>
      <c r="C1099" s="17"/>
      <c r="D1099" s="17"/>
      <c r="E1099" s="17"/>
      <c r="F1099" s="17"/>
      <c r="G1099" s="29"/>
      <c r="H1099" s="17"/>
    </row>
    <row r="1100" spans="1:8" ht="14.4" x14ac:dyDescent="0.3">
      <c r="A1100" s="31"/>
      <c r="B1100" s="31" t="s">
        <v>8065</v>
      </c>
      <c r="C1100" s="17"/>
      <c r="D1100" s="17"/>
      <c r="E1100" s="17"/>
      <c r="F1100" s="17"/>
      <c r="G1100" s="29"/>
      <c r="H1100" s="17"/>
    </row>
    <row r="1101" spans="1:8" ht="14.4" x14ac:dyDescent="0.3">
      <c r="A1101" s="31"/>
      <c r="B1101" s="31" t="s">
        <v>8066</v>
      </c>
      <c r="C1101" s="17"/>
      <c r="D1101" s="17"/>
      <c r="E1101" s="17"/>
      <c r="F1101" s="17"/>
      <c r="G1101" s="29"/>
      <c r="H1101" s="17"/>
    </row>
    <row r="1102" spans="1:8" ht="14.4" x14ac:dyDescent="0.3">
      <c r="A1102" s="31"/>
      <c r="B1102" s="31" t="s">
        <v>8067</v>
      </c>
      <c r="C1102" s="17"/>
      <c r="D1102" s="17"/>
      <c r="E1102" s="17"/>
      <c r="F1102" s="17"/>
      <c r="G1102" s="29"/>
      <c r="H1102" s="17"/>
    </row>
    <row r="1103" spans="1:8" ht="14.4" x14ac:dyDescent="0.3">
      <c r="A1103" s="31"/>
      <c r="B1103" s="31" t="s">
        <v>8068</v>
      </c>
      <c r="C1103" s="17"/>
      <c r="D1103" s="17"/>
      <c r="E1103" s="17"/>
      <c r="F1103" s="17"/>
      <c r="G1103" s="29"/>
      <c r="H1103" s="17"/>
    </row>
    <row r="1104" spans="1:8" ht="14.4" x14ac:dyDescent="0.3">
      <c r="A1104" s="31"/>
      <c r="B1104" s="31" t="s">
        <v>8069</v>
      </c>
      <c r="C1104" s="17"/>
      <c r="D1104" s="17"/>
      <c r="E1104" s="17"/>
      <c r="F1104" s="17"/>
      <c r="G1104" s="29"/>
      <c r="H1104" s="17"/>
    </row>
    <row r="1105" spans="1:8" ht="14.4" x14ac:dyDescent="0.3">
      <c r="A1105" s="31"/>
      <c r="B1105" s="31" t="s">
        <v>8070</v>
      </c>
      <c r="C1105" s="17"/>
      <c r="D1105" s="17"/>
      <c r="E1105" s="17"/>
      <c r="F1105" s="17"/>
      <c r="G1105" s="29"/>
      <c r="H1105" s="17"/>
    </row>
    <row r="1106" spans="1:8" ht="14.4" x14ac:dyDescent="0.3">
      <c r="A1106" s="31"/>
      <c r="B1106" s="31" t="s">
        <v>8071</v>
      </c>
      <c r="C1106" s="17"/>
      <c r="D1106" s="17"/>
      <c r="E1106" s="17"/>
      <c r="F1106" s="17"/>
      <c r="G1106" s="29"/>
      <c r="H1106" s="17"/>
    </row>
    <row r="1107" spans="1:8" ht="14.4" x14ac:dyDescent="0.3">
      <c r="A1107" s="31"/>
      <c r="B1107" s="31" t="s">
        <v>8072</v>
      </c>
      <c r="C1107" s="17"/>
      <c r="D1107" s="17"/>
      <c r="E1107" s="17"/>
      <c r="F1107" s="17"/>
      <c r="G1107" s="29"/>
      <c r="H1107" s="17"/>
    </row>
    <row r="1108" spans="1:8" ht="14.4" x14ac:dyDescent="0.3">
      <c r="A1108" s="31"/>
      <c r="B1108" s="31" t="s">
        <v>8073</v>
      </c>
      <c r="C1108" s="17"/>
      <c r="D1108" s="17"/>
      <c r="E1108" s="17"/>
      <c r="F1108" s="17"/>
      <c r="G1108" s="29"/>
      <c r="H1108" s="17"/>
    </row>
    <row r="1109" spans="1:8" ht="14.4" x14ac:dyDescent="0.3">
      <c r="A1109" s="31"/>
      <c r="B1109" s="31" t="s">
        <v>8074</v>
      </c>
      <c r="C1109" s="17"/>
      <c r="D1109" s="17"/>
      <c r="E1109" s="17"/>
      <c r="F1109" s="17"/>
      <c r="G1109" s="29"/>
      <c r="H1109" s="17"/>
    </row>
    <row r="1110" spans="1:8" ht="14.4" x14ac:dyDescent="0.3">
      <c r="A1110" s="31"/>
      <c r="B1110" s="31" t="s">
        <v>8075</v>
      </c>
      <c r="C1110" s="17"/>
      <c r="D1110" s="17"/>
      <c r="E1110" s="17"/>
      <c r="F1110" s="17"/>
      <c r="G1110" s="29"/>
      <c r="H1110" s="17"/>
    </row>
    <row r="1111" spans="1:8" ht="14.4" x14ac:dyDescent="0.3">
      <c r="A1111" s="31"/>
      <c r="B1111" s="31" t="s">
        <v>8076</v>
      </c>
      <c r="C1111" s="17"/>
      <c r="D1111" s="17"/>
      <c r="E1111" s="17"/>
      <c r="F1111" s="17"/>
      <c r="G1111" s="29"/>
      <c r="H1111" s="17"/>
    </row>
    <row r="1112" spans="1:8" ht="14.4" x14ac:dyDescent="0.3">
      <c r="A1112" s="31"/>
      <c r="B1112" s="31" t="s">
        <v>8077</v>
      </c>
      <c r="C1112" s="17"/>
      <c r="D1112" s="17"/>
      <c r="E1112" s="17"/>
      <c r="F1112" s="17"/>
      <c r="G1112" s="29"/>
      <c r="H1112" s="17"/>
    </row>
    <row r="1113" spans="1:8" ht="14.4" x14ac:dyDescent="0.3">
      <c r="A1113" s="31"/>
      <c r="B1113" s="31" t="s">
        <v>8078</v>
      </c>
      <c r="C1113" s="17"/>
      <c r="D1113" s="17"/>
      <c r="E1113" s="17"/>
      <c r="F1113" s="17"/>
      <c r="G1113" s="29"/>
      <c r="H1113" s="17"/>
    </row>
    <row r="1114" spans="1:8" ht="14.4" x14ac:dyDescent="0.3">
      <c r="A1114" s="31"/>
      <c r="B1114" s="31" t="s">
        <v>8079</v>
      </c>
      <c r="C1114" s="17"/>
      <c r="D1114" s="17"/>
      <c r="E1114" s="17"/>
      <c r="F1114" s="17"/>
      <c r="G1114" s="29"/>
      <c r="H1114" s="17"/>
    </row>
    <row r="1115" spans="1:8" ht="14.4" x14ac:dyDescent="0.3">
      <c r="A1115" s="31"/>
      <c r="B1115" s="31" t="s">
        <v>8080</v>
      </c>
      <c r="C1115" s="17"/>
      <c r="D1115" s="17"/>
      <c r="E1115" s="17"/>
      <c r="F1115" s="17"/>
      <c r="G1115" s="29"/>
      <c r="H1115" s="17"/>
    </row>
    <row r="1116" spans="1:8" ht="14.4" x14ac:dyDescent="0.3">
      <c r="A1116" s="31"/>
      <c r="B1116" s="31" t="s">
        <v>8081</v>
      </c>
      <c r="C1116" s="17"/>
      <c r="D1116" s="17"/>
      <c r="E1116" s="17"/>
      <c r="F1116" s="17"/>
      <c r="G1116" s="29"/>
      <c r="H1116" s="17"/>
    </row>
    <row r="1117" spans="1:8" ht="14.4" x14ac:dyDescent="0.3">
      <c r="A1117" s="31"/>
      <c r="B1117" s="31" t="s">
        <v>8082</v>
      </c>
      <c r="C1117" s="17"/>
      <c r="D1117" s="17"/>
      <c r="E1117" s="17"/>
      <c r="F1117" s="17"/>
      <c r="G1117" s="29"/>
      <c r="H1117" s="17"/>
    </row>
    <row r="1118" spans="1:8" ht="14.4" x14ac:dyDescent="0.3">
      <c r="A1118" s="31"/>
      <c r="B1118" s="31" t="s">
        <v>8083</v>
      </c>
      <c r="C1118" s="17"/>
      <c r="D1118" s="17"/>
      <c r="E1118" s="17"/>
      <c r="F1118" s="17"/>
      <c r="G1118" s="29"/>
      <c r="H1118" s="17"/>
    </row>
    <row r="1119" spans="1:8" ht="14.4" x14ac:dyDescent="0.3">
      <c r="A1119" s="31"/>
      <c r="B1119" s="31" t="s">
        <v>8084</v>
      </c>
      <c r="C1119" s="17"/>
      <c r="D1119" s="17"/>
      <c r="E1119" s="17"/>
      <c r="F1119" s="17"/>
      <c r="G1119" s="29"/>
      <c r="H1119" s="17"/>
    </row>
    <row r="1120" spans="1:8" ht="14.4" x14ac:dyDescent="0.3">
      <c r="A1120" s="31"/>
      <c r="B1120" s="31" t="s">
        <v>8085</v>
      </c>
      <c r="C1120" s="17"/>
      <c r="D1120" s="17"/>
      <c r="E1120" s="17"/>
      <c r="F1120" s="17"/>
      <c r="G1120" s="29"/>
      <c r="H1120" s="17"/>
    </row>
    <row r="1121" spans="1:8" ht="14.4" x14ac:dyDescent="0.3">
      <c r="A1121" s="31"/>
      <c r="B1121" s="31" t="s">
        <v>8086</v>
      </c>
      <c r="C1121" s="17"/>
      <c r="D1121" s="17"/>
      <c r="E1121" s="17"/>
      <c r="F1121" s="17"/>
      <c r="G1121" s="29"/>
      <c r="H1121" s="17"/>
    </row>
    <row r="1122" spans="1:8" ht="14.4" x14ac:dyDescent="0.3">
      <c r="A1122" s="31"/>
      <c r="B1122" s="31" t="s">
        <v>8087</v>
      </c>
      <c r="C1122" s="17"/>
      <c r="D1122" s="17"/>
      <c r="E1122" s="17"/>
      <c r="F1122" s="17"/>
      <c r="G1122" s="29"/>
      <c r="H1122" s="17"/>
    </row>
    <row r="1123" spans="1:8" ht="14.4" x14ac:dyDescent="0.3">
      <c r="A1123" s="31"/>
      <c r="B1123" s="31" t="s">
        <v>8088</v>
      </c>
      <c r="C1123" s="17"/>
      <c r="D1123" s="17"/>
      <c r="E1123" s="17"/>
      <c r="F1123" s="17"/>
      <c r="G1123" s="29"/>
      <c r="H1123" s="17"/>
    </row>
    <row r="1124" spans="1:8" ht="14.4" x14ac:dyDescent="0.3">
      <c r="A1124" s="31"/>
      <c r="B1124" s="31" t="s">
        <v>176</v>
      </c>
      <c r="C1124" s="17"/>
      <c r="D1124" s="17"/>
      <c r="E1124" s="17"/>
      <c r="F1124" s="17"/>
      <c r="G1124" s="29"/>
      <c r="H1124" s="17"/>
    </row>
    <row r="1125" spans="1:8" ht="14.4" x14ac:dyDescent="0.3">
      <c r="A1125" s="31"/>
      <c r="B1125" s="31" t="s">
        <v>8089</v>
      </c>
      <c r="C1125" s="17"/>
      <c r="D1125" s="17"/>
      <c r="E1125" s="17"/>
      <c r="F1125" s="17"/>
      <c r="G1125" s="29"/>
      <c r="H1125" s="17"/>
    </row>
    <row r="1126" spans="1:8" ht="14.4" x14ac:dyDescent="0.3">
      <c r="A1126" s="31"/>
      <c r="B1126" s="31" t="s">
        <v>278</v>
      </c>
      <c r="C1126" s="17"/>
      <c r="D1126" s="17"/>
      <c r="E1126" s="17"/>
      <c r="F1126" s="17"/>
      <c r="G1126" s="29"/>
      <c r="H1126" s="17"/>
    </row>
    <row r="1127" spans="1:8" ht="14.4" x14ac:dyDescent="0.3">
      <c r="A1127" s="31"/>
      <c r="B1127" s="31" t="s">
        <v>8090</v>
      </c>
      <c r="C1127" s="17"/>
      <c r="D1127" s="17"/>
      <c r="E1127" s="17"/>
      <c r="F1127" s="17"/>
      <c r="G1127" s="29"/>
      <c r="H1127" s="17"/>
    </row>
    <row r="1128" spans="1:8" ht="14.4" x14ac:dyDescent="0.3">
      <c r="A1128" s="31"/>
      <c r="B1128" s="31" t="s">
        <v>8091</v>
      </c>
      <c r="C1128" s="17"/>
      <c r="D1128" s="17"/>
      <c r="E1128" s="17"/>
      <c r="F1128" s="17"/>
      <c r="G1128" s="29"/>
      <c r="H1128" s="17"/>
    </row>
    <row r="1129" spans="1:8" ht="14.4" x14ac:dyDescent="0.3">
      <c r="A1129" s="31"/>
      <c r="B1129" s="31" t="s">
        <v>8092</v>
      </c>
      <c r="C1129" s="17"/>
      <c r="D1129" s="17"/>
      <c r="E1129" s="17"/>
      <c r="F1129" s="17"/>
      <c r="G1129" s="29"/>
      <c r="H1129" s="17"/>
    </row>
    <row r="1130" spans="1:8" ht="14.4" x14ac:dyDescent="0.3">
      <c r="A1130" s="31"/>
      <c r="B1130" s="31" t="s">
        <v>8093</v>
      </c>
      <c r="C1130" s="17"/>
      <c r="D1130" s="17"/>
      <c r="E1130" s="17"/>
      <c r="F1130" s="17"/>
      <c r="G1130" s="29"/>
      <c r="H1130" s="17"/>
    </row>
    <row r="1131" spans="1:8" ht="14.4" x14ac:dyDescent="0.3">
      <c r="A1131" s="31"/>
      <c r="B1131" s="31" t="s">
        <v>759</v>
      </c>
      <c r="C1131" s="17"/>
      <c r="D1131" s="17"/>
      <c r="E1131" s="17"/>
      <c r="F1131" s="17"/>
      <c r="G1131" s="29"/>
      <c r="H1131" s="17"/>
    </row>
    <row r="1132" spans="1:8" ht="14.4" x14ac:dyDescent="0.3">
      <c r="A1132" s="31"/>
      <c r="B1132" s="31" t="s">
        <v>8094</v>
      </c>
      <c r="C1132" s="17"/>
      <c r="D1132" s="17"/>
      <c r="E1132" s="17"/>
      <c r="F1132" s="17"/>
      <c r="G1132" s="29"/>
      <c r="H1132" s="17"/>
    </row>
    <row r="1133" spans="1:8" ht="14.4" x14ac:dyDescent="0.3">
      <c r="A1133" s="31"/>
      <c r="B1133" s="31" t="s">
        <v>8095</v>
      </c>
      <c r="C1133" s="17"/>
      <c r="D1133" s="17"/>
      <c r="E1133" s="17"/>
      <c r="F1133" s="17"/>
      <c r="G1133" s="29"/>
      <c r="H1133" s="17"/>
    </row>
    <row r="1134" spans="1:8" ht="14.4" x14ac:dyDescent="0.3">
      <c r="A1134" s="31"/>
      <c r="B1134" s="31" t="s">
        <v>8096</v>
      </c>
      <c r="C1134" s="17"/>
      <c r="D1134" s="17"/>
      <c r="E1134" s="17"/>
      <c r="F1134" s="17"/>
      <c r="G1134" s="29"/>
      <c r="H1134" s="17"/>
    </row>
    <row r="1135" spans="1:8" ht="14.4" x14ac:dyDescent="0.3">
      <c r="A1135" s="31"/>
      <c r="B1135" s="31" t="s">
        <v>8097</v>
      </c>
      <c r="C1135" s="17"/>
      <c r="D1135" s="17"/>
      <c r="E1135" s="17"/>
      <c r="F1135" s="17"/>
      <c r="G1135" s="29"/>
      <c r="H1135" s="17"/>
    </row>
    <row r="1136" spans="1:8" ht="14.4" x14ac:dyDescent="0.3">
      <c r="A1136" s="31"/>
      <c r="B1136" s="31" t="s">
        <v>8098</v>
      </c>
      <c r="C1136" s="17"/>
      <c r="D1136" s="17"/>
      <c r="E1136" s="17"/>
      <c r="F1136" s="17"/>
      <c r="G1136" s="29"/>
      <c r="H1136" s="17"/>
    </row>
    <row r="1137" spans="1:8" ht="14.4" x14ac:dyDescent="0.3">
      <c r="A1137" s="31"/>
      <c r="B1137" s="31" t="s">
        <v>7199</v>
      </c>
      <c r="C1137" s="17"/>
      <c r="D1137" s="17"/>
      <c r="E1137" s="17"/>
      <c r="F1137" s="17"/>
      <c r="G1137" s="29"/>
      <c r="H1137" s="17"/>
    </row>
    <row r="1138" spans="1:8" ht="14.4" x14ac:dyDescent="0.3">
      <c r="A1138" s="31"/>
      <c r="B1138" s="31" t="s">
        <v>30</v>
      </c>
      <c r="C1138" s="17"/>
      <c r="D1138" s="17"/>
      <c r="E1138" s="17"/>
      <c r="F1138" s="17"/>
      <c r="G1138" s="29"/>
      <c r="H1138" s="17"/>
    </row>
    <row r="1139" spans="1:8" ht="14.4" x14ac:dyDescent="0.3">
      <c r="A1139" s="31"/>
      <c r="B1139" s="31" t="s">
        <v>6378</v>
      </c>
      <c r="C1139" s="17"/>
      <c r="D1139" s="17"/>
      <c r="E1139" s="17"/>
      <c r="F1139" s="17"/>
      <c r="G1139" s="29"/>
      <c r="H1139" s="17"/>
    </row>
    <row r="1140" spans="1:8" ht="14.4" x14ac:dyDescent="0.3">
      <c r="A1140" s="31"/>
      <c r="B1140" s="31" t="s">
        <v>8099</v>
      </c>
      <c r="C1140" s="17"/>
      <c r="D1140" s="17"/>
      <c r="E1140" s="17"/>
      <c r="F1140" s="17"/>
      <c r="G1140" s="29"/>
      <c r="H1140" s="17"/>
    </row>
    <row r="1141" spans="1:8" ht="14.4" x14ac:dyDescent="0.3">
      <c r="A1141" s="31"/>
      <c r="B1141" s="31" t="s">
        <v>5109</v>
      </c>
      <c r="C1141" s="17"/>
      <c r="D1141" s="17"/>
      <c r="E1141" s="17"/>
      <c r="F1141" s="17"/>
      <c r="G1141" s="29"/>
      <c r="H1141" s="17"/>
    </row>
    <row r="1142" spans="1:8" ht="14.4" x14ac:dyDescent="0.3">
      <c r="A1142" s="31"/>
      <c r="B1142" s="31" t="s">
        <v>1036</v>
      </c>
      <c r="C1142" s="17"/>
      <c r="D1142" s="17"/>
      <c r="E1142" s="17"/>
      <c r="F1142" s="17"/>
      <c r="G1142" s="29"/>
      <c r="H1142" s="17"/>
    </row>
    <row r="1143" spans="1:8" ht="14.4" x14ac:dyDescent="0.3">
      <c r="A1143" s="31"/>
      <c r="B1143" s="31" t="s">
        <v>8100</v>
      </c>
      <c r="C1143" s="17"/>
      <c r="D1143" s="17"/>
      <c r="E1143" s="17"/>
      <c r="F1143" s="17"/>
      <c r="G1143" s="29"/>
      <c r="H1143" s="17"/>
    </row>
    <row r="1144" spans="1:8" ht="14.4" x14ac:dyDescent="0.3">
      <c r="A1144" s="31"/>
      <c r="B1144" s="31" t="s">
        <v>6109</v>
      </c>
      <c r="C1144" s="17"/>
      <c r="D1144" s="17"/>
      <c r="E1144" s="17"/>
      <c r="F1144" s="17"/>
      <c r="G1144" s="29"/>
      <c r="H1144" s="17"/>
    </row>
    <row r="1145" spans="1:8" ht="14.4" x14ac:dyDescent="0.3">
      <c r="A1145" s="31"/>
      <c r="B1145" s="31" t="s">
        <v>8101</v>
      </c>
      <c r="C1145" s="17"/>
      <c r="D1145" s="17"/>
      <c r="E1145" s="17"/>
      <c r="F1145" s="17"/>
      <c r="G1145" s="29"/>
      <c r="H1145" s="17"/>
    </row>
    <row r="1146" spans="1:8" ht="14.4" x14ac:dyDescent="0.3">
      <c r="A1146" s="31"/>
      <c r="B1146" s="31" t="s">
        <v>8102</v>
      </c>
      <c r="C1146" s="17"/>
      <c r="D1146" s="17"/>
      <c r="E1146" s="17"/>
      <c r="F1146" s="17"/>
      <c r="G1146" s="29"/>
      <c r="H1146" s="17"/>
    </row>
    <row r="1147" spans="1:8" ht="14.4" x14ac:dyDescent="0.3">
      <c r="A1147" s="31"/>
      <c r="B1147" s="31" t="s">
        <v>8103</v>
      </c>
      <c r="C1147" s="17"/>
      <c r="D1147" s="17"/>
      <c r="E1147" s="17"/>
      <c r="F1147" s="17"/>
      <c r="G1147" s="29"/>
      <c r="H1147" s="17"/>
    </row>
    <row r="1148" spans="1:8" ht="14.4" x14ac:dyDescent="0.3">
      <c r="A1148" s="31"/>
      <c r="B1148" s="31" t="s">
        <v>8104</v>
      </c>
      <c r="C1148" s="17"/>
      <c r="D1148" s="17"/>
      <c r="E1148" s="17"/>
      <c r="F1148" s="17"/>
      <c r="G1148" s="29"/>
      <c r="H1148" s="17"/>
    </row>
    <row r="1149" spans="1:8" ht="14.4" x14ac:dyDescent="0.3">
      <c r="A1149" s="31"/>
      <c r="B1149" s="31" t="s">
        <v>5112</v>
      </c>
      <c r="C1149" s="17"/>
      <c r="D1149" s="17"/>
      <c r="E1149" s="17"/>
      <c r="F1149" s="17"/>
      <c r="G1149" s="29"/>
      <c r="H1149" s="17"/>
    </row>
    <row r="1150" spans="1:8" ht="14.4" x14ac:dyDescent="0.3">
      <c r="A1150" s="31"/>
      <c r="B1150" s="31" t="s">
        <v>7223</v>
      </c>
      <c r="C1150" s="17"/>
      <c r="D1150" s="17"/>
      <c r="E1150" s="17"/>
      <c r="F1150" s="17"/>
      <c r="G1150" s="29"/>
      <c r="H1150" s="17"/>
    </row>
    <row r="1151" spans="1:8" ht="14.4" x14ac:dyDescent="0.3">
      <c r="A1151" s="31"/>
      <c r="B1151" s="31" t="s">
        <v>8105</v>
      </c>
      <c r="C1151" s="17"/>
      <c r="D1151" s="17"/>
      <c r="E1151" s="17"/>
      <c r="F1151" s="17"/>
      <c r="G1151" s="29"/>
      <c r="H1151" s="17"/>
    </row>
    <row r="1152" spans="1:8" ht="14.4" x14ac:dyDescent="0.3">
      <c r="A1152" s="31"/>
      <c r="B1152" s="31" t="s">
        <v>8106</v>
      </c>
      <c r="C1152" s="17"/>
      <c r="D1152" s="17"/>
      <c r="E1152" s="17"/>
      <c r="F1152" s="17"/>
      <c r="G1152" s="29"/>
      <c r="H1152" s="17"/>
    </row>
    <row r="1153" spans="1:8" ht="14.4" x14ac:dyDescent="0.3">
      <c r="A1153" s="31"/>
      <c r="B1153" s="31" t="s">
        <v>8107</v>
      </c>
      <c r="C1153" s="17"/>
      <c r="D1153" s="17"/>
      <c r="E1153" s="17"/>
      <c r="F1153" s="17"/>
      <c r="G1153" s="29"/>
      <c r="H1153" s="17"/>
    </row>
    <row r="1154" spans="1:8" ht="14.4" x14ac:dyDescent="0.3">
      <c r="A1154" s="31"/>
      <c r="B1154" s="31" t="s">
        <v>8108</v>
      </c>
      <c r="C1154" s="17"/>
      <c r="D1154" s="17"/>
      <c r="E1154" s="17"/>
      <c r="F1154" s="17"/>
      <c r="G1154" s="29"/>
      <c r="H1154" s="17"/>
    </row>
    <row r="1155" spans="1:8" ht="14.4" x14ac:dyDescent="0.3">
      <c r="A1155" s="31"/>
      <c r="B1155" s="31" t="s">
        <v>7022</v>
      </c>
      <c r="C1155" s="17"/>
      <c r="D1155" s="17"/>
      <c r="E1155" s="17"/>
      <c r="F1155" s="17"/>
      <c r="G1155" s="29"/>
      <c r="H1155" s="17"/>
    </row>
    <row r="1156" spans="1:8" ht="14.4" x14ac:dyDescent="0.3">
      <c r="A1156" s="31"/>
      <c r="B1156" s="31" t="s">
        <v>8109</v>
      </c>
      <c r="C1156" s="17"/>
      <c r="D1156" s="17"/>
      <c r="E1156" s="17"/>
      <c r="F1156" s="17"/>
      <c r="G1156" s="29"/>
      <c r="H1156" s="17"/>
    </row>
    <row r="1157" spans="1:8" ht="14.4" x14ac:dyDescent="0.3">
      <c r="A1157" s="31"/>
      <c r="B1157" s="31" t="s">
        <v>8110</v>
      </c>
      <c r="C1157" s="17"/>
      <c r="D1157" s="17"/>
      <c r="E1157" s="17"/>
      <c r="F1157" s="17"/>
      <c r="G1157" s="29"/>
      <c r="H1157" s="17"/>
    </row>
    <row r="1158" spans="1:8" ht="14.4" x14ac:dyDescent="0.3">
      <c r="A1158" s="31"/>
      <c r="B1158" s="31" t="s">
        <v>8111</v>
      </c>
      <c r="C1158" s="17"/>
      <c r="D1158" s="17"/>
      <c r="E1158" s="17"/>
      <c r="F1158" s="17"/>
      <c r="G1158" s="29"/>
      <c r="H1158" s="17"/>
    </row>
    <row r="1159" spans="1:8" ht="14.4" x14ac:dyDescent="0.3">
      <c r="A1159" s="31"/>
      <c r="B1159" s="31" t="s">
        <v>8112</v>
      </c>
      <c r="C1159" s="17"/>
      <c r="D1159" s="17"/>
      <c r="E1159" s="17"/>
      <c r="F1159" s="17"/>
      <c r="G1159" s="29"/>
      <c r="H1159" s="17"/>
    </row>
    <row r="1160" spans="1:8" ht="14.4" x14ac:dyDescent="0.3">
      <c r="A1160" s="31"/>
      <c r="B1160" s="31" t="s">
        <v>554</v>
      </c>
      <c r="C1160" s="17"/>
      <c r="D1160" s="17"/>
      <c r="E1160" s="17"/>
      <c r="F1160" s="17"/>
      <c r="G1160" s="29"/>
      <c r="H1160" s="17"/>
    </row>
    <row r="1161" spans="1:8" ht="14.4" x14ac:dyDescent="0.3">
      <c r="A1161" s="31"/>
      <c r="B1161" s="31" t="s">
        <v>8113</v>
      </c>
      <c r="C1161" s="17"/>
      <c r="D1161" s="17"/>
      <c r="E1161" s="17"/>
      <c r="F1161" s="17"/>
      <c r="G1161" s="29"/>
      <c r="H1161" s="17"/>
    </row>
    <row r="1162" spans="1:8" ht="14.4" x14ac:dyDescent="0.3">
      <c r="A1162" s="31"/>
      <c r="B1162" s="31" t="s">
        <v>8114</v>
      </c>
      <c r="C1162" s="17"/>
      <c r="D1162" s="17"/>
      <c r="E1162" s="17"/>
      <c r="F1162" s="17"/>
      <c r="G1162" s="29"/>
      <c r="H1162" s="17"/>
    </row>
    <row r="1163" spans="1:8" ht="14.4" x14ac:dyDescent="0.3">
      <c r="A1163" s="31"/>
      <c r="B1163" s="31" t="s">
        <v>5780</v>
      </c>
      <c r="C1163" s="17"/>
      <c r="D1163" s="17"/>
      <c r="E1163" s="17"/>
      <c r="F1163" s="17"/>
      <c r="G1163" s="29"/>
      <c r="H1163" s="17"/>
    </row>
    <row r="1164" spans="1:8" ht="14.4" x14ac:dyDescent="0.3">
      <c r="A1164" s="31"/>
      <c r="B1164" s="31" t="s">
        <v>8115</v>
      </c>
      <c r="C1164" s="17"/>
      <c r="D1164" s="17"/>
      <c r="E1164" s="17"/>
      <c r="F1164" s="17"/>
      <c r="G1164" s="29"/>
      <c r="H1164" s="17"/>
    </row>
    <row r="1165" spans="1:8" ht="14.4" x14ac:dyDescent="0.3">
      <c r="A1165" s="31"/>
      <c r="B1165" s="31" t="s">
        <v>8116</v>
      </c>
      <c r="C1165" s="17"/>
      <c r="D1165" s="17"/>
      <c r="E1165" s="17"/>
      <c r="F1165" s="17"/>
      <c r="G1165" s="29"/>
      <c r="H1165" s="17"/>
    </row>
    <row r="1166" spans="1:8" ht="14.4" x14ac:dyDescent="0.3">
      <c r="A1166" s="31"/>
      <c r="B1166" s="31" t="s">
        <v>7304</v>
      </c>
      <c r="C1166" s="17"/>
      <c r="D1166" s="17"/>
      <c r="E1166" s="17"/>
      <c r="F1166" s="17"/>
      <c r="G1166" s="29"/>
      <c r="H1166" s="17"/>
    </row>
    <row r="1167" spans="1:8" ht="14.4" x14ac:dyDescent="0.3">
      <c r="A1167" s="31"/>
      <c r="B1167" s="31" t="s">
        <v>7079</v>
      </c>
      <c r="C1167" s="17"/>
      <c r="D1167" s="17"/>
      <c r="E1167" s="17"/>
      <c r="F1167" s="17"/>
      <c r="G1167" s="29"/>
      <c r="H1167" s="17"/>
    </row>
    <row r="1168" spans="1:8" ht="14.4" x14ac:dyDescent="0.3">
      <c r="A1168" s="31"/>
      <c r="B1168" s="31" t="s">
        <v>559</v>
      </c>
      <c r="C1168" s="17"/>
      <c r="D1168" s="17"/>
      <c r="E1168" s="17"/>
      <c r="F1168" s="17"/>
      <c r="G1168" s="29"/>
      <c r="H1168" s="17"/>
    </row>
    <row r="1169" spans="1:8" ht="14.4" x14ac:dyDescent="0.3">
      <c r="A1169" s="31"/>
      <c r="B1169" s="31" t="s">
        <v>8117</v>
      </c>
      <c r="C1169" s="17"/>
      <c r="D1169" s="17"/>
      <c r="E1169" s="17"/>
      <c r="F1169" s="17"/>
      <c r="G1169" s="29"/>
      <c r="H1169" s="17"/>
    </row>
    <row r="1170" spans="1:8" ht="14.4" x14ac:dyDescent="0.3">
      <c r="A1170" s="31"/>
      <c r="B1170" s="31" t="s">
        <v>8118</v>
      </c>
      <c r="C1170" s="17"/>
      <c r="D1170" s="17"/>
      <c r="E1170" s="17"/>
      <c r="F1170" s="17"/>
      <c r="G1170" s="29"/>
      <c r="H1170" s="17"/>
    </row>
    <row r="1171" spans="1:8" ht="14.4" x14ac:dyDescent="0.3">
      <c r="A1171" s="31"/>
      <c r="B1171" s="31" t="s">
        <v>8119</v>
      </c>
      <c r="C1171" s="17"/>
      <c r="D1171" s="17"/>
      <c r="E1171" s="17"/>
      <c r="F1171" s="17"/>
      <c r="G1171" s="29"/>
      <c r="H1171" s="17"/>
    </row>
    <row r="1172" spans="1:8" ht="14.4" x14ac:dyDescent="0.3">
      <c r="A1172" s="31"/>
      <c r="B1172" s="31" t="s">
        <v>8120</v>
      </c>
      <c r="C1172" s="17"/>
      <c r="D1172" s="17"/>
      <c r="E1172" s="17"/>
      <c r="F1172" s="17"/>
      <c r="G1172" s="29"/>
      <c r="H1172" s="17"/>
    </row>
    <row r="1173" spans="1:8" ht="14.4" x14ac:dyDescent="0.3">
      <c r="A1173" s="31"/>
      <c r="B1173" s="31" t="s">
        <v>8121</v>
      </c>
      <c r="C1173" s="17"/>
      <c r="D1173" s="17"/>
      <c r="E1173" s="17"/>
      <c r="F1173" s="17"/>
      <c r="G1173" s="29"/>
      <c r="H1173" s="17"/>
    </row>
    <row r="1174" spans="1:8" ht="14.4" x14ac:dyDescent="0.3">
      <c r="A1174" s="31"/>
      <c r="B1174" s="31" t="s">
        <v>7294</v>
      </c>
      <c r="C1174" s="17"/>
      <c r="D1174" s="17"/>
      <c r="E1174" s="17"/>
      <c r="F1174" s="17"/>
      <c r="G1174" s="29"/>
      <c r="H1174" s="17"/>
    </row>
    <row r="1175" spans="1:8" ht="14.4" x14ac:dyDescent="0.3">
      <c r="A1175" s="31"/>
      <c r="B1175" s="31" t="s">
        <v>8122</v>
      </c>
      <c r="C1175" s="17"/>
      <c r="D1175" s="17"/>
      <c r="E1175" s="17"/>
      <c r="F1175" s="17"/>
      <c r="G1175" s="29"/>
      <c r="H1175" s="17"/>
    </row>
    <row r="1176" spans="1:8" ht="14.4" x14ac:dyDescent="0.3">
      <c r="A1176" s="31"/>
      <c r="B1176" s="31" t="s">
        <v>8123</v>
      </c>
      <c r="C1176" s="17"/>
      <c r="D1176" s="17"/>
      <c r="E1176" s="17"/>
      <c r="F1176" s="17"/>
      <c r="G1176" s="29"/>
      <c r="H1176" s="17"/>
    </row>
    <row r="1177" spans="1:8" ht="14.4" x14ac:dyDescent="0.3">
      <c r="A1177" s="31"/>
      <c r="B1177" s="31" t="s">
        <v>158</v>
      </c>
      <c r="C1177" s="17"/>
      <c r="D1177" s="17"/>
      <c r="E1177" s="17"/>
      <c r="F1177" s="17"/>
      <c r="G1177" s="29"/>
      <c r="H1177" s="17"/>
    </row>
    <row r="1178" spans="1:8" ht="14.4" x14ac:dyDescent="0.3">
      <c r="A1178" s="31"/>
      <c r="B1178" s="31" t="s">
        <v>8124</v>
      </c>
      <c r="C1178" s="17"/>
      <c r="D1178" s="17"/>
      <c r="E1178" s="17"/>
      <c r="F1178" s="17"/>
      <c r="G1178" s="29"/>
      <c r="H1178" s="17"/>
    </row>
    <row r="1179" spans="1:8" ht="14.4" x14ac:dyDescent="0.3">
      <c r="A1179" s="31"/>
      <c r="B1179" s="31" t="s">
        <v>8125</v>
      </c>
      <c r="C1179" s="17"/>
      <c r="D1179" s="17"/>
      <c r="E1179" s="17"/>
      <c r="F1179" s="17"/>
      <c r="G1179" s="29"/>
      <c r="H1179" s="17"/>
    </row>
    <row r="1180" spans="1:8" ht="14.4" x14ac:dyDescent="0.3">
      <c r="A1180" s="31"/>
      <c r="B1180" s="31" t="s">
        <v>8126</v>
      </c>
      <c r="C1180" s="17"/>
      <c r="D1180" s="17"/>
      <c r="E1180" s="17"/>
      <c r="F1180" s="17"/>
      <c r="G1180" s="29"/>
      <c r="H1180" s="17"/>
    </row>
    <row r="1181" spans="1:8" ht="14.4" x14ac:dyDescent="0.3">
      <c r="A1181" s="31"/>
      <c r="B1181" s="31" t="s">
        <v>8127</v>
      </c>
      <c r="C1181" s="17"/>
      <c r="D1181" s="17"/>
      <c r="E1181" s="17"/>
      <c r="F1181" s="17"/>
      <c r="G1181" s="29"/>
      <c r="H1181" s="17"/>
    </row>
    <row r="1182" spans="1:8" ht="14.4" x14ac:dyDescent="0.3">
      <c r="A1182" s="31"/>
      <c r="B1182" s="31" t="s">
        <v>8128</v>
      </c>
      <c r="C1182" s="17"/>
      <c r="D1182" s="17"/>
      <c r="E1182" s="17"/>
      <c r="F1182" s="17"/>
      <c r="G1182" s="29"/>
      <c r="H1182" s="17"/>
    </row>
    <row r="1183" spans="1:8" ht="14.4" x14ac:dyDescent="0.3">
      <c r="A1183" s="31"/>
      <c r="B1183" s="31" t="s">
        <v>8129</v>
      </c>
      <c r="C1183" s="17"/>
      <c r="D1183" s="17"/>
      <c r="E1183" s="17"/>
      <c r="F1183" s="17"/>
      <c r="G1183" s="29"/>
      <c r="H1183" s="17"/>
    </row>
    <row r="1184" spans="1:8" ht="14.4" x14ac:dyDescent="0.3">
      <c r="A1184" s="31"/>
      <c r="B1184" s="31" t="s">
        <v>8130</v>
      </c>
      <c r="C1184" s="17"/>
      <c r="D1184" s="17"/>
      <c r="E1184" s="17"/>
      <c r="F1184" s="17"/>
      <c r="G1184" s="29"/>
      <c r="H1184" s="17"/>
    </row>
    <row r="1185" spans="1:8" ht="14.4" x14ac:dyDescent="0.3">
      <c r="A1185" s="31"/>
      <c r="B1185" s="31" t="s">
        <v>8131</v>
      </c>
      <c r="C1185" s="17"/>
      <c r="D1185" s="17"/>
      <c r="E1185" s="17"/>
      <c r="F1185" s="17"/>
      <c r="G1185" s="29"/>
      <c r="H1185" s="17"/>
    </row>
    <row r="1186" spans="1:8" ht="14.4" x14ac:dyDescent="0.3">
      <c r="A1186" s="31"/>
      <c r="B1186" s="31" t="s">
        <v>8132</v>
      </c>
      <c r="C1186" s="17"/>
      <c r="D1186" s="17"/>
      <c r="E1186" s="17"/>
      <c r="F1186" s="17"/>
      <c r="G1186" s="29"/>
      <c r="H1186" s="17"/>
    </row>
    <row r="1187" spans="1:8" ht="14.4" x14ac:dyDescent="0.3">
      <c r="A1187" s="31"/>
      <c r="B1187" s="31" t="s">
        <v>8133</v>
      </c>
      <c r="C1187" s="17"/>
      <c r="D1187" s="17"/>
      <c r="E1187" s="17"/>
      <c r="F1187" s="17"/>
      <c r="G1187" s="29"/>
      <c r="H1187" s="17"/>
    </row>
    <row r="1188" spans="1:8" ht="14.4" x14ac:dyDescent="0.3">
      <c r="A1188" s="31"/>
      <c r="B1188" s="31" t="s">
        <v>7302</v>
      </c>
      <c r="C1188" s="17"/>
      <c r="D1188" s="17"/>
      <c r="E1188" s="17"/>
      <c r="F1188" s="17"/>
      <c r="G1188" s="29"/>
      <c r="H1188" s="17"/>
    </row>
    <row r="1189" spans="1:8" ht="14.4" x14ac:dyDescent="0.3">
      <c r="A1189" s="31"/>
      <c r="B1189" s="31" t="s">
        <v>8134</v>
      </c>
      <c r="C1189" s="17"/>
      <c r="D1189" s="17"/>
      <c r="E1189" s="17"/>
      <c r="F1189" s="17"/>
      <c r="G1189" s="29"/>
      <c r="H1189" s="17"/>
    </row>
    <row r="1190" spans="1:8" ht="14.4" x14ac:dyDescent="0.3">
      <c r="A1190" s="31"/>
      <c r="B1190" s="31" t="s">
        <v>8135</v>
      </c>
      <c r="C1190" s="17"/>
      <c r="D1190" s="17"/>
      <c r="E1190" s="17"/>
      <c r="F1190" s="17"/>
      <c r="G1190" s="29"/>
      <c r="H1190" s="17"/>
    </row>
    <row r="1191" spans="1:8" ht="14.4" x14ac:dyDescent="0.3">
      <c r="A1191" s="31"/>
      <c r="B1191" s="31" t="s">
        <v>467</v>
      </c>
      <c r="C1191" s="17"/>
      <c r="D1191" s="17"/>
      <c r="E1191" s="17"/>
      <c r="F1191" s="17"/>
      <c r="G1191" s="29"/>
      <c r="H1191" s="17"/>
    </row>
    <row r="1192" spans="1:8" ht="14.4" x14ac:dyDescent="0.3">
      <c r="A1192" s="31"/>
      <c r="B1192" s="31" t="s">
        <v>5119</v>
      </c>
      <c r="C1192" s="17"/>
      <c r="D1192" s="17"/>
      <c r="E1192" s="17"/>
      <c r="F1192" s="17"/>
      <c r="G1192" s="29"/>
      <c r="H1192" s="17"/>
    </row>
    <row r="1193" spans="1:8" ht="14.4" x14ac:dyDescent="0.3">
      <c r="A1193" s="31"/>
      <c r="B1193" s="31" t="s">
        <v>8136</v>
      </c>
      <c r="C1193" s="17"/>
      <c r="D1193" s="17"/>
      <c r="E1193" s="17"/>
      <c r="F1193" s="17"/>
      <c r="G1193" s="29"/>
      <c r="H1193" s="17"/>
    </row>
    <row r="1194" spans="1:8" ht="14.4" x14ac:dyDescent="0.3">
      <c r="A1194" s="31"/>
      <c r="B1194" s="31" t="s">
        <v>8137</v>
      </c>
      <c r="C1194" s="17"/>
      <c r="D1194" s="17"/>
      <c r="E1194" s="17"/>
      <c r="F1194" s="17"/>
      <c r="G1194" s="29"/>
      <c r="H1194" s="17"/>
    </row>
    <row r="1195" spans="1:8" ht="14.4" x14ac:dyDescent="0.3">
      <c r="A1195" s="31"/>
      <c r="B1195" s="31" t="s">
        <v>7171</v>
      </c>
      <c r="C1195" s="17"/>
      <c r="D1195" s="17"/>
      <c r="E1195" s="17"/>
      <c r="F1195" s="17"/>
      <c r="G1195" s="29"/>
      <c r="H1195" s="17"/>
    </row>
    <row r="1196" spans="1:8" ht="14.4" x14ac:dyDescent="0.3">
      <c r="A1196" s="31"/>
      <c r="B1196" s="31" t="s">
        <v>8138</v>
      </c>
      <c r="C1196" s="17"/>
      <c r="D1196" s="17"/>
      <c r="E1196" s="17"/>
      <c r="F1196" s="17"/>
      <c r="G1196" s="29"/>
      <c r="H1196" s="17"/>
    </row>
    <row r="1197" spans="1:8" ht="14.4" x14ac:dyDescent="0.3">
      <c r="A1197" s="31"/>
      <c r="B1197" s="31" t="s">
        <v>8139</v>
      </c>
      <c r="C1197" s="17"/>
      <c r="D1197" s="17"/>
      <c r="E1197" s="17"/>
      <c r="F1197" s="17"/>
      <c r="G1197" s="29"/>
      <c r="H1197" s="17"/>
    </row>
    <row r="1198" spans="1:8" ht="14.4" x14ac:dyDescent="0.3">
      <c r="A1198" s="31"/>
      <c r="B1198" s="31" t="s">
        <v>8140</v>
      </c>
      <c r="C1198" s="17"/>
      <c r="D1198" s="17"/>
      <c r="E1198" s="17"/>
      <c r="F1198" s="17"/>
      <c r="G1198" s="29"/>
      <c r="H1198" s="17"/>
    </row>
    <row r="1199" spans="1:8" ht="14.4" x14ac:dyDescent="0.3">
      <c r="A1199" s="31"/>
      <c r="B1199" s="31" t="s">
        <v>8141</v>
      </c>
      <c r="C1199" s="17"/>
      <c r="D1199" s="17"/>
      <c r="E1199" s="17"/>
      <c r="F1199" s="17"/>
      <c r="G1199" s="29"/>
      <c r="H1199" s="17"/>
    </row>
    <row r="1200" spans="1:8" ht="14.4" x14ac:dyDescent="0.3">
      <c r="A1200" s="31"/>
      <c r="B1200" s="31" t="s">
        <v>8142</v>
      </c>
      <c r="C1200" s="17"/>
      <c r="D1200" s="17"/>
      <c r="E1200" s="17"/>
      <c r="F1200" s="17"/>
      <c r="G1200" s="29"/>
      <c r="H1200" s="17"/>
    </row>
    <row r="1201" spans="1:8" ht="14.4" x14ac:dyDescent="0.3">
      <c r="A1201" s="31"/>
      <c r="B1201" s="31" t="s">
        <v>8143</v>
      </c>
      <c r="C1201" s="17"/>
      <c r="D1201" s="17"/>
      <c r="E1201" s="17"/>
      <c r="F1201" s="17"/>
      <c r="G1201" s="29"/>
      <c r="H1201" s="17"/>
    </row>
    <row r="1202" spans="1:8" ht="14.4" x14ac:dyDescent="0.3">
      <c r="A1202" s="31"/>
      <c r="B1202" s="31" t="s">
        <v>8144</v>
      </c>
      <c r="C1202" s="17"/>
      <c r="D1202" s="17"/>
      <c r="E1202" s="17"/>
      <c r="F1202" s="17"/>
      <c r="G1202" s="29"/>
      <c r="H1202" s="17"/>
    </row>
    <row r="1203" spans="1:8" ht="14.4" x14ac:dyDescent="0.3">
      <c r="A1203" s="31"/>
      <c r="B1203" s="31" t="s">
        <v>8145</v>
      </c>
      <c r="C1203" s="17"/>
      <c r="D1203" s="17"/>
      <c r="E1203" s="17"/>
      <c r="F1203" s="17"/>
      <c r="G1203" s="29"/>
      <c r="H1203" s="17"/>
    </row>
    <row r="1204" spans="1:8" ht="14.4" x14ac:dyDescent="0.3">
      <c r="A1204" s="31"/>
      <c r="B1204" s="31" t="s">
        <v>8146</v>
      </c>
      <c r="C1204" s="17"/>
      <c r="D1204" s="17"/>
      <c r="E1204" s="17"/>
      <c r="F1204" s="17"/>
      <c r="G1204" s="29"/>
      <c r="H1204" s="17"/>
    </row>
    <row r="1205" spans="1:8" ht="14.4" x14ac:dyDescent="0.3">
      <c r="A1205" s="31"/>
      <c r="B1205" s="31" t="s">
        <v>8147</v>
      </c>
      <c r="C1205" s="17"/>
      <c r="D1205" s="17"/>
      <c r="E1205" s="17"/>
      <c r="F1205" s="17"/>
      <c r="G1205" s="29"/>
      <c r="H1205" s="17"/>
    </row>
    <row r="1206" spans="1:8" ht="14.4" x14ac:dyDescent="0.3">
      <c r="A1206" s="31"/>
      <c r="B1206" s="31" t="s">
        <v>5121</v>
      </c>
      <c r="C1206" s="17"/>
      <c r="D1206" s="17"/>
      <c r="E1206" s="17"/>
      <c r="F1206" s="17"/>
      <c r="G1206" s="29"/>
      <c r="H1206" s="17"/>
    </row>
    <row r="1207" spans="1:8" ht="14.4" x14ac:dyDescent="0.3">
      <c r="A1207" s="31"/>
      <c r="B1207" s="31" t="s">
        <v>8148</v>
      </c>
      <c r="C1207" s="17"/>
      <c r="D1207" s="17"/>
      <c r="E1207" s="17"/>
      <c r="F1207" s="17"/>
      <c r="G1207" s="29"/>
      <c r="H1207" s="17"/>
    </row>
    <row r="1208" spans="1:8" ht="14.4" x14ac:dyDescent="0.3">
      <c r="A1208" s="31"/>
      <c r="B1208" s="31" t="s">
        <v>7060</v>
      </c>
      <c r="C1208" s="17"/>
      <c r="D1208" s="17"/>
      <c r="E1208" s="17"/>
      <c r="F1208" s="17"/>
      <c r="G1208" s="29"/>
      <c r="H1208" s="17"/>
    </row>
    <row r="1209" spans="1:8" ht="14.4" x14ac:dyDescent="0.3">
      <c r="A1209" s="31"/>
      <c r="B1209" s="31" t="s">
        <v>8149</v>
      </c>
      <c r="C1209" s="17"/>
      <c r="D1209" s="17"/>
      <c r="E1209" s="17"/>
      <c r="F1209" s="17"/>
      <c r="G1209" s="29"/>
      <c r="H1209" s="17"/>
    </row>
    <row r="1210" spans="1:8" ht="14.4" x14ac:dyDescent="0.3">
      <c r="A1210" s="31"/>
      <c r="B1210" s="31" t="s">
        <v>5122</v>
      </c>
      <c r="C1210" s="17"/>
      <c r="D1210" s="17"/>
      <c r="E1210" s="17"/>
      <c r="F1210" s="17"/>
      <c r="G1210" s="29"/>
      <c r="H1210" s="17"/>
    </row>
    <row r="1211" spans="1:8" ht="14.4" x14ac:dyDescent="0.3">
      <c r="A1211" s="31"/>
      <c r="B1211" s="31" t="s">
        <v>8150</v>
      </c>
      <c r="C1211" s="17"/>
      <c r="D1211" s="17"/>
      <c r="E1211" s="17"/>
      <c r="F1211" s="17"/>
      <c r="G1211" s="29"/>
      <c r="H1211" s="17"/>
    </row>
    <row r="1212" spans="1:8" ht="14.4" x14ac:dyDescent="0.3">
      <c r="A1212" s="31"/>
      <c r="B1212" s="31" t="s">
        <v>8151</v>
      </c>
      <c r="C1212" s="17"/>
      <c r="D1212" s="17"/>
      <c r="E1212" s="17"/>
      <c r="F1212" s="17"/>
      <c r="G1212" s="29"/>
      <c r="H1212" s="17"/>
    </row>
    <row r="1213" spans="1:8" ht="14.4" x14ac:dyDescent="0.3">
      <c r="A1213" s="31"/>
      <c r="B1213" s="31" t="s">
        <v>179</v>
      </c>
      <c r="C1213" s="17"/>
      <c r="D1213" s="17"/>
      <c r="E1213" s="17"/>
      <c r="F1213" s="17"/>
      <c r="G1213" s="29"/>
      <c r="H1213" s="17"/>
    </row>
    <row r="1214" spans="1:8" ht="14.4" x14ac:dyDescent="0.3">
      <c r="A1214" s="31"/>
      <c r="B1214" s="31" t="s">
        <v>5124</v>
      </c>
      <c r="C1214" s="17"/>
      <c r="D1214" s="17"/>
      <c r="E1214" s="17"/>
      <c r="F1214" s="17"/>
      <c r="G1214" s="29"/>
      <c r="H1214" s="17"/>
    </row>
    <row r="1215" spans="1:8" ht="14.4" x14ac:dyDescent="0.3">
      <c r="A1215" s="31"/>
      <c r="B1215" s="31" t="s">
        <v>8152</v>
      </c>
      <c r="C1215" s="17"/>
      <c r="D1215" s="17"/>
      <c r="E1215" s="17"/>
      <c r="F1215" s="17"/>
      <c r="G1215" s="29"/>
      <c r="H1215" s="17"/>
    </row>
    <row r="1216" spans="1:8" ht="14.4" x14ac:dyDescent="0.3">
      <c r="A1216" s="31"/>
      <c r="B1216" s="31" t="s">
        <v>8153</v>
      </c>
      <c r="C1216" s="17"/>
      <c r="D1216" s="17"/>
      <c r="E1216" s="17"/>
      <c r="F1216" s="17"/>
      <c r="G1216" s="29"/>
      <c r="H1216" s="17"/>
    </row>
    <row r="1217" spans="1:8" ht="14.4" x14ac:dyDescent="0.3">
      <c r="A1217" s="31"/>
      <c r="B1217" s="31" t="s">
        <v>5910</v>
      </c>
      <c r="C1217" s="17"/>
      <c r="D1217" s="17"/>
      <c r="E1217" s="17"/>
      <c r="F1217" s="17"/>
      <c r="G1217" s="29"/>
      <c r="H1217" s="17"/>
    </row>
    <row r="1218" spans="1:8" ht="14.4" x14ac:dyDescent="0.3">
      <c r="A1218" s="31"/>
      <c r="B1218" s="31" t="s">
        <v>7019</v>
      </c>
      <c r="C1218" s="17"/>
      <c r="D1218" s="17"/>
      <c r="E1218" s="17"/>
      <c r="F1218" s="17"/>
      <c r="G1218" s="29"/>
      <c r="H1218" s="17"/>
    </row>
    <row r="1219" spans="1:8" ht="14.4" x14ac:dyDescent="0.3">
      <c r="A1219" s="31"/>
      <c r="B1219" s="31" t="s">
        <v>8154</v>
      </c>
      <c r="C1219" s="17"/>
      <c r="D1219" s="17"/>
      <c r="E1219" s="17"/>
      <c r="F1219" s="17"/>
      <c r="G1219" s="29"/>
      <c r="H1219" s="17"/>
    </row>
    <row r="1220" spans="1:8" ht="14.4" x14ac:dyDescent="0.3">
      <c r="A1220" s="31"/>
      <c r="B1220" s="31" t="s">
        <v>8155</v>
      </c>
      <c r="C1220" s="17"/>
      <c r="D1220" s="17"/>
      <c r="E1220" s="17"/>
      <c r="F1220" s="17"/>
      <c r="G1220" s="29"/>
      <c r="H1220" s="17"/>
    </row>
    <row r="1221" spans="1:8" ht="14.4" x14ac:dyDescent="0.3">
      <c r="A1221" s="31"/>
      <c r="B1221" s="31" t="s">
        <v>7227</v>
      </c>
      <c r="C1221" s="17"/>
      <c r="D1221" s="17"/>
      <c r="E1221" s="17"/>
      <c r="F1221" s="17"/>
      <c r="G1221" s="29"/>
      <c r="H1221" s="17"/>
    </row>
    <row r="1222" spans="1:8" ht="14.4" x14ac:dyDescent="0.3">
      <c r="A1222" s="31"/>
      <c r="B1222" s="31" t="s">
        <v>8156</v>
      </c>
      <c r="C1222" s="17"/>
      <c r="D1222" s="17"/>
      <c r="E1222" s="17"/>
      <c r="F1222" s="17"/>
      <c r="G1222" s="29"/>
      <c r="H1222" s="17"/>
    </row>
    <row r="1223" spans="1:8" ht="14.4" x14ac:dyDescent="0.3">
      <c r="A1223" s="31"/>
      <c r="B1223" s="31" t="s">
        <v>8157</v>
      </c>
      <c r="C1223" s="17"/>
      <c r="D1223" s="17"/>
      <c r="E1223" s="17"/>
      <c r="F1223" s="17"/>
      <c r="G1223" s="29"/>
      <c r="H1223" s="17"/>
    </row>
    <row r="1224" spans="1:8" ht="14.4" x14ac:dyDescent="0.3">
      <c r="A1224" s="31"/>
      <c r="B1224" s="31" t="s">
        <v>8158</v>
      </c>
      <c r="C1224" s="17"/>
      <c r="D1224" s="17"/>
      <c r="E1224" s="17"/>
      <c r="F1224" s="17"/>
      <c r="G1224" s="29"/>
      <c r="H1224" s="17"/>
    </row>
    <row r="1225" spans="1:8" ht="14.4" x14ac:dyDescent="0.3">
      <c r="A1225" s="31"/>
      <c r="B1225" s="31" t="s">
        <v>8159</v>
      </c>
      <c r="C1225" s="17"/>
      <c r="D1225" s="17"/>
      <c r="E1225" s="17"/>
      <c r="F1225" s="17"/>
      <c r="G1225" s="29"/>
      <c r="H1225" s="17"/>
    </row>
    <row r="1226" spans="1:8" ht="14.4" x14ac:dyDescent="0.3">
      <c r="A1226" s="31"/>
      <c r="B1226" s="31" t="s">
        <v>8160</v>
      </c>
      <c r="C1226" s="17"/>
      <c r="D1226" s="17"/>
      <c r="E1226" s="17"/>
      <c r="F1226" s="17"/>
      <c r="G1226" s="29"/>
      <c r="H1226" s="17"/>
    </row>
    <row r="1227" spans="1:8" ht="14.4" x14ac:dyDescent="0.3">
      <c r="A1227" s="31"/>
      <c r="B1227" s="31" t="s">
        <v>8161</v>
      </c>
      <c r="C1227" s="17"/>
      <c r="D1227" s="17"/>
      <c r="E1227" s="17"/>
      <c r="F1227" s="17"/>
      <c r="G1227" s="29"/>
      <c r="H1227" s="17"/>
    </row>
    <row r="1228" spans="1:8" ht="14.4" x14ac:dyDescent="0.3">
      <c r="A1228" s="31"/>
      <c r="B1228" s="31" t="s">
        <v>8162</v>
      </c>
      <c r="C1228" s="17"/>
      <c r="D1228" s="17"/>
      <c r="E1228" s="17"/>
      <c r="F1228" s="17"/>
      <c r="G1228" s="29"/>
      <c r="H1228" s="17"/>
    </row>
    <row r="1229" spans="1:8" ht="14.4" x14ac:dyDescent="0.3">
      <c r="A1229" s="31"/>
      <c r="B1229" s="31" t="s">
        <v>8163</v>
      </c>
      <c r="C1229" s="17"/>
      <c r="D1229" s="17"/>
      <c r="E1229" s="17"/>
      <c r="F1229" s="17"/>
      <c r="G1229" s="29"/>
      <c r="H1229" s="17"/>
    </row>
    <row r="1230" spans="1:8" ht="14.4" x14ac:dyDescent="0.3">
      <c r="A1230" s="31"/>
      <c r="B1230" s="31" t="s">
        <v>8164</v>
      </c>
      <c r="C1230" s="17"/>
      <c r="D1230" s="17"/>
      <c r="E1230" s="17"/>
      <c r="F1230" s="17"/>
      <c r="G1230" s="29"/>
      <c r="H1230" s="17"/>
    </row>
    <row r="1231" spans="1:8" ht="14.4" x14ac:dyDescent="0.3">
      <c r="A1231" s="31"/>
      <c r="B1231" s="31" t="s">
        <v>8165</v>
      </c>
      <c r="C1231" s="17"/>
      <c r="D1231" s="17"/>
      <c r="E1231" s="17"/>
      <c r="F1231" s="17"/>
      <c r="G1231" s="29"/>
      <c r="H1231" s="17"/>
    </row>
    <row r="1232" spans="1:8" ht="14.4" x14ac:dyDescent="0.3">
      <c r="A1232" s="31"/>
      <c r="B1232" s="31" t="s">
        <v>6995</v>
      </c>
      <c r="C1232" s="17"/>
      <c r="D1232" s="17"/>
      <c r="E1232" s="17"/>
      <c r="F1232" s="17"/>
      <c r="G1232" s="29"/>
      <c r="H1232" s="17"/>
    </row>
    <row r="1233" spans="1:8" ht="14.4" x14ac:dyDescent="0.3">
      <c r="A1233" s="31"/>
      <c r="B1233" s="31" t="s">
        <v>8166</v>
      </c>
      <c r="C1233" s="17"/>
      <c r="D1233" s="17"/>
      <c r="E1233" s="17"/>
      <c r="F1233" s="17"/>
      <c r="G1233" s="29"/>
      <c r="H1233" s="17"/>
    </row>
    <row r="1234" spans="1:8" ht="14.4" x14ac:dyDescent="0.3">
      <c r="A1234" s="31"/>
      <c r="B1234" s="31" t="s">
        <v>8167</v>
      </c>
      <c r="C1234" s="17"/>
      <c r="D1234" s="17"/>
      <c r="E1234" s="17"/>
      <c r="F1234" s="17"/>
      <c r="G1234" s="29"/>
      <c r="H1234" s="17"/>
    </row>
    <row r="1235" spans="1:8" ht="14.4" x14ac:dyDescent="0.3">
      <c r="A1235" s="31"/>
      <c r="B1235" s="31" t="s">
        <v>8168</v>
      </c>
      <c r="C1235" s="17"/>
      <c r="D1235" s="17"/>
      <c r="E1235" s="17"/>
      <c r="F1235" s="17"/>
      <c r="G1235" s="29"/>
      <c r="H1235" s="17"/>
    </row>
    <row r="1236" spans="1:8" ht="14.4" x14ac:dyDescent="0.3">
      <c r="A1236" s="31"/>
      <c r="B1236" s="31" t="s">
        <v>8169</v>
      </c>
      <c r="C1236" s="17"/>
      <c r="D1236" s="17"/>
      <c r="E1236" s="17"/>
      <c r="F1236" s="17"/>
      <c r="G1236" s="29"/>
      <c r="H1236" s="17"/>
    </row>
    <row r="1237" spans="1:8" ht="14.4" x14ac:dyDescent="0.3">
      <c r="A1237" s="31"/>
      <c r="B1237" s="31" t="s">
        <v>8170</v>
      </c>
      <c r="C1237" s="17"/>
      <c r="D1237" s="17"/>
      <c r="E1237" s="17"/>
      <c r="F1237" s="17"/>
      <c r="G1237" s="29"/>
      <c r="H1237" s="17"/>
    </row>
    <row r="1238" spans="1:8" ht="14.4" x14ac:dyDescent="0.3">
      <c r="A1238" s="31"/>
      <c r="B1238" s="31" t="s">
        <v>8171</v>
      </c>
      <c r="C1238" s="17"/>
      <c r="D1238" s="17"/>
      <c r="E1238" s="17"/>
      <c r="F1238" s="17"/>
      <c r="G1238" s="29"/>
      <c r="H1238" s="17"/>
    </row>
    <row r="1239" spans="1:8" ht="14.4" x14ac:dyDescent="0.3">
      <c r="A1239" s="31"/>
      <c r="B1239" s="31" t="s">
        <v>572</v>
      </c>
      <c r="C1239" s="17"/>
      <c r="D1239" s="17"/>
      <c r="E1239" s="17"/>
      <c r="F1239" s="17"/>
      <c r="G1239" s="29"/>
      <c r="H1239" s="17"/>
    </row>
    <row r="1240" spans="1:8" ht="14.4" x14ac:dyDescent="0.3">
      <c r="A1240" s="31"/>
      <c r="B1240" s="31" t="s">
        <v>8172</v>
      </c>
      <c r="C1240" s="17"/>
      <c r="D1240" s="17"/>
      <c r="E1240" s="17"/>
      <c r="F1240" s="17"/>
      <c r="G1240" s="29"/>
      <c r="H1240" s="17"/>
    </row>
    <row r="1241" spans="1:8" ht="14.4" x14ac:dyDescent="0.3">
      <c r="A1241" s="31"/>
      <c r="B1241" s="31" t="s">
        <v>8173</v>
      </c>
      <c r="C1241" s="17"/>
      <c r="D1241" s="17"/>
      <c r="E1241" s="17"/>
      <c r="F1241" s="17"/>
      <c r="G1241" s="29"/>
      <c r="H1241" s="17"/>
    </row>
    <row r="1242" spans="1:8" ht="14.4" x14ac:dyDescent="0.3">
      <c r="A1242" s="31"/>
      <c r="B1242" s="31" t="s">
        <v>8174</v>
      </c>
      <c r="C1242" s="17"/>
      <c r="D1242" s="17"/>
      <c r="E1242" s="17"/>
      <c r="F1242" s="17"/>
      <c r="G1242" s="29"/>
      <c r="H1242" s="17"/>
    </row>
    <row r="1243" spans="1:8" ht="14.4" x14ac:dyDescent="0.3">
      <c r="A1243" s="31"/>
      <c r="B1243" s="31" t="s">
        <v>8175</v>
      </c>
      <c r="C1243" s="17"/>
      <c r="D1243" s="17"/>
      <c r="E1243" s="17"/>
      <c r="F1243" s="17"/>
      <c r="G1243" s="29"/>
      <c r="H1243" s="17"/>
    </row>
    <row r="1244" spans="1:8" ht="14.4" x14ac:dyDescent="0.3">
      <c r="A1244" s="31"/>
      <c r="B1244" s="31" t="s">
        <v>6984</v>
      </c>
      <c r="C1244" s="17"/>
      <c r="D1244" s="17"/>
      <c r="E1244" s="17"/>
      <c r="F1244" s="17"/>
      <c r="G1244" s="29"/>
      <c r="H1244" s="17"/>
    </row>
    <row r="1245" spans="1:8" ht="14.4" x14ac:dyDescent="0.3">
      <c r="A1245" s="31"/>
      <c r="B1245" s="31" t="s">
        <v>8176</v>
      </c>
      <c r="C1245" s="17"/>
      <c r="D1245" s="17"/>
      <c r="E1245" s="17"/>
      <c r="F1245" s="17"/>
      <c r="G1245" s="29"/>
      <c r="H1245" s="17"/>
    </row>
    <row r="1246" spans="1:8" ht="14.4" x14ac:dyDescent="0.3">
      <c r="A1246" s="31"/>
      <c r="B1246" s="31" t="s">
        <v>8177</v>
      </c>
      <c r="C1246" s="17"/>
      <c r="D1246" s="17"/>
      <c r="E1246" s="17"/>
      <c r="F1246" s="17"/>
      <c r="G1246" s="29"/>
      <c r="H1246" s="17"/>
    </row>
    <row r="1247" spans="1:8" ht="14.4" x14ac:dyDescent="0.3">
      <c r="A1247" s="31"/>
      <c r="B1247" s="31" t="s">
        <v>8178</v>
      </c>
      <c r="C1247" s="17"/>
      <c r="D1247" s="17"/>
      <c r="E1247" s="17"/>
      <c r="F1247" s="17"/>
      <c r="G1247" s="29"/>
      <c r="H1247" s="17"/>
    </row>
    <row r="1248" spans="1:8" ht="14.4" x14ac:dyDescent="0.3">
      <c r="A1248" s="31"/>
      <c r="B1248" s="31" t="s">
        <v>8179</v>
      </c>
      <c r="C1248" s="17"/>
      <c r="D1248" s="17"/>
      <c r="E1248" s="17"/>
      <c r="F1248" s="17"/>
      <c r="G1248" s="29"/>
      <c r="H1248" s="17"/>
    </row>
    <row r="1249" spans="1:8" ht="14.4" x14ac:dyDescent="0.3">
      <c r="A1249" s="31"/>
      <c r="B1249" s="31" t="s">
        <v>8180</v>
      </c>
      <c r="C1249" s="17"/>
      <c r="D1249" s="17"/>
      <c r="E1249" s="17"/>
      <c r="F1249" s="17"/>
      <c r="G1249" s="29"/>
      <c r="H1249" s="17"/>
    </row>
    <row r="1250" spans="1:8" ht="14.4" x14ac:dyDescent="0.3">
      <c r="A1250" s="31"/>
      <c r="B1250" s="31" t="s">
        <v>7002</v>
      </c>
      <c r="C1250" s="17"/>
      <c r="D1250" s="17"/>
      <c r="E1250" s="17"/>
      <c r="F1250" s="17"/>
      <c r="G1250" s="29"/>
      <c r="H1250" s="17"/>
    </row>
    <row r="1251" spans="1:8" ht="14.4" x14ac:dyDescent="0.3">
      <c r="A1251" s="31"/>
      <c r="B1251" s="31" t="s">
        <v>8181</v>
      </c>
      <c r="C1251" s="17"/>
      <c r="D1251" s="17"/>
      <c r="E1251" s="17"/>
      <c r="F1251" s="17"/>
      <c r="G1251" s="29"/>
      <c r="H1251" s="17"/>
    </row>
    <row r="1252" spans="1:8" ht="14.4" x14ac:dyDescent="0.3">
      <c r="A1252" s="31"/>
      <c r="B1252" s="31" t="s">
        <v>8182</v>
      </c>
      <c r="C1252" s="17"/>
      <c r="D1252" s="17"/>
      <c r="E1252" s="17"/>
      <c r="F1252" s="17"/>
      <c r="G1252" s="29"/>
      <c r="H1252" s="17"/>
    </row>
    <row r="1253" spans="1:8" ht="14.4" x14ac:dyDescent="0.3">
      <c r="A1253" s="31"/>
      <c r="B1253" s="31" t="s">
        <v>8183</v>
      </c>
      <c r="C1253" s="17"/>
      <c r="D1253" s="17"/>
      <c r="E1253" s="17"/>
      <c r="F1253" s="17"/>
      <c r="G1253" s="29"/>
      <c r="H1253" s="17"/>
    </row>
    <row r="1254" spans="1:8" ht="14.4" x14ac:dyDescent="0.3">
      <c r="A1254" s="31"/>
      <c r="B1254" s="31" t="s">
        <v>8184</v>
      </c>
      <c r="C1254" s="17"/>
      <c r="D1254" s="17"/>
      <c r="E1254" s="17"/>
      <c r="F1254" s="17"/>
      <c r="G1254" s="29"/>
      <c r="H1254" s="17"/>
    </row>
    <row r="1255" spans="1:8" ht="14.4" x14ac:dyDescent="0.3">
      <c r="A1255" s="31"/>
      <c r="B1255" s="31" t="s">
        <v>8185</v>
      </c>
      <c r="C1255" s="17"/>
      <c r="D1255" s="17"/>
      <c r="E1255" s="17"/>
      <c r="F1255" s="17"/>
      <c r="G1255" s="29"/>
      <c r="H1255" s="17"/>
    </row>
    <row r="1256" spans="1:8" ht="14.4" x14ac:dyDescent="0.3">
      <c r="A1256" s="31"/>
      <c r="B1256" s="31" t="s">
        <v>8186</v>
      </c>
      <c r="C1256" s="17"/>
      <c r="D1256" s="17"/>
      <c r="E1256" s="17"/>
      <c r="F1256" s="17"/>
      <c r="G1256" s="29"/>
      <c r="H1256" s="17"/>
    </row>
    <row r="1257" spans="1:8" ht="14.4" x14ac:dyDescent="0.3">
      <c r="A1257" s="31"/>
      <c r="B1257" s="31" t="s">
        <v>5127</v>
      </c>
      <c r="C1257" s="17"/>
      <c r="D1257" s="17"/>
      <c r="E1257" s="17"/>
      <c r="F1257" s="17"/>
      <c r="G1257" s="29"/>
      <c r="H1257" s="17"/>
    </row>
    <row r="1258" spans="1:8" ht="14.4" x14ac:dyDescent="0.3">
      <c r="A1258" s="31"/>
      <c r="B1258" s="31" t="s">
        <v>126</v>
      </c>
      <c r="C1258" s="17"/>
      <c r="D1258" s="17"/>
      <c r="E1258" s="17"/>
      <c r="F1258" s="17"/>
      <c r="G1258" s="29"/>
      <c r="H1258" s="17"/>
    </row>
    <row r="1259" spans="1:8" ht="14.4" x14ac:dyDescent="0.3">
      <c r="A1259" s="31"/>
      <c r="B1259" s="31" t="s">
        <v>8187</v>
      </c>
      <c r="C1259" s="17"/>
      <c r="D1259" s="17"/>
      <c r="E1259" s="17"/>
      <c r="F1259" s="17"/>
      <c r="G1259" s="29"/>
      <c r="H1259" s="17"/>
    </row>
    <row r="1260" spans="1:8" ht="14.4" x14ac:dyDescent="0.3">
      <c r="A1260" s="31"/>
      <c r="B1260" s="31" t="s">
        <v>8188</v>
      </c>
      <c r="C1260" s="17"/>
      <c r="D1260" s="17"/>
      <c r="E1260" s="17"/>
      <c r="F1260" s="17"/>
      <c r="G1260" s="29"/>
      <c r="H1260" s="17"/>
    </row>
    <row r="1261" spans="1:8" ht="14.4" x14ac:dyDescent="0.3">
      <c r="A1261" s="31"/>
      <c r="B1261" s="31" t="s">
        <v>8189</v>
      </c>
      <c r="C1261" s="17"/>
      <c r="D1261" s="17"/>
      <c r="E1261" s="17"/>
      <c r="F1261" s="17"/>
      <c r="G1261" s="29"/>
      <c r="H1261" s="17"/>
    </row>
    <row r="1262" spans="1:8" ht="14.4" x14ac:dyDescent="0.3">
      <c r="A1262" s="31"/>
      <c r="B1262" s="31" t="s">
        <v>8190</v>
      </c>
      <c r="C1262" s="17"/>
      <c r="D1262" s="17"/>
      <c r="E1262" s="17"/>
      <c r="F1262" s="17"/>
      <c r="G1262" s="29"/>
      <c r="H1262" s="17"/>
    </row>
    <row r="1263" spans="1:8" ht="14.4" x14ac:dyDescent="0.3">
      <c r="A1263" s="31"/>
      <c r="B1263" s="31" t="s">
        <v>6572</v>
      </c>
      <c r="C1263" s="17"/>
      <c r="D1263" s="17"/>
      <c r="E1263" s="17"/>
      <c r="F1263" s="17"/>
      <c r="G1263" s="29"/>
      <c r="H1263" s="17"/>
    </row>
    <row r="1264" spans="1:8" ht="14.4" x14ac:dyDescent="0.3">
      <c r="A1264" s="31"/>
      <c r="B1264" s="31" t="s">
        <v>8191</v>
      </c>
      <c r="C1264" s="17"/>
      <c r="D1264" s="17"/>
      <c r="E1264" s="17"/>
      <c r="F1264" s="17"/>
      <c r="G1264" s="29"/>
      <c r="H1264" s="17"/>
    </row>
    <row r="1265" spans="1:8" ht="14.4" x14ac:dyDescent="0.3">
      <c r="A1265" s="31"/>
      <c r="B1265" s="31" t="s">
        <v>6613</v>
      </c>
      <c r="C1265" s="17"/>
      <c r="D1265" s="17"/>
      <c r="E1265" s="17"/>
      <c r="F1265" s="17"/>
      <c r="G1265" s="29"/>
      <c r="H1265" s="17"/>
    </row>
    <row r="1266" spans="1:8" ht="14.4" x14ac:dyDescent="0.3">
      <c r="A1266" s="31"/>
      <c r="B1266" s="31" t="s">
        <v>7138</v>
      </c>
      <c r="C1266" s="17"/>
      <c r="D1266" s="17"/>
      <c r="E1266" s="17"/>
      <c r="F1266" s="17"/>
      <c r="G1266" s="29"/>
      <c r="H1266" s="17"/>
    </row>
    <row r="1267" spans="1:8" ht="14.4" x14ac:dyDescent="0.3">
      <c r="A1267" s="31"/>
      <c r="B1267" s="31" t="s">
        <v>8192</v>
      </c>
      <c r="C1267" s="17"/>
      <c r="D1267" s="17"/>
      <c r="E1267" s="17"/>
      <c r="F1267" s="17"/>
      <c r="G1267" s="29"/>
      <c r="H1267" s="17"/>
    </row>
    <row r="1268" spans="1:8" ht="14.4" x14ac:dyDescent="0.3">
      <c r="A1268" s="31"/>
      <c r="B1268" s="31" t="s">
        <v>8193</v>
      </c>
      <c r="C1268" s="17"/>
      <c r="D1268" s="17"/>
      <c r="E1268" s="17"/>
      <c r="F1268" s="17"/>
      <c r="G1268" s="29"/>
      <c r="H1268" s="17"/>
    </row>
    <row r="1269" spans="1:8" ht="14.4" x14ac:dyDescent="0.3">
      <c r="A1269" s="31"/>
      <c r="B1269" s="31" t="s">
        <v>5566</v>
      </c>
      <c r="C1269" s="17"/>
      <c r="D1269" s="17"/>
      <c r="E1269" s="17"/>
      <c r="F1269" s="17"/>
      <c r="G1269" s="29"/>
      <c r="H1269" s="17"/>
    </row>
    <row r="1270" spans="1:8" ht="14.4" x14ac:dyDescent="0.3">
      <c r="A1270" s="31"/>
      <c r="B1270" s="31" t="s">
        <v>7026</v>
      </c>
      <c r="C1270" s="17"/>
      <c r="D1270" s="17"/>
      <c r="E1270" s="17"/>
      <c r="F1270" s="17"/>
      <c r="G1270" s="29"/>
      <c r="H1270" s="17"/>
    </row>
    <row r="1271" spans="1:8" ht="14.4" x14ac:dyDescent="0.3">
      <c r="A1271" s="31"/>
      <c r="B1271" s="31" t="s">
        <v>8194</v>
      </c>
      <c r="C1271" s="17"/>
      <c r="D1271" s="17"/>
      <c r="E1271" s="17"/>
      <c r="F1271" s="17"/>
      <c r="G1271" s="29"/>
      <c r="H1271" s="17"/>
    </row>
    <row r="1272" spans="1:8" ht="14.4" x14ac:dyDescent="0.3">
      <c r="A1272" s="31"/>
      <c r="B1272" s="31" t="s">
        <v>8195</v>
      </c>
      <c r="C1272" s="17"/>
      <c r="D1272" s="17"/>
      <c r="E1272" s="17"/>
      <c r="F1272" s="17"/>
      <c r="G1272" s="29"/>
      <c r="H1272" s="17"/>
    </row>
    <row r="1273" spans="1:8" ht="14.4" x14ac:dyDescent="0.3">
      <c r="A1273" s="31"/>
      <c r="B1273" s="31" t="s">
        <v>8196</v>
      </c>
      <c r="C1273" s="17"/>
      <c r="D1273" s="17"/>
      <c r="E1273" s="17"/>
      <c r="F1273" s="17"/>
      <c r="G1273" s="29"/>
      <c r="H1273" s="17"/>
    </row>
    <row r="1274" spans="1:8" ht="14.4" x14ac:dyDescent="0.3">
      <c r="A1274" s="31"/>
      <c r="B1274" s="31" t="s">
        <v>7273</v>
      </c>
      <c r="C1274" s="17"/>
      <c r="D1274" s="17"/>
      <c r="E1274" s="17"/>
      <c r="F1274" s="17"/>
      <c r="G1274" s="29"/>
      <c r="H1274" s="17"/>
    </row>
    <row r="1275" spans="1:8" ht="14.4" x14ac:dyDescent="0.3">
      <c r="A1275" s="31"/>
      <c r="B1275" s="31" t="s">
        <v>8197</v>
      </c>
      <c r="C1275" s="17"/>
      <c r="D1275" s="17"/>
      <c r="E1275" s="17"/>
      <c r="F1275" s="17"/>
      <c r="G1275" s="29"/>
      <c r="H1275" s="17"/>
    </row>
    <row r="1276" spans="1:8" ht="14.4" x14ac:dyDescent="0.3">
      <c r="A1276" s="31"/>
      <c r="B1276" s="31" t="s">
        <v>8198</v>
      </c>
      <c r="C1276" s="17"/>
      <c r="D1276" s="17"/>
      <c r="E1276" s="17"/>
      <c r="F1276" s="17"/>
      <c r="G1276" s="29"/>
      <c r="H1276" s="17"/>
    </row>
    <row r="1277" spans="1:8" ht="14.4" x14ac:dyDescent="0.3">
      <c r="A1277" s="31"/>
      <c r="B1277" s="31" t="s">
        <v>8199</v>
      </c>
      <c r="C1277" s="17"/>
      <c r="D1277" s="17"/>
      <c r="E1277" s="17"/>
      <c r="F1277" s="17"/>
      <c r="G1277" s="29"/>
      <c r="H1277" s="17"/>
    </row>
    <row r="1278" spans="1:8" ht="14.4" x14ac:dyDescent="0.3">
      <c r="A1278" s="31"/>
      <c r="B1278" s="31" t="s">
        <v>8200</v>
      </c>
      <c r="C1278" s="17"/>
      <c r="D1278" s="17"/>
      <c r="E1278" s="17"/>
      <c r="F1278" s="17"/>
      <c r="G1278" s="29"/>
      <c r="H1278" s="17"/>
    </row>
    <row r="1279" spans="1:8" ht="14.4" x14ac:dyDescent="0.3">
      <c r="A1279" s="31"/>
      <c r="B1279" s="31" t="s">
        <v>8201</v>
      </c>
      <c r="C1279" s="17"/>
      <c r="D1279" s="17"/>
      <c r="E1279" s="17"/>
      <c r="F1279" s="17"/>
      <c r="G1279" s="29"/>
      <c r="H1279" s="17"/>
    </row>
    <row r="1280" spans="1:8" ht="14.4" x14ac:dyDescent="0.3">
      <c r="A1280" s="31"/>
      <c r="B1280" s="31" t="s">
        <v>8202</v>
      </c>
      <c r="C1280" s="17"/>
      <c r="D1280" s="17"/>
      <c r="E1280" s="17"/>
      <c r="F1280" s="17"/>
      <c r="G1280" s="29"/>
      <c r="H1280" s="17"/>
    </row>
    <row r="1281" spans="1:8" ht="14.4" x14ac:dyDescent="0.3">
      <c r="A1281" s="31"/>
      <c r="B1281" s="31" t="s">
        <v>8203</v>
      </c>
      <c r="C1281" s="17"/>
      <c r="D1281" s="17"/>
      <c r="E1281" s="17"/>
      <c r="F1281" s="17"/>
      <c r="G1281" s="29"/>
      <c r="H1281" s="17"/>
    </row>
    <row r="1282" spans="1:8" ht="14.4" x14ac:dyDescent="0.3">
      <c r="A1282" s="31"/>
      <c r="B1282" s="31" t="s">
        <v>8204</v>
      </c>
      <c r="C1282" s="17"/>
      <c r="D1282" s="17"/>
      <c r="E1282" s="17"/>
      <c r="F1282" s="17"/>
      <c r="G1282" s="29"/>
      <c r="H1282" s="17"/>
    </row>
    <row r="1283" spans="1:8" ht="14.4" x14ac:dyDescent="0.3">
      <c r="A1283" s="31"/>
      <c r="B1283" s="31" t="s">
        <v>5136</v>
      </c>
      <c r="C1283" s="17"/>
      <c r="D1283" s="17"/>
      <c r="E1283" s="17"/>
      <c r="F1283" s="17"/>
      <c r="G1283" s="29"/>
      <c r="H1283" s="17"/>
    </row>
    <row r="1284" spans="1:8" ht="14.4" x14ac:dyDescent="0.3">
      <c r="A1284" s="31"/>
      <c r="B1284" s="31" t="s">
        <v>7025</v>
      </c>
      <c r="C1284" s="17"/>
      <c r="D1284" s="17"/>
      <c r="E1284" s="17"/>
      <c r="F1284" s="17"/>
      <c r="G1284" s="29"/>
      <c r="H1284" s="17"/>
    </row>
    <row r="1285" spans="1:8" ht="14.4" x14ac:dyDescent="0.3">
      <c r="A1285" s="31"/>
      <c r="B1285" s="31" t="s">
        <v>8205</v>
      </c>
      <c r="C1285" s="17"/>
      <c r="D1285" s="17"/>
      <c r="E1285" s="17"/>
      <c r="F1285" s="17"/>
      <c r="G1285" s="29"/>
      <c r="H1285" s="17"/>
    </row>
    <row r="1286" spans="1:8" ht="14.4" x14ac:dyDescent="0.3">
      <c r="A1286" s="31"/>
      <c r="B1286" s="31" t="s">
        <v>8206</v>
      </c>
      <c r="C1286" s="17"/>
      <c r="D1286" s="17"/>
      <c r="E1286" s="17"/>
      <c r="F1286" s="17"/>
      <c r="G1286" s="29"/>
      <c r="H1286" s="17"/>
    </row>
    <row r="1287" spans="1:8" ht="14.4" x14ac:dyDescent="0.3">
      <c r="A1287" s="31"/>
      <c r="B1287" s="31" t="s">
        <v>5137</v>
      </c>
      <c r="C1287" s="17"/>
      <c r="D1287" s="17"/>
      <c r="E1287" s="17"/>
      <c r="F1287" s="17"/>
      <c r="G1287" s="29"/>
      <c r="H1287" s="17"/>
    </row>
    <row r="1288" spans="1:8" ht="14.4" x14ac:dyDescent="0.3">
      <c r="A1288" s="31"/>
      <c r="B1288" s="31" t="s">
        <v>8207</v>
      </c>
      <c r="C1288" s="17"/>
      <c r="D1288" s="17"/>
      <c r="E1288" s="17"/>
      <c r="F1288" s="17"/>
      <c r="G1288" s="29"/>
      <c r="H1288" s="17"/>
    </row>
    <row r="1289" spans="1:8" ht="14.4" x14ac:dyDescent="0.3">
      <c r="A1289" s="31"/>
      <c r="B1289" s="31" t="s">
        <v>8208</v>
      </c>
      <c r="C1289" s="17"/>
      <c r="D1289" s="17"/>
      <c r="E1289" s="17"/>
      <c r="F1289" s="17"/>
      <c r="G1289" s="29"/>
      <c r="H1289" s="17"/>
    </row>
    <row r="1290" spans="1:8" ht="14.4" x14ac:dyDescent="0.3">
      <c r="A1290" s="31"/>
      <c r="B1290" s="31" t="s">
        <v>8209</v>
      </c>
      <c r="C1290" s="17"/>
      <c r="D1290" s="17"/>
      <c r="E1290" s="17"/>
      <c r="F1290" s="17"/>
      <c r="G1290" s="29"/>
      <c r="H1290" s="17"/>
    </row>
    <row r="1291" spans="1:8" ht="14.4" x14ac:dyDescent="0.3">
      <c r="A1291" s="31"/>
      <c r="B1291" s="31" t="s">
        <v>5138</v>
      </c>
      <c r="C1291" s="17"/>
      <c r="D1291" s="17"/>
      <c r="E1291" s="17"/>
      <c r="F1291" s="17"/>
      <c r="G1291" s="29"/>
      <c r="H1291" s="17"/>
    </row>
    <row r="1292" spans="1:8" ht="14.4" x14ac:dyDescent="0.3">
      <c r="A1292" s="31"/>
      <c r="B1292" s="31" t="s">
        <v>8210</v>
      </c>
      <c r="C1292" s="17"/>
      <c r="D1292" s="17"/>
      <c r="E1292" s="17"/>
      <c r="F1292" s="17"/>
      <c r="G1292" s="29"/>
      <c r="H1292" s="17"/>
    </row>
    <row r="1293" spans="1:8" ht="14.4" x14ac:dyDescent="0.3">
      <c r="A1293" s="31"/>
      <c r="B1293" s="31" t="s">
        <v>8211</v>
      </c>
      <c r="C1293" s="17"/>
      <c r="D1293" s="17"/>
      <c r="E1293" s="17"/>
      <c r="F1293" s="17"/>
      <c r="G1293" s="29"/>
      <c r="H1293" s="17"/>
    </row>
    <row r="1294" spans="1:8" ht="14.4" x14ac:dyDescent="0.3">
      <c r="A1294" s="31"/>
      <c r="B1294" s="31" t="s">
        <v>8212</v>
      </c>
      <c r="C1294" s="17"/>
      <c r="D1294" s="17"/>
      <c r="E1294" s="17"/>
      <c r="F1294" s="17"/>
      <c r="G1294" s="29"/>
      <c r="H1294" s="17"/>
    </row>
    <row r="1295" spans="1:8" ht="14.4" x14ac:dyDescent="0.3">
      <c r="A1295" s="31"/>
      <c r="B1295" s="31" t="s">
        <v>8213</v>
      </c>
      <c r="C1295" s="17"/>
      <c r="D1295" s="17"/>
      <c r="E1295" s="17"/>
      <c r="F1295" s="17"/>
      <c r="G1295" s="29"/>
      <c r="H1295" s="17"/>
    </row>
    <row r="1296" spans="1:8" ht="14.4" x14ac:dyDescent="0.3">
      <c r="A1296" s="31"/>
      <c r="B1296" s="31" t="s">
        <v>5140</v>
      </c>
      <c r="C1296" s="17"/>
      <c r="D1296" s="17"/>
      <c r="E1296" s="17"/>
      <c r="F1296" s="17"/>
      <c r="G1296" s="29"/>
      <c r="H1296" s="17"/>
    </row>
    <row r="1297" spans="1:8" ht="14.4" x14ac:dyDescent="0.3">
      <c r="A1297" s="31"/>
      <c r="B1297" s="31" t="s">
        <v>8214</v>
      </c>
      <c r="C1297" s="17"/>
      <c r="D1297" s="17"/>
      <c r="E1297" s="17"/>
      <c r="F1297" s="17"/>
      <c r="G1297" s="29"/>
      <c r="H1297" s="17"/>
    </row>
    <row r="1298" spans="1:8" ht="14.4" x14ac:dyDescent="0.3">
      <c r="A1298" s="31"/>
      <c r="B1298" s="31" t="s">
        <v>8215</v>
      </c>
      <c r="C1298" s="17"/>
      <c r="D1298" s="17"/>
      <c r="E1298" s="17"/>
      <c r="F1298" s="17"/>
      <c r="G1298" s="29"/>
      <c r="H1298" s="17"/>
    </row>
    <row r="1299" spans="1:8" ht="14.4" x14ac:dyDescent="0.3">
      <c r="A1299" s="31"/>
      <c r="B1299" s="31" t="s">
        <v>8216</v>
      </c>
      <c r="C1299" s="17"/>
      <c r="D1299" s="17"/>
      <c r="E1299" s="17"/>
      <c r="F1299" s="17"/>
      <c r="G1299" s="29"/>
      <c r="H1299" s="17"/>
    </row>
    <row r="1300" spans="1:8" ht="14.4" x14ac:dyDescent="0.3">
      <c r="A1300" s="31"/>
      <c r="B1300" s="31" t="s">
        <v>8217</v>
      </c>
      <c r="C1300" s="17"/>
      <c r="D1300" s="17"/>
      <c r="E1300" s="17"/>
      <c r="F1300" s="17"/>
      <c r="G1300" s="29"/>
      <c r="H1300" s="17"/>
    </row>
    <row r="1301" spans="1:8" ht="14.4" x14ac:dyDescent="0.3">
      <c r="A1301" s="31"/>
      <c r="B1301" s="31" t="s">
        <v>8218</v>
      </c>
      <c r="C1301" s="17"/>
      <c r="D1301" s="17"/>
      <c r="E1301" s="17"/>
      <c r="F1301" s="17"/>
      <c r="G1301" s="29"/>
      <c r="H1301" s="17"/>
    </row>
    <row r="1302" spans="1:8" ht="14.4" x14ac:dyDescent="0.3">
      <c r="A1302" s="31"/>
      <c r="B1302" s="31" t="s">
        <v>7046</v>
      </c>
      <c r="C1302" s="17"/>
      <c r="D1302" s="17"/>
      <c r="E1302" s="17"/>
      <c r="F1302" s="17"/>
      <c r="G1302" s="29"/>
      <c r="H1302" s="17"/>
    </row>
    <row r="1303" spans="1:8" ht="14.4" x14ac:dyDescent="0.3">
      <c r="A1303" s="31"/>
      <c r="B1303" s="31" t="s">
        <v>5146</v>
      </c>
      <c r="C1303" s="17"/>
      <c r="D1303" s="17"/>
      <c r="E1303" s="17"/>
      <c r="F1303" s="17"/>
      <c r="G1303" s="29"/>
      <c r="H1303" s="17"/>
    </row>
    <row r="1304" spans="1:8" ht="14.4" x14ac:dyDescent="0.3">
      <c r="A1304" s="31"/>
      <c r="B1304" s="31" t="s">
        <v>8219</v>
      </c>
      <c r="C1304" s="17"/>
      <c r="D1304" s="17"/>
      <c r="E1304" s="17"/>
      <c r="F1304" s="17"/>
      <c r="G1304" s="29"/>
      <c r="H1304" s="17"/>
    </row>
    <row r="1305" spans="1:8" ht="14.4" x14ac:dyDescent="0.3">
      <c r="A1305" s="31"/>
      <c r="B1305" s="31" t="s">
        <v>8220</v>
      </c>
      <c r="C1305" s="17"/>
      <c r="D1305" s="17"/>
      <c r="E1305" s="17"/>
      <c r="F1305" s="17"/>
      <c r="G1305" s="29"/>
      <c r="H1305" s="17"/>
    </row>
    <row r="1306" spans="1:8" ht="14.4" x14ac:dyDescent="0.3">
      <c r="A1306" s="31"/>
      <c r="B1306" s="31" t="s">
        <v>8221</v>
      </c>
      <c r="C1306" s="17"/>
      <c r="D1306" s="17"/>
      <c r="E1306" s="17"/>
      <c r="F1306" s="17"/>
      <c r="G1306" s="29"/>
      <c r="H1306" s="17"/>
    </row>
    <row r="1307" spans="1:8" ht="14.4" x14ac:dyDescent="0.3">
      <c r="A1307" s="31"/>
      <c r="B1307" s="31" t="s">
        <v>8222</v>
      </c>
      <c r="C1307" s="17"/>
      <c r="D1307" s="17"/>
      <c r="E1307" s="17"/>
      <c r="F1307" s="17"/>
      <c r="G1307" s="29"/>
      <c r="H1307" s="17"/>
    </row>
    <row r="1308" spans="1:8" ht="14.4" x14ac:dyDescent="0.3">
      <c r="A1308" s="31"/>
      <c r="B1308" s="31" t="s">
        <v>8223</v>
      </c>
      <c r="C1308" s="17"/>
      <c r="D1308" s="17"/>
      <c r="E1308" s="17"/>
      <c r="F1308" s="17"/>
      <c r="G1308" s="29"/>
      <c r="H1308" s="17"/>
    </row>
    <row r="1309" spans="1:8" ht="14.4" x14ac:dyDescent="0.3">
      <c r="A1309" s="31"/>
      <c r="B1309" s="31" t="s">
        <v>8224</v>
      </c>
      <c r="C1309" s="17"/>
      <c r="D1309" s="17"/>
      <c r="E1309" s="17"/>
      <c r="F1309" s="17"/>
      <c r="G1309" s="29"/>
      <c r="H1309" s="17"/>
    </row>
    <row r="1310" spans="1:8" ht="14.4" x14ac:dyDescent="0.3">
      <c r="A1310" s="31"/>
      <c r="B1310" s="31" t="s">
        <v>8225</v>
      </c>
      <c r="C1310" s="17"/>
      <c r="D1310" s="17"/>
      <c r="E1310" s="17"/>
      <c r="F1310" s="17"/>
      <c r="G1310" s="29"/>
      <c r="H1310" s="17"/>
    </row>
    <row r="1311" spans="1:8" ht="14.4" x14ac:dyDescent="0.3">
      <c r="A1311" s="31"/>
      <c r="B1311" s="31" t="s">
        <v>8226</v>
      </c>
      <c r="C1311" s="17"/>
      <c r="D1311" s="17"/>
      <c r="E1311" s="17"/>
      <c r="F1311" s="17"/>
      <c r="G1311" s="29"/>
      <c r="H1311" s="17"/>
    </row>
    <row r="1312" spans="1:8" ht="14.4" x14ac:dyDescent="0.3">
      <c r="A1312" s="31"/>
      <c r="B1312" s="31" t="s">
        <v>8227</v>
      </c>
      <c r="C1312" s="17"/>
      <c r="D1312" s="17"/>
      <c r="E1312" s="17"/>
      <c r="F1312" s="17"/>
      <c r="G1312" s="29"/>
      <c r="H1312" s="17"/>
    </row>
    <row r="1313" spans="1:8" ht="14.4" x14ac:dyDescent="0.3">
      <c r="A1313" s="31"/>
      <c r="B1313" s="31" t="s">
        <v>8228</v>
      </c>
      <c r="C1313" s="17"/>
      <c r="D1313" s="17"/>
      <c r="E1313" s="17"/>
      <c r="F1313" s="17"/>
      <c r="G1313" s="29"/>
      <c r="H1313" s="17"/>
    </row>
    <row r="1314" spans="1:8" ht="14.4" x14ac:dyDescent="0.3">
      <c r="A1314" s="31"/>
      <c r="B1314" s="31" t="s">
        <v>8229</v>
      </c>
      <c r="C1314" s="17"/>
      <c r="D1314" s="17"/>
      <c r="E1314" s="17"/>
      <c r="F1314" s="17"/>
      <c r="G1314" s="29"/>
      <c r="H1314" s="17"/>
    </row>
    <row r="1315" spans="1:8" ht="14.4" x14ac:dyDescent="0.3">
      <c r="A1315" s="31"/>
      <c r="B1315" s="31" t="s">
        <v>8230</v>
      </c>
      <c r="C1315" s="17"/>
      <c r="D1315" s="17"/>
      <c r="E1315" s="17"/>
      <c r="F1315" s="17"/>
      <c r="G1315" s="29"/>
      <c r="H1315" s="17"/>
    </row>
    <row r="1316" spans="1:8" ht="14.4" x14ac:dyDescent="0.3">
      <c r="A1316" s="31"/>
      <c r="B1316" s="31" t="s">
        <v>8231</v>
      </c>
      <c r="C1316" s="17"/>
      <c r="D1316" s="17"/>
      <c r="E1316" s="17"/>
      <c r="F1316" s="17"/>
      <c r="G1316" s="29"/>
      <c r="H1316" s="17"/>
    </row>
    <row r="1317" spans="1:8" ht="14.4" x14ac:dyDescent="0.3">
      <c r="A1317" s="31"/>
      <c r="B1317" s="31" t="s">
        <v>6607</v>
      </c>
      <c r="C1317" s="17"/>
      <c r="D1317" s="17"/>
      <c r="E1317" s="17"/>
      <c r="F1317" s="17"/>
      <c r="G1317" s="29"/>
      <c r="H1317" s="17"/>
    </row>
    <row r="1318" spans="1:8" ht="14.4" x14ac:dyDescent="0.3">
      <c r="A1318" s="31"/>
      <c r="B1318" s="31" t="s">
        <v>8232</v>
      </c>
      <c r="C1318" s="17"/>
      <c r="D1318" s="17"/>
      <c r="E1318" s="17"/>
      <c r="F1318" s="17"/>
      <c r="G1318" s="29"/>
      <c r="H1318" s="17"/>
    </row>
    <row r="1319" spans="1:8" ht="14.4" x14ac:dyDescent="0.3">
      <c r="A1319" s="31"/>
      <c r="B1319" s="31" t="s">
        <v>6580</v>
      </c>
      <c r="C1319" s="17"/>
      <c r="D1319" s="17"/>
      <c r="E1319" s="17"/>
      <c r="F1319" s="17"/>
      <c r="G1319" s="29"/>
      <c r="H1319" s="17"/>
    </row>
    <row r="1320" spans="1:8" ht="14.4" x14ac:dyDescent="0.3">
      <c r="A1320" s="31"/>
      <c r="B1320" s="31" t="s">
        <v>8233</v>
      </c>
      <c r="C1320" s="17"/>
      <c r="D1320" s="17"/>
      <c r="E1320" s="17"/>
      <c r="F1320" s="17"/>
      <c r="G1320" s="29"/>
      <c r="H1320" s="17"/>
    </row>
    <row r="1321" spans="1:8" ht="14.4" x14ac:dyDescent="0.3">
      <c r="A1321" s="31"/>
      <c r="B1321" s="31" t="s">
        <v>8234</v>
      </c>
      <c r="C1321" s="17"/>
      <c r="D1321" s="17"/>
      <c r="E1321" s="17"/>
      <c r="F1321" s="17"/>
      <c r="G1321" s="29"/>
      <c r="H1321" s="17"/>
    </row>
    <row r="1322" spans="1:8" ht="14.4" x14ac:dyDescent="0.3">
      <c r="A1322" s="31"/>
      <c r="B1322" s="31" t="s">
        <v>8235</v>
      </c>
      <c r="C1322" s="17"/>
      <c r="D1322" s="17"/>
      <c r="E1322" s="17"/>
      <c r="F1322" s="17"/>
      <c r="G1322" s="29"/>
      <c r="H1322" s="17"/>
    </row>
    <row r="1323" spans="1:8" ht="14.4" x14ac:dyDescent="0.3">
      <c r="A1323" s="31"/>
      <c r="B1323" s="31" t="s">
        <v>8236</v>
      </c>
      <c r="C1323" s="17"/>
      <c r="D1323" s="17"/>
      <c r="E1323" s="17"/>
      <c r="F1323" s="17"/>
      <c r="G1323" s="29"/>
      <c r="H1323" s="17"/>
    </row>
    <row r="1324" spans="1:8" ht="14.4" x14ac:dyDescent="0.3">
      <c r="A1324" s="31"/>
      <c r="B1324" s="31" t="s">
        <v>8237</v>
      </c>
      <c r="C1324" s="17"/>
      <c r="D1324" s="17"/>
      <c r="E1324" s="17"/>
      <c r="F1324" s="17"/>
      <c r="G1324" s="29"/>
      <c r="H1324" s="17"/>
    </row>
    <row r="1325" spans="1:8" ht="14.4" x14ac:dyDescent="0.3">
      <c r="A1325" s="31"/>
      <c r="B1325" s="31" t="s">
        <v>8238</v>
      </c>
      <c r="C1325" s="17"/>
      <c r="D1325" s="17"/>
      <c r="E1325" s="17"/>
      <c r="F1325" s="17"/>
      <c r="G1325" s="29"/>
      <c r="H1325" s="17"/>
    </row>
    <row r="1326" spans="1:8" ht="14.4" x14ac:dyDescent="0.3">
      <c r="A1326" s="31"/>
      <c r="B1326" s="31" t="s">
        <v>8239</v>
      </c>
      <c r="C1326" s="17"/>
      <c r="D1326" s="17"/>
      <c r="E1326" s="17"/>
      <c r="F1326" s="17"/>
      <c r="G1326" s="29"/>
      <c r="H1326" s="17"/>
    </row>
    <row r="1327" spans="1:8" ht="14.4" x14ac:dyDescent="0.3">
      <c r="A1327" s="31"/>
      <c r="B1327" s="31" t="s">
        <v>8240</v>
      </c>
      <c r="C1327" s="17"/>
      <c r="D1327" s="17"/>
      <c r="E1327" s="17"/>
      <c r="F1327" s="17"/>
      <c r="G1327" s="29"/>
      <c r="H1327" s="17"/>
    </row>
    <row r="1328" spans="1:8" ht="14.4" x14ac:dyDescent="0.3">
      <c r="A1328" s="31"/>
      <c r="B1328" s="31" t="s">
        <v>8241</v>
      </c>
      <c r="C1328" s="17"/>
      <c r="D1328" s="17"/>
      <c r="E1328" s="17"/>
      <c r="F1328" s="17"/>
      <c r="G1328" s="29"/>
      <c r="H1328" s="17"/>
    </row>
    <row r="1329" spans="1:8" ht="14.4" x14ac:dyDescent="0.3">
      <c r="A1329" s="31"/>
      <c r="B1329" s="31" t="s">
        <v>8242</v>
      </c>
      <c r="C1329" s="17"/>
      <c r="D1329" s="17"/>
      <c r="E1329" s="17"/>
      <c r="F1329" s="17"/>
      <c r="G1329" s="29"/>
      <c r="H1329" s="17"/>
    </row>
    <row r="1330" spans="1:8" ht="14.4" x14ac:dyDescent="0.3">
      <c r="A1330" s="31"/>
      <c r="B1330" s="31" t="s">
        <v>8243</v>
      </c>
      <c r="C1330" s="17"/>
      <c r="D1330" s="17"/>
      <c r="E1330" s="17"/>
      <c r="F1330" s="17"/>
      <c r="G1330" s="29"/>
      <c r="H1330" s="17"/>
    </row>
    <row r="1331" spans="1:8" ht="14.4" x14ac:dyDescent="0.3">
      <c r="A1331" s="31"/>
      <c r="B1331" s="31" t="s">
        <v>7292</v>
      </c>
      <c r="C1331" s="17"/>
      <c r="D1331" s="17"/>
      <c r="E1331" s="17"/>
      <c r="F1331" s="17"/>
      <c r="G1331" s="29"/>
      <c r="H1331" s="17"/>
    </row>
    <row r="1332" spans="1:8" ht="14.4" x14ac:dyDescent="0.3">
      <c r="A1332" s="31"/>
      <c r="B1332" s="31" t="s">
        <v>5158</v>
      </c>
      <c r="C1332" s="17"/>
      <c r="D1332" s="17"/>
      <c r="E1332" s="17"/>
      <c r="F1332" s="17"/>
      <c r="G1332" s="29"/>
      <c r="H1332" s="17"/>
    </row>
    <row r="1333" spans="1:8" ht="14.4" x14ac:dyDescent="0.3">
      <c r="A1333" s="31"/>
      <c r="B1333" s="31" t="s">
        <v>8244</v>
      </c>
      <c r="C1333" s="17"/>
      <c r="D1333" s="17"/>
      <c r="E1333" s="17"/>
      <c r="F1333" s="17"/>
      <c r="G1333" s="29"/>
      <c r="H1333" s="17"/>
    </row>
    <row r="1334" spans="1:8" ht="14.4" x14ac:dyDescent="0.3">
      <c r="A1334" s="31"/>
      <c r="B1334" s="31" t="s">
        <v>8245</v>
      </c>
      <c r="C1334" s="17"/>
      <c r="D1334" s="17"/>
      <c r="E1334" s="17"/>
      <c r="F1334" s="17"/>
      <c r="G1334" s="29"/>
      <c r="H1334" s="17"/>
    </row>
    <row r="1335" spans="1:8" ht="14.4" x14ac:dyDescent="0.3">
      <c r="A1335" s="31"/>
      <c r="B1335" s="31" t="s">
        <v>8246</v>
      </c>
      <c r="C1335" s="17"/>
      <c r="D1335" s="17"/>
      <c r="E1335" s="17"/>
      <c r="F1335" s="17"/>
      <c r="G1335" s="29"/>
      <c r="H1335" s="17"/>
    </row>
    <row r="1336" spans="1:8" ht="14.4" x14ac:dyDescent="0.3">
      <c r="A1336" s="31"/>
      <c r="B1336" s="31" t="s">
        <v>8247</v>
      </c>
      <c r="C1336" s="17"/>
      <c r="D1336" s="17"/>
      <c r="E1336" s="17"/>
      <c r="F1336" s="17"/>
      <c r="G1336" s="29"/>
      <c r="H1336" s="17"/>
    </row>
    <row r="1337" spans="1:8" ht="14.4" x14ac:dyDescent="0.3">
      <c r="A1337" s="31"/>
      <c r="B1337" s="31" t="s">
        <v>6350</v>
      </c>
      <c r="C1337" s="17"/>
      <c r="D1337" s="17"/>
      <c r="E1337" s="17"/>
      <c r="F1337" s="17"/>
      <c r="G1337" s="29"/>
      <c r="H1337" s="17"/>
    </row>
    <row r="1338" spans="1:8" ht="14.4" x14ac:dyDescent="0.3">
      <c r="A1338" s="31"/>
      <c r="B1338" s="31" t="s">
        <v>1046</v>
      </c>
      <c r="C1338" s="17"/>
      <c r="D1338" s="17"/>
      <c r="E1338" s="17"/>
      <c r="F1338" s="17"/>
      <c r="G1338" s="29"/>
      <c r="H1338" s="17"/>
    </row>
    <row r="1339" spans="1:8" ht="14.4" x14ac:dyDescent="0.3">
      <c r="A1339" s="31"/>
      <c r="B1339" s="31" t="s">
        <v>7024</v>
      </c>
      <c r="C1339" s="17"/>
      <c r="D1339" s="17"/>
      <c r="E1339" s="17"/>
      <c r="F1339" s="17"/>
      <c r="G1339" s="29"/>
      <c r="H1339" s="17"/>
    </row>
    <row r="1340" spans="1:8" ht="14.4" x14ac:dyDescent="0.3">
      <c r="A1340" s="31"/>
      <c r="B1340" s="31" t="s">
        <v>8248</v>
      </c>
      <c r="C1340" s="17"/>
      <c r="D1340" s="17"/>
      <c r="E1340" s="17"/>
      <c r="F1340" s="17"/>
      <c r="G1340" s="29"/>
      <c r="H1340" s="17"/>
    </row>
    <row r="1341" spans="1:8" ht="14.4" x14ac:dyDescent="0.3">
      <c r="A1341" s="31"/>
      <c r="B1341" s="31" t="s">
        <v>8249</v>
      </c>
      <c r="C1341" s="17"/>
      <c r="D1341" s="17"/>
      <c r="E1341" s="17"/>
      <c r="F1341" s="17"/>
      <c r="G1341" s="29"/>
      <c r="H1341" s="17"/>
    </row>
    <row r="1342" spans="1:8" ht="14.4" x14ac:dyDescent="0.3">
      <c r="A1342" s="31"/>
      <c r="B1342" s="31" t="s">
        <v>8250</v>
      </c>
      <c r="C1342" s="17"/>
      <c r="D1342" s="17"/>
      <c r="E1342" s="17"/>
      <c r="F1342" s="17"/>
      <c r="G1342" s="29"/>
      <c r="H1342" s="17"/>
    </row>
    <row r="1343" spans="1:8" ht="14.4" x14ac:dyDescent="0.3">
      <c r="A1343" s="31"/>
      <c r="B1343" s="31" t="s">
        <v>8251</v>
      </c>
      <c r="C1343" s="17"/>
      <c r="D1343" s="17"/>
      <c r="E1343" s="17"/>
      <c r="F1343" s="17"/>
      <c r="G1343" s="29"/>
      <c r="H1343" s="17"/>
    </row>
    <row r="1344" spans="1:8" ht="14.4" x14ac:dyDescent="0.3">
      <c r="A1344" s="31"/>
      <c r="B1344" s="31" t="s">
        <v>8252</v>
      </c>
      <c r="C1344" s="17"/>
      <c r="D1344" s="17"/>
      <c r="E1344" s="17"/>
      <c r="F1344" s="17"/>
      <c r="G1344" s="29"/>
      <c r="H1344" s="17"/>
    </row>
    <row r="1345" spans="1:8" ht="14.4" x14ac:dyDescent="0.3">
      <c r="A1345" s="31"/>
      <c r="B1345" s="31" t="s">
        <v>5161</v>
      </c>
      <c r="C1345" s="17"/>
      <c r="D1345" s="17"/>
      <c r="E1345" s="17"/>
      <c r="F1345" s="17"/>
      <c r="G1345" s="29"/>
      <c r="H1345" s="17"/>
    </row>
    <row r="1346" spans="1:8" ht="14.4" x14ac:dyDescent="0.3">
      <c r="A1346" s="31"/>
      <c r="B1346" s="31" t="s">
        <v>5415</v>
      </c>
      <c r="C1346" s="17"/>
      <c r="D1346" s="17"/>
      <c r="E1346" s="17"/>
      <c r="F1346" s="17"/>
      <c r="G1346" s="29"/>
      <c r="H1346" s="17"/>
    </row>
    <row r="1347" spans="1:8" ht="14.4" x14ac:dyDescent="0.3">
      <c r="A1347" s="31"/>
      <c r="B1347" s="31" t="s">
        <v>8253</v>
      </c>
      <c r="C1347" s="17"/>
      <c r="D1347" s="17"/>
      <c r="E1347" s="17"/>
      <c r="F1347" s="17"/>
      <c r="G1347" s="29"/>
      <c r="H1347" s="17"/>
    </row>
    <row r="1348" spans="1:8" ht="14.4" x14ac:dyDescent="0.3">
      <c r="A1348" s="31"/>
      <c r="B1348" s="31" t="s">
        <v>5163</v>
      </c>
      <c r="C1348" s="17"/>
      <c r="D1348" s="17"/>
      <c r="E1348" s="17"/>
      <c r="F1348" s="17"/>
      <c r="G1348" s="29"/>
      <c r="H1348" s="17"/>
    </row>
    <row r="1349" spans="1:8" ht="14.4" x14ac:dyDescent="0.3">
      <c r="A1349" s="31"/>
      <c r="B1349" s="31" t="s">
        <v>1567</v>
      </c>
      <c r="C1349" s="17"/>
      <c r="D1349" s="17"/>
      <c r="E1349" s="17"/>
      <c r="F1349" s="17"/>
      <c r="G1349" s="29"/>
      <c r="H1349" s="17"/>
    </row>
    <row r="1350" spans="1:8" ht="14.4" x14ac:dyDescent="0.3">
      <c r="A1350" s="31"/>
      <c r="B1350" s="31" t="s">
        <v>8254</v>
      </c>
      <c r="C1350" s="17"/>
      <c r="D1350" s="17"/>
      <c r="E1350" s="17"/>
      <c r="F1350" s="17"/>
      <c r="G1350" s="29"/>
      <c r="H1350" s="17"/>
    </row>
    <row r="1351" spans="1:8" ht="14.4" x14ac:dyDescent="0.3">
      <c r="A1351" s="31"/>
      <c r="B1351" s="31" t="s">
        <v>8255</v>
      </c>
      <c r="C1351" s="17"/>
      <c r="D1351" s="17"/>
      <c r="E1351" s="17"/>
      <c r="F1351" s="17"/>
      <c r="G1351" s="29"/>
      <c r="H1351" s="17"/>
    </row>
    <row r="1352" spans="1:8" ht="14.4" x14ac:dyDescent="0.3">
      <c r="A1352" s="31"/>
      <c r="B1352" s="31" t="s">
        <v>5573</v>
      </c>
      <c r="C1352" s="17"/>
      <c r="D1352" s="17"/>
      <c r="E1352" s="17"/>
      <c r="F1352" s="17"/>
      <c r="G1352" s="29"/>
      <c r="H1352" s="17"/>
    </row>
    <row r="1353" spans="1:8" ht="14.4" x14ac:dyDescent="0.3">
      <c r="A1353" s="31"/>
      <c r="B1353" s="31" t="s">
        <v>8256</v>
      </c>
      <c r="C1353" s="17"/>
      <c r="D1353" s="17"/>
      <c r="E1353" s="17"/>
      <c r="F1353" s="17"/>
      <c r="G1353" s="29"/>
      <c r="H1353" s="17"/>
    </row>
    <row r="1354" spans="1:8" ht="14.4" x14ac:dyDescent="0.3">
      <c r="A1354" s="31"/>
      <c r="B1354" s="31" t="s">
        <v>5165</v>
      </c>
      <c r="C1354" s="17"/>
      <c r="D1354" s="17"/>
      <c r="E1354" s="17"/>
      <c r="F1354" s="17"/>
      <c r="G1354" s="29"/>
      <c r="H1354" s="17"/>
    </row>
    <row r="1355" spans="1:8" ht="14.4" x14ac:dyDescent="0.3">
      <c r="A1355" s="31"/>
      <c r="B1355" s="31" t="s">
        <v>8257</v>
      </c>
      <c r="C1355" s="17"/>
      <c r="D1355" s="17"/>
      <c r="E1355" s="17"/>
      <c r="F1355" s="17"/>
      <c r="G1355" s="29"/>
      <c r="H1355" s="17"/>
    </row>
    <row r="1356" spans="1:8" ht="14.4" x14ac:dyDescent="0.3">
      <c r="A1356" s="31"/>
      <c r="B1356" s="31" t="s">
        <v>2600</v>
      </c>
      <c r="C1356" s="17"/>
      <c r="D1356" s="17"/>
      <c r="E1356" s="17"/>
      <c r="F1356" s="17"/>
      <c r="G1356" s="29"/>
      <c r="H1356" s="17"/>
    </row>
    <row r="1357" spans="1:8" ht="14.4" x14ac:dyDescent="0.3">
      <c r="A1357" s="31"/>
      <c r="B1357" s="31" t="s">
        <v>5168</v>
      </c>
      <c r="C1357" s="17"/>
      <c r="D1357" s="17"/>
      <c r="E1357" s="17"/>
      <c r="F1357" s="17"/>
      <c r="G1357" s="29"/>
      <c r="H1357" s="17"/>
    </row>
    <row r="1358" spans="1:8" ht="14.4" x14ac:dyDescent="0.3">
      <c r="A1358" s="31"/>
      <c r="B1358" s="31" t="s">
        <v>8258</v>
      </c>
      <c r="C1358" s="17"/>
      <c r="D1358" s="17"/>
      <c r="E1358" s="17"/>
      <c r="F1358" s="17"/>
      <c r="G1358" s="29"/>
      <c r="H1358" s="17"/>
    </row>
    <row r="1359" spans="1:8" ht="14.4" x14ac:dyDescent="0.3">
      <c r="A1359" s="31"/>
      <c r="B1359" s="31" t="s">
        <v>8259</v>
      </c>
      <c r="C1359" s="17"/>
      <c r="D1359" s="17"/>
      <c r="E1359" s="17"/>
      <c r="F1359" s="17"/>
      <c r="G1359" s="29"/>
      <c r="H1359" s="17"/>
    </row>
    <row r="1360" spans="1:8" ht="14.4" x14ac:dyDescent="0.3">
      <c r="A1360" s="31"/>
      <c r="B1360" s="31" t="s">
        <v>5169</v>
      </c>
      <c r="C1360" s="17"/>
      <c r="D1360" s="17"/>
      <c r="E1360" s="17"/>
      <c r="F1360" s="17"/>
      <c r="G1360" s="29"/>
      <c r="H1360" s="17"/>
    </row>
    <row r="1361" spans="1:8" ht="14.4" x14ac:dyDescent="0.3">
      <c r="A1361" s="31"/>
      <c r="B1361" s="31" t="s">
        <v>6936</v>
      </c>
      <c r="C1361" s="17"/>
      <c r="D1361" s="17"/>
      <c r="E1361" s="17"/>
      <c r="F1361" s="17"/>
      <c r="G1361" s="29"/>
      <c r="H1361" s="17"/>
    </row>
    <row r="1362" spans="1:8" ht="14.4" x14ac:dyDescent="0.3">
      <c r="A1362" s="31"/>
      <c r="B1362" s="31" t="s">
        <v>5171</v>
      </c>
      <c r="C1362" s="17"/>
      <c r="D1362" s="17"/>
      <c r="E1362" s="17"/>
      <c r="F1362" s="17"/>
      <c r="G1362" s="29"/>
      <c r="H1362" s="17"/>
    </row>
    <row r="1363" spans="1:8" ht="14.4" x14ac:dyDescent="0.3">
      <c r="A1363" s="31"/>
      <c r="B1363" s="31" t="s">
        <v>8260</v>
      </c>
      <c r="C1363" s="17"/>
      <c r="D1363" s="17"/>
      <c r="E1363" s="17"/>
      <c r="F1363" s="17"/>
      <c r="G1363" s="29"/>
      <c r="H1363" s="17"/>
    </row>
    <row r="1364" spans="1:8" ht="14.4" x14ac:dyDescent="0.3">
      <c r="A1364" s="31"/>
      <c r="B1364" s="31" t="s">
        <v>970</v>
      </c>
      <c r="C1364" s="17"/>
      <c r="D1364" s="17"/>
      <c r="E1364" s="17"/>
      <c r="F1364" s="17"/>
      <c r="G1364" s="29"/>
      <c r="H1364" s="17"/>
    </row>
    <row r="1365" spans="1:8" ht="14.4" x14ac:dyDescent="0.3">
      <c r="A1365" s="31"/>
      <c r="B1365" s="31" t="s">
        <v>8261</v>
      </c>
      <c r="C1365" s="17"/>
      <c r="D1365" s="17"/>
      <c r="E1365" s="17"/>
      <c r="F1365" s="17"/>
      <c r="G1365" s="29"/>
      <c r="H1365" s="17"/>
    </row>
    <row r="1366" spans="1:8" ht="14.4" x14ac:dyDescent="0.3">
      <c r="A1366" s="31"/>
      <c r="B1366" s="31" t="s">
        <v>5675</v>
      </c>
      <c r="C1366" s="17"/>
      <c r="D1366" s="17"/>
      <c r="E1366" s="17"/>
      <c r="F1366" s="17"/>
      <c r="G1366" s="29"/>
      <c r="H1366" s="17"/>
    </row>
    <row r="1367" spans="1:8" ht="14.4" x14ac:dyDescent="0.3">
      <c r="A1367" s="31"/>
      <c r="B1367" s="31" t="s">
        <v>8262</v>
      </c>
      <c r="C1367" s="17"/>
      <c r="D1367" s="17"/>
      <c r="E1367" s="17"/>
      <c r="F1367" s="17"/>
      <c r="G1367" s="29"/>
      <c r="H1367" s="17"/>
    </row>
    <row r="1368" spans="1:8" ht="14.4" x14ac:dyDescent="0.3">
      <c r="A1368" s="31"/>
      <c r="B1368" s="31" t="s">
        <v>5173</v>
      </c>
      <c r="C1368" s="17"/>
      <c r="D1368" s="17"/>
      <c r="E1368" s="17"/>
      <c r="F1368" s="17"/>
      <c r="G1368" s="29"/>
      <c r="H1368" s="17"/>
    </row>
    <row r="1369" spans="1:8" ht="14.4" x14ac:dyDescent="0.3">
      <c r="A1369" s="31"/>
      <c r="B1369" s="31" t="s">
        <v>8263</v>
      </c>
      <c r="C1369" s="17"/>
      <c r="D1369" s="17"/>
      <c r="E1369" s="17"/>
      <c r="F1369" s="17"/>
      <c r="G1369" s="29"/>
      <c r="H1369" s="17"/>
    </row>
    <row r="1370" spans="1:8" ht="14.4" x14ac:dyDescent="0.3">
      <c r="A1370" s="31"/>
      <c r="B1370" s="31" t="s">
        <v>7307</v>
      </c>
      <c r="C1370" s="17"/>
      <c r="D1370" s="17"/>
      <c r="E1370" s="17"/>
      <c r="F1370" s="17"/>
      <c r="G1370" s="29"/>
      <c r="H1370" s="17"/>
    </row>
    <row r="1371" spans="1:8" ht="14.4" x14ac:dyDescent="0.3">
      <c r="A1371" s="31"/>
      <c r="B1371" s="31" t="s">
        <v>8264</v>
      </c>
      <c r="C1371" s="17"/>
      <c r="D1371" s="17"/>
      <c r="E1371" s="17"/>
      <c r="F1371" s="17"/>
      <c r="G1371" s="29"/>
      <c r="H1371" s="17"/>
    </row>
    <row r="1372" spans="1:8" ht="14.4" x14ac:dyDescent="0.3">
      <c r="A1372" s="31"/>
      <c r="B1372" s="31" t="s">
        <v>5813</v>
      </c>
      <c r="C1372" s="17"/>
      <c r="D1372" s="17"/>
      <c r="E1372" s="17"/>
      <c r="F1372" s="17"/>
      <c r="G1372" s="29"/>
      <c r="H1372" s="17"/>
    </row>
    <row r="1373" spans="1:8" ht="14.4" x14ac:dyDescent="0.3">
      <c r="A1373" s="31"/>
      <c r="B1373" s="31" t="s">
        <v>8265</v>
      </c>
      <c r="C1373" s="17"/>
      <c r="D1373" s="17"/>
      <c r="E1373" s="17"/>
      <c r="F1373" s="17"/>
      <c r="G1373" s="29"/>
      <c r="H1373" s="17"/>
    </row>
    <row r="1374" spans="1:8" ht="14.4" x14ac:dyDescent="0.3">
      <c r="A1374" s="31"/>
      <c r="B1374" s="31" t="s">
        <v>8266</v>
      </c>
      <c r="C1374" s="17"/>
      <c r="D1374" s="17"/>
      <c r="E1374" s="17"/>
      <c r="F1374" s="17"/>
      <c r="G1374" s="29"/>
      <c r="H1374" s="17"/>
    </row>
    <row r="1375" spans="1:8" ht="14.4" x14ac:dyDescent="0.3">
      <c r="A1375" s="31"/>
      <c r="B1375" s="31" t="s">
        <v>6531</v>
      </c>
      <c r="C1375" s="17"/>
      <c r="D1375" s="17"/>
      <c r="E1375" s="17"/>
      <c r="F1375" s="17"/>
      <c r="G1375" s="29"/>
      <c r="H1375" s="17"/>
    </row>
    <row r="1376" spans="1:8" ht="14.4" x14ac:dyDescent="0.3">
      <c r="A1376" s="31"/>
      <c r="B1376" s="31" t="s">
        <v>8267</v>
      </c>
      <c r="C1376" s="17"/>
      <c r="D1376" s="17"/>
      <c r="E1376" s="17"/>
      <c r="F1376" s="17"/>
      <c r="G1376" s="29"/>
      <c r="H1376" s="17"/>
    </row>
    <row r="1377" spans="1:8" ht="14.4" x14ac:dyDescent="0.3">
      <c r="A1377" s="31"/>
      <c r="B1377" s="31" t="s">
        <v>5174</v>
      </c>
      <c r="C1377" s="17"/>
      <c r="D1377" s="17"/>
      <c r="E1377" s="17"/>
      <c r="F1377" s="17"/>
      <c r="G1377" s="29"/>
      <c r="H1377" s="17"/>
    </row>
    <row r="1378" spans="1:8" ht="14.4" x14ac:dyDescent="0.3">
      <c r="A1378" s="31"/>
      <c r="B1378" s="31" t="s">
        <v>713</v>
      </c>
      <c r="C1378" s="17"/>
      <c r="D1378" s="17"/>
      <c r="E1378" s="17"/>
      <c r="F1378" s="17"/>
      <c r="G1378" s="29"/>
      <c r="H1378" s="17"/>
    </row>
    <row r="1379" spans="1:8" ht="14.4" x14ac:dyDescent="0.3">
      <c r="A1379" s="31"/>
      <c r="B1379" s="31" t="s">
        <v>1340</v>
      </c>
      <c r="C1379" s="17"/>
      <c r="D1379" s="17"/>
      <c r="E1379" s="17"/>
      <c r="F1379" s="17"/>
      <c r="G1379" s="29"/>
      <c r="H1379" s="17"/>
    </row>
    <row r="1380" spans="1:8" ht="14.4" x14ac:dyDescent="0.3">
      <c r="A1380" s="31"/>
      <c r="B1380" s="31" t="s">
        <v>8268</v>
      </c>
      <c r="C1380" s="17"/>
      <c r="D1380" s="17"/>
      <c r="E1380" s="17"/>
      <c r="F1380" s="17"/>
      <c r="G1380" s="29"/>
      <c r="H1380" s="17"/>
    </row>
    <row r="1381" spans="1:8" ht="14.4" x14ac:dyDescent="0.3">
      <c r="A1381" s="31"/>
      <c r="B1381" s="31" t="s">
        <v>8269</v>
      </c>
      <c r="C1381" s="17"/>
      <c r="D1381" s="17"/>
      <c r="E1381" s="17"/>
      <c r="F1381" s="17"/>
      <c r="G1381" s="29"/>
      <c r="H1381" s="17"/>
    </row>
    <row r="1382" spans="1:8" ht="14.4" x14ac:dyDescent="0.3">
      <c r="A1382" s="31"/>
      <c r="B1382" s="31" t="s">
        <v>8270</v>
      </c>
      <c r="C1382" s="17"/>
      <c r="D1382" s="17"/>
      <c r="E1382" s="17"/>
      <c r="F1382" s="17"/>
      <c r="G1382" s="29"/>
      <c r="H1382" s="17"/>
    </row>
    <row r="1383" spans="1:8" ht="14.4" x14ac:dyDescent="0.3">
      <c r="A1383" s="31"/>
      <c r="B1383" s="31" t="s">
        <v>5176</v>
      </c>
      <c r="C1383" s="17"/>
      <c r="D1383" s="17"/>
      <c r="E1383" s="17"/>
      <c r="F1383" s="17"/>
      <c r="G1383" s="29"/>
      <c r="H1383" s="17"/>
    </row>
    <row r="1384" spans="1:8" ht="14.4" x14ac:dyDescent="0.3">
      <c r="A1384" s="31"/>
      <c r="B1384" s="31" t="s">
        <v>8271</v>
      </c>
      <c r="C1384" s="17"/>
      <c r="D1384" s="17"/>
      <c r="E1384" s="17"/>
      <c r="F1384" s="17"/>
      <c r="G1384" s="29"/>
      <c r="H1384" s="17"/>
    </row>
    <row r="1385" spans="1:8" ht="14.4" x14ac:dyDescent="0.3">
      <c r="A1385" s="31"/>
      <c r="B1385" s="31" t="s">
        <v>7003</v>
      </c>
      <c r="C1385" s="17"/>
      <c r="D1385" s="17"/>
      <c r="E1385" s="17"/>
      <c r="F1385" s="17"/>
      <c r="G1385" s="29"/>
      <c r="H1385" s="17"/>
    </row>
    <row r="1386" spans="1:8" ht="14.4" x14ac:dyDescent="0.3">
      <c r="A1386" s="31"/>
      <c r="B1386" s="31" t="s">
        <v>8272</v>
      </c>
      <c r="C1386" s="17"/>
      <c r="D1386" s="17"/>
      <c r="E1386" s="17"/>
      <c r="F1386" s="17"/>
      <c r="G1386" s="29"/>
      <c r="H1386" s="17"/>
    </row>
    <row r="1387" spans="1:8" ht="14.4" x14ac:dyDescent="0.3">
      <c r="A1387" s="31"/>
      <c r="B1387" s="31" t="s">
        <v>8273</v>
      </c>
      <c r="C1387" s="17"/>
      <c r="D1387" s="17"/>
      <c r="E1387" s="17"/>
      <c r="F1387" s="17"/>
      <c r="G1387" s="29"/>
      <c r="H1387" s="17"/>
    </row>
    <row r="1388" spans="1:8" ht="14.4" x14ac:dyDescent="0.3">
      <c r="A1388" s="31"/>
      <c r="B1388" s="31" t="s">
        <v>8274</v>
      </c>
      <c r="C1388" s="17"/>
      <c r="D1388" s="17"/>
      <c r="E1388" s="17"/>
      <c r="F1388" s="17"/>
      <c r="G1388" s="29"/>
      <c r="H1388" s="17"/>
    </row>
    <row r="1389" spans="1:8" ht="14.4" x14ac:dyDescent="0.3">
      <c r="A1389" s="31"/>
      <c r="B1389" s="31" t="s">
        <v>8275</v>
      </c>
      <c r="C1389" s="17"/>
      <c r="D1389" s="17"/>
      <c r="E1389" s="17"/>
      <c r="F1389" s="17"/>
      <c r="G1389" s="29"/>
      <c r="H1389" s="17"/>
    </row>
    <row r="1390" spans="1:8" ht="14.4" x14ac:dyDescent="0.3">
      <c r="A1390" s="31"/>
      <c r="B1390" s="31" t="s">
        <v>7287</v>
      </c>
      <c r="C1390" s="17"/>
      <c r="D1390" s="17"/>
      <c r="E1390" s="17"/>
      <c r="F1390" s="17"/>
      <c r="G1390" s="29"/>
      <c r="H1390" s="17"/>
    </row>
    <row r="1391" spans="1:8" ht="14.4" x14ac:dyDescent="0.3">
      <c r="A1391" s="31"/>
      <c r="B1391" s="31" t="s">
        <v>8276</v>
      </c>
      <c r="C1391" s="17"/>
      <c r="D1391" s="17"/>
      <c r="E1391" s="17"/>
      <c r="F1391" s="17"/>
      <c r="G1391" s="29"/>
      <c r="H1391" s="17"/>
    </row>
    <row r="1392" spans="1:8" ht="14.4" x14ac:dyDescent="0.3">
      <c r="A1392" s="31"/>
      <c r="B1392" s="31" t="s">
        <v>2908</v>
      </c>
      <c r="C1392" s="17"/>
      <c r="D1392" s="17"/>
      <c r="E1392" s="17"/>
      <c r="F1392" s="17"/>
      <c r="G1392" s="29"/>
      <c r="H1392" s="17"/>
    </row>
    <row r="1393" spans="1:8" ht="14.4" x14ac:dyDescent="0.3">
      <c r="A1393" s="31"/>
      <c r="B1393" s="31" t="s">
        <v>936</v>
      </c>
      <c r="C1393" s="17"/>
      <c r="D1393" s="17"/>
      <c r="E1393" s="17"/>
      <c r="F1393" s="17"/>
      <c r="G1393" s="29"/>
      <c r="H1393" s="17"/>
    </row>
    <row r="1394" spans="1:8" ht="14.4" x14ac:dyDescent="0.3">
      <c r="A1394" s="31"/>
      <c r="B1394" s="31" t="s">
        <v>8277</v>
      </c>
      <c r="C1394" s="17"/>
      <c r="D1394" s="17"/>
      <c r="E1394" s="17"/>
      <c r="F1394" s="17"/>
      <c r="G1394" s="29"/>
      <c r="H1394" s="17"/>
    </row>
    <row r="1395" spans="1:8" ht="14.4" x14ac:dyDescent="0.3">
      <c r="A1395" s="31"/>
      <c r="B1395" s="31" t="s">
        <v>5179</v>
      </c>
      <c r="C1395" s="17"/>
      <c r="D1395" s="17"/>
      <c r="E1395" s="17"/>
      <c r="F1395" s="17"/>
      <c r="G1395" s="29"/>
      <c r="H1395" s="17"/>
    </row>
    <row r="1396" spans="1:8" ht="14.4" x14ac:dyDescent="0.3">
      <c r="A1396" s="31"/>
      <c r="B1396" s="31" t="s">
        <v>8278</v>
      </c>
      <c r="C1396" s="17"/>
      <c r="D1396" s="17"/>
      <c r="E1396" s="17"/>
      <c r="F1396" s="17"/>
      <c r="G1396" s="29"/>
      <c r="H1396" s="17"/>
    </row>
    <row r="1397" spans="1:8" ht="14.4" x14ac:dyDescent="0.3">
      <c r="A1397" s="31"/>
      <c r="B1397" s="31" t="s">
        <v>8279</v>
      </c>
      <c r="C1397" s="17"/>
      <c r="D1397" s="17"/>
      <c r="E1397" s="17"/>
      <c r="F1397" s="17"/>
      <c r="G1397" s="29"/>
      <c r="H1397" s="17"/>
    </row>
    <row r="1398" spans="1:8" ht="14.4" x14ac:dyDescent="0.3">
      <c r="A1398" s="31"/>
      <c r="B1398" s="31" t="s">
        <v>7260</v>
      </c>
      <c r="C1398" s="17"/>
      <c r="D1398" s="17"/>
      <c r="E1398" s="17"/>
      <c r="F1398" s="17"/>
      <c r="G1398" s="29"/>
      <c r="H1398" s="17"/>
    </row>
    <row r="1399" spans="1:8" ht="14.4" x14ac:dyDescent="0.3">
      <c r="A1399" s="31"/>
      <c r="B1399" s="31" t="s">
        <v>8280</v>
      </c>
      <c r="C1399" s="17"/>
      <c r="D1399" s="17"/>
      <c r="E1399" s="17"/>
      <c r="F1399" s="17"/>
      <c r="G1399" s="29"/>
      <c r="H1399" s="17"/>
    </row>
    <row r="1400" spans="1:8" ht="14.4" x14ac:dyDescent="0.3">
      <c r="A1400" s="31"/>
      <c r="B1400" s="31" t="s">
        <v>768</v>
      </c>
      <c r="C1400" s="17"/>
      <c r="D1400" s="17"/>
      <c r="E1400" s="17"/>
      <c r="F1400" s="17"/>
      <c r="G1400" s="29"/>
      <c r="H1400" s="17"/>
    </row>
    <row r="1401" spans="1:8" ht="14.4" x14ac:dyDescent="0.3">
      <c r="A1401" s="31"/>
      <c r="B1401" s="31" t="s">
        <v>8281</v>
      </c>
      <c r="C1401" s="17"/>
      <c r="D1401" s="17"/>
      <c r="E1401" s="17"/>
      <c r="F1401" s="17"/>
      <c r="G1401" s="29"/>
      <c r="H1401" s="17"/>
    </row>
    <row r="1402" spans="1:8" ht="14.4" x14ac:dyDescent="0.3">
      <c r="A1402" s="31"/>
      <c r="B1402" s="31" t="s">
        <v>8282</v>
      </c>
      <c r="C1402" s="17"/>
      <c r="D1402" s="17"/>
      <c r="E1402" s="17"/>
      <c r="F1402" s="17"/>
      <c r="G1402" s="29"/>
      <c r="H1402" s="17"/>
    </row>
    <row r="1403" spans="1:8" ht="14.4" x14ac:dyDescent="0.3">
      <c r="A1403" s="31"/>
      <c r="B1403" s="31" t="s">
        <v>580</v>
      </c>
      <c r="C1403" s="17"/>
      <c r="D1403" s="17"/>
      <c r="E1403" s="17"/>
      <c r="F1403" s="17"/>
      <c r="G1403" s="29"/>
      <c r="H1403" s="17"/>
    </row>
    <row r="1404" spans="1:8" ht="14.4" x14ac:dyDescent="0.3">
      <c r="A1404" s="31"/>
      <c r="B1404" s="31" t="s">
        <v>878</v>
      </c>
      <c r="C1404" s="17"/>
      <c r="D1404" s="17"/>
      <c r="E1404" s="17"/>
      <c r="F1404" s="17"/>
      <c r="G1404" s="29"/>
      <c r="H1404" s="17"/>
    </row>
    <row r="1405" spans="1:8" ht="14.4" x14ac:dyDescent="0.3">
      <c r="A1405" s="31"/>
      <c r="B1405" s="31" t="s">
        <v>8283</v>
      </c>
      <c r="C1405" s="17"/>
      <c r="D1405" s="17"/>
      <c r="E1405" s="17"/>
      <c r="F1405" s="17"/>
      <c r="G1405" s="29"/>
      <c r="H1405" s="17"/>
    </row>
    <row r="1406" spans="1:8" ht="14.4" x14ac:dyDescent="0.3">
      <c r="A1406" s="31"/>
      <c r="B1406" s="31" t="s">
        <v>8284</v>
      </c>
      <c r="C1406" s="17"/>
      <c r="D1406" s="17"/>
      <c r="E1406" s="17"/>
      <c r="F1406" s="17"/>
      <c r="G1406" s="29"/>
      <c r="H1406" s="17"/>
    </row>
    <row r="1407" spans="1:8" ht="14.4" x14ac:dyDescent="0.3">
      <c r="A1407" s="31"/>
      <c r="B1407" s="31" t="s">
        <v>8285</v>
      </c>
      <c r="C1407" s="17"/>
      <c r="D1407" s="17"/>
      <c r="E1407" s="17"/>
      <c r="F1407" s="17"/>
      <c r="G1407" s="29"/>
      <c r="H1407" s="17"/>
    </row>
    <row r="1408" spans="1:8" ht="14.4" x14ac:dyDescent="0.3">
      <c r="A1408" s="31"/>
      <c r="B1408" s="31" t="s">
        <v>5181</v>
      </c>
      <c r="C1408" s="17"/>
      <c r="D1408" s="17"/>
      <c r="E1408" s="17"/>
      <c r="F1408" s="17"/>
      <c r="G1408" s="29"/>
      <c r="H1408" s="17"/>
    </row>
    <row r="1409" spans="1:8" ht="14.4" x14ac:dyDescent="0.3">
      <c r="A1409" s="31"/>
      <c r="B1409" s="31" t="s">
        <v>6372</v>
      </c>
      <c r="C1409" s="17"/>
      <c r="D1409" s="17"/>
      <c r="E1409" s="17"/>
      <c r="F1409" s="17"/>
      <c r="G1409" s="29"/>
      <c r="H1409" s="17"/>
    </row>
    <row r="1410" spans="1:8" ht="14.4" x14ac:dyDescent="0.3">
      <c r="A1410" s="31"/>
      <c r="B1410" s="31" t="s">
        <v>8286</v>
      </c>
      <c r="C1410" s="17"/>
      <c r="D1410" s="17"/>
      <c r="E1410" s="17"/>
      <c r="F1410" s="17"/>
      <c r="G1410" s="29"/>
      <c r="H1410" s="17"/>
    </row>
    <row r="1411" spans="1:8" ht="14.4" x14ac:dyDescent="0.3">
      <c r="A1411" s="31"/>
      <c r="B1411" s="31" t="s">
        <v>5183</v>
      </c>
      <c r="C1411" s="17"/>
      <c r="D1411" s="17"/>
      <c r="E1411" s="17"/>
      <c r="F1411" s="17"/>
      <c r="G1411" s="29"/>
      <c r="H1411" s="17"/>
    </row>
    <row r="1412" spans="1:8" ht="14.4" x14ac:dyDescent="0.3">
      <c r="A1412" s="31"/>
      <c r="B1412" s="31" t="s">
        <v>5184</v>
      </c>
      <c r="C1412" s="17"/>
      <c r="D1412" s="17"/>
      <c r="E1412" s="17"/>
      <c r="F1412" s="17"/>
      <c r="G1412" s="29"/>
      <c r="H1412" s="17"/>
    </row>
    <row r="1413" spans="1:8" ht="14.4" x14ac:dyDescent="0.3">
      <c r="A1413" s="31"/>
      <c r="B1413" s="31" t="s">
        <v>8287</v>
      </c>
      <c r="C1413" s="17"/>
      <c r="D1413" s="17"/>
      <c r="E1413" s="17"/>
      <c r="F1413" s="17"/>
      <c r="G1413" s="29"/>
      <c r="H1413" s="17"/>
    </row>
    <row r="1414" spans="1:8" ht="14.4" x14ac:dyDescent="0.3">
      <c r="A1414" s="31"/>
      <c r="B1414" s="31" t="s">
        <v>336</v>
      </c>
      <c r="C1414" s="17"/>
      <c r="D1414" s="17"/>
      <c r="E1414" s="17"/>
      <c r="F1414" s="17"/>
      <c r="G1414" s="29"/>
      <c r="H1414" s="17"/>
    </row>
    <row r="1415" spans="1:8" ht="14.4" x14ac:dyDescent="0.3">
      <c r="A1415" s="31"/>
      <c r="B1415" s="31" t="s">
        <v>8288</v>
      </c>
      <c r="C1415" s="17"/>
      <c r="D1415" s="17"/>
      <c r="E1415" s="17"/>
      <c r="F1415" s="17"/>
      <c r="G1415" s="29"/>
      <c r="H1415" s="17"/>
    </row>
    <row r="1416" spans="1:8" ht="14.4" x14ac:dyDescent="0.3">
      <c r="A1416" s="31"/>
      <c r="B1416" s="31" t="s">
        <v>8289</v>
      </c>
      <c r="C1416" s="17"/>
      <c r="D1416" s="17"/>
      <c r="E1416" s="17"/>
      <c r="F1416" s="17"/>
      <c r="G1416" s="29"/>
      <c r="H1416" s="17"/>
    </row>
    <row r="1417" spans="1:8" ht="14.4" x14ac:dyDescent="0.3">
      <c r="A1417" s="31"/>
      <c r="B1417" s="31" t="s">
        <v>8290</v>
      </c>
      <c r="C1417" s="17"/>
      <c r="D1417" s="17"/>
      <c r="E1417" s="17"/>
      <c r="F1417" s="17"/>
      <c r="G1417" s="29"/>
      <c r="H1417" s="17"/>
    </row>
    <row r="1418" spans="1:8" ht="14.4" x14ac:dyDescent="0.3">
      <c r="A1418" s="31"/>
      <c r="B1418" s="31" t="s">
        <v>6026</v>
      </c>
      <c r="C1418" s="17"/>
      <c r="D1418" s="17"/>
      <c r="E1418" s="17"/>
      <c r="F1418" s="17"/>
      <c r="G1418" s="29"/>
      <c r="H1418" s="17"/>
    </row>
    <row r="1419" spans="1:8" ht="14.4" x14ac:dyDescent="0.3">
      <c r="A1419" s="31"/>
      <c r="B1419" s="31" t="s">
        <v>8291</v>
      </c>
      <c r="C1419" s="17"/>
      <c r="D1419" s="17"/>
      <c r="E1419" s="17"/>
      <c r="F1419" s="17"/>
      <c r="G1419" s="29"/>
      <c r="H1419" s="17"/>
    </row>
    <row r="1420" spans="1:8" ht="14.4" x14ac:dyDescent="0.3">
      <c r="A1420" s="31"/>
      <c r="B1420" s="31" t="s">
        <v>8292</v>
      </c>
      <c r="C1420" s="17"/>
      <c r="D1420" s="17"/>
      <c r="E1420" s="17"/>
      <c r="F1420" s="17"/>
      <c r="G1420" s="29"/>
      <c r="H1420" s="17"/>
    </row>
    <row r="1421" spans="1:8" ht="14.4" x14ac:dyDescent="0.3">
      <c r="A1421" s="31"/>
      <c r="B1421" s="31" t="s">
        <v>917</v>
      </c>
      <c r="C1421" s="17"/>
      <c r="D1421" s="17"/>
      <c r="E1421" s="17"/>
      <c r="F1421" s="17"/>
      <c r="G1421" s="29"/>
      <c r="H1421" s="17"/>
    </row>
    <row r="1422" spans="1:8" ht="14.4" x14ac:dyDescent="0.3">
      <c r="A1422" s="31"/>
      <c r="B1422" s="31" t="s">
        <v>8293</v>
      </c>
      <c r="C1422" s="17"/>
      <c r="D1422" s="17"/>
      <c r="E1422" s="17"/>
      <c r="F1422" s="17"/>
      <c r="G1422" s="29"/>
      <c r="H1422" s="17"/>
    </row>
    <row r="1423" spans="1:8" ht="14.4" x14ac:dyDescent="0.3">
      <c r="A1423" s="31"/>
      <c r="B1423" s="31" t="s">
        <v>8294</v>
      </c>
      <c r="C1423" s="17"/>
      <c r="D1423" s="17"/>
      <c r="E1423" s="17"/>
      <c r="F1423" s="17"/>
      <c r="G1423" s="29"/>
      <c r="H1423" s="17"/>
    </row>
    <row r="1424" spans="1:8" ht="14.4" x14ac:dyDescent="0.3">
      <c r="A1424" s="31"/>
      <c r="B1424" s="31" t="s">
        <v>8295</v>
      </c>
      <c r="C1424" s="17"/>
      <c r="D1424" s="17"/>
      <c r="E1424" s="17"/>
      <c r="F1424" s="17"/>
      <c r="G1424" s="29"/>
      <c r="H1424" s="17"/>
    </row>
    <row r="1425" spans="1:8" ht="14.4" x14ac:dyDescent="0.3">
      <c r="A1425" s="31"/>
      <c r="B1425" s="31" t="s">
        <v>8296</v>
      </c>
      <c r="C1425" s="17"/>
      <c r="D1425" s="17"/>
      <c r="E1425" s="17"/>
      <c r="F1425" s="17"/>
      <c r="G1425" s="29"/>
      <c r="H1425" s="17"/>
    </row>
    <row r="1426" spans="1:8" ht="14.4" x14ac:dyDescent="0.3">
      <c r="A1426" s="31"/>
      <c r="B1426" s="31" t="s">
        <v>8297</v>
      </c>
      <c r="C1426" s="17"/>
      <c r="D1426" s="17"/>
      <c r="E1426" s="17"/>
      <c r="F1426" s="17"/>
      <c r="G1426" s="29"/>
      <c r="H1426" s="17"/>
    </row>
    <row r="1427" spans="1:8" ht="14.4" x14ac:dyDescent="0.3">
      <c r="A1427" s="31"/>
      <c r="B1427" s="31" t="s">
        <v>8298</v>
      </c>
      <c r="C1427" s="17"/>
      <c r="D1427" s="17"/>
      <c r="E1427" s="17"/>
      <c r="F1427" s="17"/>
      <c r="G1427" s="29"/>
      <c r="H1427" s="17"/>
    </row>
    <row r="1428" spans="1:8" ht="14.4" x14ac:dyDescent="0.3">
      <c r="A1428" s="31"/>
      <c r="B1428" s="31" t="s">
        <v>6113</v>
      </c>
      <c r="C1428" s="17"/>
      <c r="D1428" s="17"/>
      <c r="E1428" s="17"/>
      <c r="F1428" s="17"/>
      <c r="G1428" s="29"/>
      <c r="H1428" s="17"/>
    </row>
    <row r="1429" spans="1:8" ht="14.4" x14ac:dyDescent="0.3">
      <c r="A1429" s="31"/>
      <c r="B1429" s="31" t="s">
        <v>8299</v>
      </c>
      <c r="C1429" s="17"/>
      <c r="D1429" s="17"/>
      <c r="E1429" s="17"/>
      <c r="F1429" s="17"/>
      <c r="G1429" s="29"/>
      <c r="H1429" s="17"/>
    </row>
    <row r="1430" spans="1:8" ht="14.4" x14ac:dyDescent="0.3">
      <c r="A1430" s="31"/>
      <c r="B1430" s="31" t="s">
        <v>8300</v>
      </c>
      <c r="C1430" s="17"/>
      <c r="D1430" s="17"/>
      <c r="E1430" s="17"/>
      <c r="F1430" s="17"/>
      <c r="G1430" s="29"/>
      <c r="H1430" s="17"/>
    </row>
    <row r="1431" spans="1:8" ht="14.4" x14ac:dyDescent="0.3">
      <c r="A1431" s="31"/>
      <c r="B1431" s="31" t="s">
        <v>2253</v>
      </c>
      <c r="C1431" s="17"/>
      <c r="D1431" s="17"/>
      <c r="E1431" s="17"/>
      <c r="F1431" s="17"/>
      <c r="G1431" s="29"/>
      <c r="H1431" s="17"/>
    </row>
    <row r="1432" spans="1:8" ht="14.4" x14ac:dyDescent="0.3">
      <c r="A1432" s="31"/>
      <c r="B1432" s="31" t="s">
        <v>5188</v>
      </c>
      <c r="C1432" s="17"/>
      <c r="D1432" s="17"/>
      <c r="E1432" s="17"/>
      <c r="F1432" s="17"/>
      <c r="G1432" s="29"/>
      <c r="H1432" s="17"/>
    </row>
    <row r="1433" spans="1:8" ht="14.4" x14ac:dyDescent="0.3">
      <c r="A1433" s="31"/>
      <c r="B1433" s="31" t="s">
        <v>8301</v>
      </c>
      <c r="C1433" s="17"/>
      <c r="D1433" s="17"/>
      <c r="E1433" s="17"/>
      <c r="F1433" s="17"/>
      <c r="G1433" s="29"/>
      <c r="H1433" s="17"/>
    </row>
    <row r="1434" spans="1:8" ht="14.4" x14ac:dyDescent="0.3">
      <c r="A1434" s="31"/>
      <c r="B1434" s="31" t="s">
        <v>8302</v>
      </c>
      <c r="C1434" s="17"/>
      <c r="D1434" s="17"/>
      <c r="E1434" s="17"/>
      <c r="F1434" s="17"/>
      <c r="G1434" s="29"/>
      <c r="H1434" s="17"/>
    </row>
    <row r="1435" spans="1:8" ht="14.4" x14ac:dyDescent="0.3">
      <c r="A1435" s="31"/>
      <c r="B1435" s="31" t="s">
        <v>8303</v>
      </c>
      <c r="C1435" s="17"/>
      <c r="D1435" s="17"/>
      <c r="E1435" s="17"/>
      <c r="F1435" s="17"/>
      <c r="G1435" s="29"/>
      <c r="H1435" s="17"/>
    </row>
    <row r="1436" spans="1:8" ht="14.4" x14ac:dyDescent="0.3">
      <c r="A1436" s="31"/>
      <c r="B1436" s="31" t="s">
        <v>6082</v>
      </c>
      <c r="C1436" s="17"/>
      <c r="D1436" s="17"/>
      <c r="E1436" s="17"/>
      <c r="F1436" s="17"/>
      <c r="G1436" s="29"/>
      <c r="H1436" s="17"/>
    </row>
    <row r="1437" spans="1:8" ht="14.4" x14ac:dyDescent="0.3">
      <c r="A1437" s="31"/>
      <c r="B1437" s="31" t="s">
        <v>8304</v>
      </c>
      <c r="C1437" s="17"/>
      <c r="D1437" s="17"/>
      <c r="E1437" s="17"/>
      <c r="F1437" s="17"/>
      <c r="G1437" s="29"/>
      <c r="H1437" s="17"/>
    </row>
    <row r="1438" spans="1:8" ht="14.4" x14ac:dyDescent="0.3">
      <c r="A1438" s="31"/>
      <c r="B1438" s="31" t="s">
        <v>8305</v>
      </c>
      <c r="C1438" s="17"/>
      <c r="D1438" s="17"/>
      <c r="E1438" s="17"/>
      <c r="F1438" s="17"/>
      <c r="G1438" s="29"/>
      <c r="H1438" s="17"/>
    </row>
    <row r="1439" spans="1:8" ht="14.4" x14ac:dyDescent="0.3">
      <c r="A1439" s="31"/>
      <c r="B1439" s="31" t="s">
        <v>7047</v>
      </c>
      <c r="C1439" s="17"/>
      <c r="D1439" s="17"/>
      <c r="E1439" s="17"/>
      <c r="F1439" s="17"/>
      <c r="G1439" s="29"/>
      <c r="H1439" s="17"/>
    </row>
    <row r="1440" spans="1:8" ht="14.4" x14ac:dyDescent="0.3">
      <c r="A1440" s="31"/>
      <c r="B1440" s="31" t="s">
        <v>8306</v>
      </c>
      <c r="C1440" s="17"/>
      <c r="D1440" s="17"/>
      <c r="E1440" s="17"/>
      <c r="F1440" s="17"/>
      <c r="G1440" s="29"/>
      <c r="H1440" s="17"/>
    </row>
    <row r="1441" spans="1:8" ht="14.4" x14ac:dyDescent="0.3">
      <c r="A1441" s="31"/>
      <c r="B1441" s="31" t="s">
        <v>8307</v>
      </c>
      <c r="C1441" s="17"/>
      <c r="D1441" s="17"/>
      <c r="E1441" s="17"/>
      <c r="F1441" s="17"/>
      <c r="G1441" s="29"/>
      <c r="H1441" s="17"/>
    </row>
    <row r="1442" spans="1:8" ht="14.4" x14ac:dyDescent="0.3">
      <c r="A1442" s="31"/>
      <c r="B1442" s="31" t="s">
        <v>5189</v>
      </c>
      <c r="C1442" s="17"/>
      <c r="D1442" s="17"/>
      <c r="E1442" s="17"/>
      <c r="F1442" s="17"/>
      <c r="G1442" s="29"/>
      <c r="H1442" s="17"/>
    </row>
    <row r="1443" spans="1:8" ht="14.4" x14ac:dyDescent="0.3">
      <c r="A1443" s="31"/>
      <c r="B1443" s="31" t="s">
        <v>8308</v>
      </c>
      <c r="C1443" s="17"/>
      <c r="D1443" s="17"/>
      <c r="E1443" s="17"/>
      <c r="F1443" s="17"/>
      <c r="G1443" s="29"/>
      <c r="H1443" s="17"/>
    </row>
    <row r="1444" spans="1:8" ht="14.4" x14ac:dyDescent="0.3">
      <c r="A1444" s="31"/>
      <c r="B1444" s="31" t="s">
        <v>5190</v>
      </c>
      <c r="C1444" s="17"/>
      <c r="D1444" s="17"/>
      <c r="E1444" s="17"/>
      <c r="F1444" s="17"/>
      <c r="G1444" s="29"/>
      <c r="H1444" s="17"/>
    </row>
    <row r="1445" spans="1:8" ht="14.4" x14ac:dyDescent="0.3">
      <c r="A1445" s="31"/>
      <c r="B1445" s="31" t="s">
        <v>5191</v>
      </c>
      <c r="C1445" s="17"/>
      <c r="D1445" s="17"/>
      <c r="E1445" s="17"/>
      <c r="F1445" s="17"/>
      <c r="G1445" s="29"/>
      <c r="H1445" s="17"/>
    </row>
    <row r="1446" spans="1:8" ht="14.4" x14ac:dyDescent="0.3">
      <c r="A1446" s="31"/>
      <c r="B1446" s="31" t="s">
        <v>5192</v>
      </c>
      <c r="C1446" s="17"/>
      <c r="D1446" s="17"/>
      <c r="E1446" s="17"/>
      <c r="F1446" s="17"/>
      <c r="G1446" s="29"/>
      <c r="H1446" s="17"/>
    </row>
    <row r="1447" spans="1:8" ht="14.4" x14ac:dyDescent="0.3">
      <c r="A1447" s="31"/>
      <c r="B1447" s="31" t="s">
        <v>5194</v>
      </c>
      <c r="C1447" s="17"/>
      <c r="D1447" s="17"/>
      <c r="E1447" s="17"/>
      <c r="F1447" s="17"/>
      <c r="G1447" s="29"/>
      <c r="H1447" s="17"/>
    </row>
    <row r="1448" spans="1:8" ht="14.4" x14ac:dyDescent="0.3">
      <c r="A1448" s="31"/>
      <c r="B1448" s="31" t="s">
        <v>8309</v>
      </c>
      <c r="C1448" s="17"/>
      <c r="D1448" s="17"/>
      <c r="E1448" s="17"/>
      <c r="F1448" s="17"/>
      <c r="G1448" s="29"/>
      <c r="H1448" s="17"/>
    </row>
    <row r="1449" spans="1:8" ht="14.4" x14ac:dyDescent="0.3">
      <c r="A1449" s="31"/>
      <c r="B1449" s="31" t="s">
        <v>5195</v>
      </c>
      <c r="C1449" s="17"/>
      <c r="D1449" s="17"/>
      <c r="E1449" s="17"/>
      <c r="F1449" s="17"/>
      <c r="G1449" s="29"/>
      <c r="H1449" s="17"/>
    </row>
    <row r="1450" spans="1:8" ht="14.4" x14ac:dyDescent="0.3">
      <c r="A1450" s="31"/>
      <c r="B1450" s="31" t="s">
        <v>8310</v>
      </c>
      <c r="C1450" s="17"/>
      <c r="D1450" s="17"/>
      <c r="E1450" s="17"/>
      <c r="F1450" s="17"/>
      <c r="G1450" s="29"/>
      <c r="H1450" s="17"/>
    </row>
    <row r="1451" spans="1:8" ht="14.4" x14ac:dyDescent="0.3">
      <c r="A1451" s="31"/>
      <c r="B1451" s="31" t="s">
        <v>7028</v>
      </c>
      <c r="C1451" s="17"/>
      <c r="D1451" s="17"/>
      <c r="E1451" s="17"/>
      <c r="F1451" s="17"/>
      <c r="G1451" s="29"/>
      <c r="H1451" s="17"/>
    </row>
    <row r="1452" spans="1:8" ht="14.4" x14ac:dyDescent="0.3">
      <c r="A1452" s="31"/>
      <c r="B1452" s="31" t="s">
        <v>1215</v>
      </c>
      <c r="C1452" s="17"/>
      <c r="D1452" s="17"/>
      <c r="E1452" s="17"/>
      <c r="F1452" s="17"/>
      <c r="G1452" s="29"/>
      <c r="H1452" s="17"/>
    </row>
    <row r="1453" spans="1:8" ht="14.4" x14ac:dyDescent="0.3">
      <c r="A1453" s="31"/>
      <c r="B1453" s="31" t="s">
        <v>8311</v>
      </c>
      <c r="C1453" s="17"/>
      <c r="D1453" s="17"/>
      <c r="E1453" s="17"/>
      <c r="F1453" s="17"/>
      <c r="G1453" s="29"/>
      <c r="H1453" s="17"/>
    </row>
    <row r="1454" spans="1:8" ht="14.4" x14ac:dyDescent="0.3">
      <c r="A1454" s="31"/>
      <c r="B1454" s="31" t="s">
        <v>5199</v>
      </c>
      <c r="C1454" s="17"/>
      <c r="D1454" s="17"/>
      <c r="E1454" s="17"/>
      <c r="F1454" s="17"/>
      <c r="G1454" s="29"/>
      <c r="H1454" s="17"/>
    </row>
    <row r="1455" spans="1:8" ht="14.4" x14ac:dyDescent="0.3">
      <c r="A1455" s="31"/>
      <c r="B1455" s="31" t="s">
        <v>8312</v>
      </c>
      <c r="C1455" s="17"/>
      <c r="D1455" s="17"/>
      <c r="E1455" s="17"/>
      <c r="F1455" s="17"/>
      <c r="G1455" s="29"/>
      <c r="H1455" s="17"/>
    </row>
    <row r="1456" spans="1:8" ht="14.4" x14ac:dyDescent="0.3">
      <c r="A1456" s="31"/>
      <c r="B1456" s="31" t="s">
        <v>8313</v>
      </c>
      <c r="C1456" s="17"/>
      <c r="D1456" s="17"/>
      <c r="E1456" s="17"/>
      <c r="F1456" s="17"/>
      <c r="G1456" s="29"/>
      <c r="H1456" s="17"/>
    </row>
    <row r="1457" spans="1:8" ht="14.4" x14ac:dyDescent="0.3">
      <c r="A1457" s="31"/>
      <c r="B1457" s="31" t="s">
        <v>8314</v>
      </c>
      <c r="C1457" s="17"/>
      <c r="D1457" s="17"/>
      <c r="E1457" s="17"/>
      <c r="F1457" s="17"/>
      <c r="G1457" s="29"/>
      <c r="H1457" s="17"/>
    </row>
    <row r="1458" spans="1:8" ht="14.4" x14ac:dyDescent="0.3">
      <c r="A1458" s="31"/>
      <c r="B1458" s="31" t="s">
        <v>8315</v>
      </c>
      <c r="C1458" s="17"/>
      <c r="D1458" s="17"/>
      <c r="E1458" s="17"/>
      <c r="F1458" s="17"/>
      <c r="G1458" s="29"/>
      <c r="H1458" s="17"/>
    </row>
    <row r="1459" spans="1:8" ht="14.4" x14ac:dyDescent="0.3">
      <c r="A1459" s="31"/>
      <c r="B1459" s="31" t="s">
        <v>5204</v>
      </c>
      <c r="C1459" s="17"/>
      <c r="D1459" s="17"/>
      <c r="E1459" s="17"/>
      <c r="F1459" s="17"/>
      <c r="G1459" s="29"/>
      <c r="H1459" s="17"/>
    </row>
    <row r="1460" spans="1:8" ht="14.4" x14ac:dyDescent="0.3">
      <c r="A1460" s="31"/>
      <c r="B1460" s="31" t="s">
        <v>8316</v>
      </c>
      <c r="C1460" s="17"/>
      <c r="D1460" s="17"/>
      <c r="E1460" s="17"/>
      <c r="F1460" s="17"/>
      <c r="G1460" s="29"/>
      <c r="H1460" s="17"/>
    </row>
    <row r="1461" spans="1:8" ht="14.4" x14ac:dyDescent="0.3">
      <c r="A1461" s="31"/>
      <c r="B1461" s="31" t="s">
        <v>8317</v>
      </c>
      <c r="C1461" s="17"/>
      <c r="D1461" s="17"/>
      <c r="E1461" s="17"/>
      <c r="F1461" s="17"/>
      <c r="G1461" s="29"/>
      <c r="H1461" s="17"/>
    </row>
    <row r="1462" spans="1:8" ht="14.4" x14ac:dyDescent="0.3">
      <c r="A1462" s="31"/>
      <c r="B1462" s="31" t="s">
        <v>1379</v>
      </c>
      <c r="C1462" s="17"/>
      <c r="D1462" s="17"/>
      <c r="E1462" s="17"/>
      <c r="F1462" s="17"/>
      <c r="G1462" s="29"/>
      <c r="H1462" s="17"/>
    </row>
    <row r="1463" spans="1:8" ht="14.4" x14ac:dyDescent="0.3">
      <c r="A1463" s="31"/>
      <c r="B1463" s="31" t="s">
        <v>8318</v>
      </c>
      <c r="C1463" s="17"/>
      <c r="D1463" s="17"/>
      <c r="E1463" s="17"/>
      <c r="F1463" s="17"/>
      <c r="G1463" s="29"/>
      <c r="H1463" s="17"/>
    </row>
    <row r="1464" spans="1:8" ht="14.4" x14ac:dyDescent="0.3">
      <c r="A1464" s="31"/>
      <c r="B1464" s="31" t="s">
        <v>8319</v>
      </c>
      <c r="C1464" s="17"/>
      <c r="D1464" s="17"/>
      <c r="E1464" s="17"/>
      <c r="F1464" s="17"/>
      <c r="G1464" s="29"/>
      <c r="H1464" s="17"/>
    </row>
    <row r="1465" spans="1:8" ht="14.4" x14ac:dyDescent="0.3">
      <c r="A1465" s="31"/>
      <c r="B1465" s="31" t="s">
        <v>5206</v>
      </c>
      <c r="C1465" s="17"/>
      <c r="D1465" s="17"/>
      <c r="E1465" s="17"/>
      <c r="F1465" s="17"/>
      <c r="G1465" s="29"/>
      <c r="H1465" s="17"/>
    </row>
    <row r="1466" spans="1:8" ht="14.4" x14ac:dyDescent="0.3">
      <c r="A1466" s="31"/>
      <c r="B1466" s="31" t="s">
        <v>8320</v>
      </c>
      <c r="C1466" s="17"/>
      <c r="D1466" s="17"/>
      <c r="E1466" s="17"/>
      <c r="F1466" s="17"/>
      <c r="G1466" s="29"/>
      <c r="H1466" s="17"/>
    </row>
    <row r="1467" spans="1:8" ht="14.4" x14ac:dyDescent="0.3">
      <c r="A1467" s="31"/>
      <c r="B1467" s="31" t="s">
        <v>8321</v>
      </c>
      <c r="C1467" s="17"/>
      <c r="D1467" s="17"/>
      <c r="E1467" s="17"/>
      <c r="F1467" s="17"/>
      <c r="G1467" s="29"/>
      <c r="H1467" s="17"/>
    </row>
    <row r="1468" spans="1:8" ht="14.4" x14ac:dyDescent="0.3">
      <c r="A1468" s="31"/>
      <c r="B1468" s="31" t="s">
        <v>8322</v>
      </c>
      <c r="C1468" s="17"/>
      <c r="D1468" s="17"/>
      <c r="E1468" s="17"/>
      <c r="F1468" s="17"/>
      <c r="G1468" s="29"/>
      <c r="H1468" s="17"/>
    </row>
    <row r="1469" spans="1:8" ht="14.4" x14ac:dyDescent="0.3">
      <c r="A1469" s="31"/>
      <c r="B1469" s="31" t="s">
        <v>8323</v>
      </c>
      <c r="C1469" s="17"/>
      <c r="D1469" s="17"/>
      <c r="E1469" s="17"/>
      <c r="F1469" s="17"/>
      <c r="G1469" s="29"/>
      <c r="H1469" s="17"/>
    </row>
    <row r="1470" spans="1:8" ht="14.4" x14ac:dyDescent="0.3">
      <c r="A1470" s="31"/>
      <c r="B1470" s="31" t="s">
        <v>8324</v>
      </c>
      <c r="C1470" s="17"/>
      <c r="D1470" s="17"/>
      <c r="E1470" s="17"/>
      <c r="F1470" s="17"/>
      <c r="G1470" s="29"/>
      <c r="H1470" s="17"/>
    </row>
    <row r="1471" spans="1:8" ht="14.4" x14ac:dyDescent="0.3">
      <c r="A1471" s="31"/>
      <c r="B1471" s="31" t="s">
        <v>5208</v>
      </c>
      <c r="C1471" s="17"/>
      <c r="D1471" s="17"/>
      <c r="E1471" s="17"/>
      <c r="F1471" s="17"/>
      <c r="G1471" s="29"/>
      <c r="H1471" s="17"/>
    </row>
    <row r="1472" spans="1:8" ht="14.4" x14ac:dyDescent="0.3">
      <c r="A1472" s="31"/>
      <c r="B1472" s="31" t="s">
        <v>8325</v>
      </c>
      <c r="C1472" s="17"/>
      <c r="D1472" s="17"/>
      <c r="E1472" s="17"/>
      <c r="F1472" s="17"/>
      <c r="G1472" s="29"/>
      <c r="H1472" s="17"/>
    </row>
    <row r="1473" spans="1:8" ht="14.4" x14ac:dyDescent="0.3">
      <c r="A1473" s="31"/>
      <c r="B1473" s="31" t="s">
        <v>8326</v>
      </c>
      <c r="C1473" s="17"/>
      <c r="D1473" s="17"/>
      <c r="E1473" s="17"/>
      <c r="F1473" s="17"/>
      <c r="G1473" s="29"/>
      <c r="H1473" s="17"/>
    </row>
    <row r="1474" spans="1:8" ht="14.4" x14ac:dyDescent="0.3">
      <c r="A1474" s="31"/>
      <c r="B1474" s="31" t="s">
        <v>8327</v>
      </c>
      <c r="C1474" s="17"/>
      <c r="D1474" s="17"/>
      <c r="E1474" s="17"/>
      <c r="F1474" s="17"/>
      <c r="G1474" s="29"/>
      <c r="H1474" s="17"/>
    </row>
    <row r="1475" spans="1:8" ht="14.4" x14ac:dyDescent="0.3">
      <c r="A1475" s="31"/>
      <c r="B1475" s="31" t="s">
        <v>8328</v>
      </c>
      <c r="C1475" s="17"/>
      <c r="D1475" s="17"/>
      <c r="E1475" s="17"/>
      <c r="F1475" s="17"/>
      <c r="G1475" s="29"/>
      <c r="H1475" s="17"/>
    </row>
    <row r="1476" spans="1:8" ht="14.4" x14ac:dyDescent="0.3">
      <c r="A1476" s="31"/>
      <c r="B1476" s="31" t="s">
        <v>8329</v>
      </c>
      <c r="C1476" s="17"/>
      <c r="D1476" s="17"/>
      <c r="E1476" s="17"/>
      <c r="F1476" s="17"/>
      <c r="G1476" s="29"/>
      <c r="H1476" s="17"/>
    </row>
    <row r="1477" spans="1:8" ht="14.4" x14ac:dyDescent="0.3">
      <c r="A1477" s="31"/>
      <c r="B1477" s="31" t="s">
        <v>8330</v>
      </c>
      <c r="C1477" s="17"/>
      <c r="D1477" s="17"/>
      <c r="E1477" s="17"/>
      <c r="F1477" s="17"/>
      <c r="G1477" s="29"/>
      <c r="H1477" s="17"/>
    </row>
    <row r="1478" spans="1:8" ht="14.4" x14ac:dyDescent="0.3">
      <c r="A1478" s="31"/>
      <c r="B1478" s="31" t="s">
        <v>5209</v>
      </c>
      <c r="C1478" s="17"/>
      <c r="D1478" s="17"/>
      <c r="E1478" s="17"/>
      <c r="F1478" s="17"/>
      <c r="G1478" s="29"/>
      <c r="H1478" s="17"/>
    </row>
    <row r="1479" spans="1:8" ht="14.4" x14ac:dyDescent="0.3">
      <c r="A1479" s="31"/>
      <c r="B1479" s="31" t="s">
        <v>8331</v>
      </c>
      <c r="C1479" s="17"/>
      <c r="D1479" s="17"/>
      <c r="E1479" s="17"/>
      <c r="F1479" s="17"/>
      <c r="G1479" s="29"/>
      <c r="H1479" s="17"/>
    </row>
    <row r="1480" spans="1:8" ht="14.4" x14ac:dyDescent="0.3">
      <c r="A1480" s="31"/>
      <c r="B1480" s="31" t="s">
        <v>5212</v>
      </c>
      <c r="C1480" s="17"/>
      <c r="D1480" s="17"/>
      <c r="E1480" s="17"/>
      <c r="F1480" s="17"/>
      <c r="G1480" s="29"/>
      <c r="H1480" s="17"/>
    </row>
    <row r="1481" spans="1:8" ht="14.4" x14ac:dyDescent="0.3">
      <c r="A1481" s="31"/>
      <c r="B1481" s="31" t="s">
        <v>8332</v>
      </c>
      <c r="C1481" s="17"/>
      <c r="D1481" s="17"/>
      <c r="E1481" s="17"/>
      <c r="F1481" s="17"/>
      <c r="G1481" s="29"/>
      <c r="H1481" s="17"/>
    </row>
    <row r="1482" spans="1:8" ht="14.4" x14ac:dyDescent="0.3">
      <c r="A1482" s="31"/>
      <c r="B1482" s="31" t="s">
        <v>1937</v>
      </c>
      <c r="C1482" s="17"/>
      <c r="D1482" s="17"/>
      <c r="E1482" s="17"/>
      <c r="F1482" s="17"/>
      <c r="G1482" s="29"/>
      <c r="H1482" s="17"/>
    </row>
    <row r="1483" spans="1:8" ht="14.4" x14ac:dyDescent="0.3">
      <c r="A1483" s="31"/>
      <c r="B1483" s="31" t="s">
        <v>8333</v>
      </c>
      <c r="C1483" s="17"/>
      <c r="D1483" s="17"/>
      <c r="E1483" s="17"/>
      <c r="F1483" s="17"/>
      <c r="G1483" s="29"/>
      <c r="H1483" s="17"/>
    </row>
    <row r="1484" spans="1:8" ht="14.4" x14ac:dyDescent="0.3">
      <c r="A1484" s="31"/>
      <c r="B1484" s="31" t="s">
        <v>5912</v>
      </c>
      <c r="C1484" s="17"/>
      <c r="D1484" s="17"/>
      <c r="E1484" s="17"/>
      <c r="F1484" s="17"/>
      <c r="G1484" s="29"/>
      <c r="H1484" s="17"/>
    </row>
    <row r="1485" spans="1:8" ht="14.4" x14ac:dyDescent="0.3">
      <c r="A1485" s="31"/>
      <c r="B1485" s="31" t="s">
        <v>3279</v>
      </c>
      <c r="C1485" s="17"/>
      <c r="D1485" s="17"/>
      <c r="E1485" s="17"/>
      <c r="F1485" s="17"/>
      <c r="G1485" s="29"/>
      <c r="H1485" s="17"/>
    </row>
    <row r="1486" spans="1:8" ht="14.4" x14ac:dyDescent="0.3">
      <c r="A1486" s="31"/>
      <c r="B1486" s="31" t="s">
        <v>921</v>
      </c>
      <c r="C1486" s="17"/>
      <c r="D1486" s="17"/>
      <c r="E1486" s="17"/>
      <c r="F1486" s="17"/>
      <c r="G1486" s="29"/>
      <c r="H1486" s="17"/>
    </row>
    <row r="1487" spans="1:8" ht="14.4" x14ac:dyDescent="0.3">
      <c r="A1487" s="31"/>
      <c r="B1487" s="31" t="s">
        <v>6714</v>
      </c>
      <c r="C1487" s="17"/>
      <c r="D1487" s="17"/>
      <c r="E1487" s="17"/>
      <c r="F1487" s="17"/>
      <c r="G1487" s="29"/>
      <c r="H1487" s="17"/>
    </row>
    <row r="1488" spans="1:8" ht="14.4" x14ac:dyDescent="0.3">
      <c r="A1488" s="31"/>
      <c r="B1488" s="31" t="s">
        <v>7098</v>
      </c>
      <c r="C1488" s="17"/>
      <c r="D1488" s="17"/>
      <c r="E1488" s="17"/>
      <c r="F1488" s="17"/>
      <c r="G1488" s="29"/>
      <c r="H1488" s="17"/>
    </row>
    <row r="1489" spans="1:8" ht="14.4" x14ac:dyDescent="0.3">
      <c r="A1489" s="31"/>
      <c r="B1489" s="31" t="s">
        <v>8334</v>
      </c>
      <c r="C1489" s="17"/>
      <c r="D1489" s="17"/>
      <c r="E1489" s="17"/>
      <c r="F1489" s="17"/>
      <c r="G1489" s="29"/>
      <c r="H1489" s="17"/>
    </row>
    <row r="1490" spans="1:8" ht="14.4" x14ac:dyDescent="0.3">
      <c r="A1490" s="31"/>
      <c r="B1490" s="31" t="s">
        <v>8335</v>
      </c>
      <c r="C1490" s="17"/>
      <c r="D1490" s="17"/>
      <c r="E1490" s="17"/>
      <c r="F1490" s="17"/>
      <c r="G1490" s="29"/>
      <c r="H1490" s="17"/>
    </row>
    <row r="1491" spans="1:8" ht="14.4" x14ac:dyDescent="0.3">
      <c r="A1491" s="31"/>
      <c r="B1491" s="31" t="s">
        <v>2158</v>
      </c>
      <c r="C1491" s="17"/>
      <c r="D1491" s="17"/>
      <c r="E1491" s="17"/>
      <c r="F1491" s="17"/>
      <c r="G1491" s="29"/>
      <c r="H1491" s="17"/>
    </row>
    <row r="1492" spans="1:8" ht="14.4" x14ac:dyDescent="0.3">
      <c r="A1492" s="31"/>
      <c r="B1492" s="31" t="s">
        <v>2832</v>
      </c>
      <c r="C1492" s="17"/>
      <c r="D1492" s="17"/>
      <c r="E1492" s="17"/>
      <c r="F1492" s="17"/>
      <c r="G1492" s="29"/>
      <c r="H1492" s="17"/>
    </row>
    <row r="1493" spans="1:8" ht="14.4" x14ac:dyDescent="0.3">
      <c r="A1493" s="31"/>
      <c r="B1493" s="31" t="s">
        <v>8336</v>
      </c>
      <c r="C1493" s="17"/>
      <c r="D1493" s="17"/>
      <c r="E1493" s="17"/>
      <c r="F1493" s="17"/>
      <c r="G1493" s="29"/>
      <c r="H1493" s="17"/>
    </row>
    <row r="1494" spans="1:8" ht="14.4" x14ac:dyDescent="0.3">
      <c r="A1494" s="31"/>
      <c r="B1494" s="31" t="s">
        <v>8337</v>
      </c>
      <c r="C1494" s="17"/>
      <c r="D1494" s="17"/>
      <c r="E1494" s="17"/>
      <c r="F1494" s="17"/>
      <c r="G1494" s="29"/>
      <c r="H1494" s="17"/>
    </row>
    <row r="1495" spans="1:8" ht="14.4" x14ac:dyDescent="0.3">
      <c r="A1495" s="31"/>
      <c r="B1495" s="31" t="s">
        <v>8338</v>
      </c>
      <c r="C1495" s="17"/>
      <c r="D1495" s="17"/>
      <c r="E1495" s="17"/>
      <c r="F1495" s="17"/>
      <c r="G1495" s="29"/>
      <c r="H1495" s="17"/>
    </row>
    <row r="1496" spans="1:8" ht="14.4" x14ac:dyDescent="0.3">
      <c r="A1496" s="31"/>
      <c r="B1496" s="31" t="s">
        <v>8339</v>
      </c>
      <c r="C1496" s="17"/>
      <c r="D1496" s="17"/>
      <c r="E1496" s="17"/>
      <c r="F1496" s="17"/>
      <c r="G1496" s="29"/>
      <c r="H1496" s="17"/>
    </row>
    <row r="1497" spans="1:8" ht="14.4" x14ac:dyDescent="0.3">
      <c r="A1497" s="31"/>
      <c r="B1497" s="31" t="s">
        <v>8340</v>
      </c>
      <c r="C1497" s="17"/>
      <c r="D1497" s="17"/>
      <c r="E1497" s="17"/>
      <c r="F1497" s="17"/>
      <c r="G1497" s="29"/>
      <c r="H1497" s="17"/>
    </row>
    <row r="1498" spans="1:8" ht="14.4" x14ac:dyDescent="0.3">
      <c r="A1498" s="31"/>
      <c r="B1498" s="31" t="s">
        <v>8341</v>
      </c>
      <c r="C1498" s="17"/>
      <c r="D1498" s="17"/>
      <c r="E1498" s="17"/>
      <c r="F1498" s="17"/>
      <c r="G1498" s="29"/>
      <c r="H1498" s="17"/>
    </row>
    <row r="1499" spans="1:8" ht="14.4" x14ac:dyDescent="0.3">
      <c r="A1499" s="31"/>
      <c r="B1499" s="31" t="s">
        <v>8342</v>
      </c>
      <c r="C1499" s="17"/>
      <c r="D1499" s="17"/>
      <c r="E1499" s="17"/>
      <c r="F1499" s="17"/>
      <c r="G1499" s="29"/>
      <c r="H1499" s="17"/>
    </row>
    <row r="1500" spans="1:8" ht="14.4" x14ac:dyDescent="0.3">
      <c r="A1500" s="31"/>
      <c r="B1500" s="31" t="s">
        <v>6996</v>
      </c>
      <c r="C1500" s="17"/>
      <c r="D1500" s="17"/>
      <c r="E1500" s="17"/>
      <c r="F1500" s="17"/>
      <c r="G1500" s="29"/>
      <c r="H1500" s="17"/>
    </row>
    <row r="1501" spans="1:8" ht="14.4" x14ac:dyDescent="0.3">
      <c r="A1501" s="31"/>
      <c r="B1501" s="31" t="s">
        <v>8343</v>
      </c>
      <c r="C1501" s="17"/>
      <c r="D1501" s="17"/>
      <c r="E1501" s="17"/>
      <c r="F1501" s="17"/>
      <c r="G1501" s="29"/>
      <c r="H1501" s="17"/>
    </row>
    <row r="1502" spans="1:8" ht="14.4" x14ac:dyDescent="0.3">
      <c r="A1502" s="31"/>
      <c r="B1502" s="31" t="s">
        <v>4731</v>
      </c>
      <c r="C1502" s="17"/>
      <c r="D1502" s="17"/>
      <c r="E1502" s="17"/>
      <c r="F1502" s="17"/>
      <c r="G1502" s="29"/>
      <c r="H1502" s="17"/>
    </row>
    <row r="1503" spans="1:8" ht="14.4" x14ac:dyDescent="0.3">
      <c r="A1503" s="31"/>
      <c r="B1503" s="31" t="s">
        <v>8344</v>
      </c>
      <c r="C1503" s="17"/>
      <c r="D1503" s="17"/>
      <c r="E1503" s="17"/>
      <c r="F1503" s="17"/>
      <c r="G1503" s="29"/>
      <c r="H1503" s="17"/>
    </row>
    <row r="1504" spans="1:8" ht="14.4" x14ac:dyDescent="0.3">
      <c r="A1504" s="31"/>
      <c r="B1504" s="31" t="s">
        <v>8345</v>
      </c>
      <c r="C1504" s="17"/>
      <c r="D1504" s="17"/>
      <c r="E1504" s="17"/>
      <c r="F1504" s="17"/>
      <c r="G1504" s="29"/>
      <c r="H1504" s="17"/>
    </row>
    <row r="1505" spans="1:8" ht="14.4" x14ac:dyDescent="0.3">
      <c r="A1505" s="31"/>
      <c r="B1505" s="31" t="s">
        <v>8346</v>
      </c>
      <c r="C1505" s="17"/>
      <c r="D1505" s="17"/>
      <c r="E1505" s="17"/>
      <c r="F1505" s="17"/>
      <c r="G1505" s="29"/>
      <c r="H1505" s="17"/>
    </row>
    <row r="1506" spans="1:8" ht="14.4" x14ac:dyDescent="0.3">
      <c r="A1506" s="31"/>
      <c r="B1506" s="31" t="s">
        <v>8347</v>
      </c>
      <c r="C1506" s="17"/>
      <c r="D1506" s="17"/>
      <c r="E1506" s="17"/>
      <c r="F1506" s="17"/>
      <c r="G1506" s="29"/>
      <c r="H1506" s="17"/>
    </row>
    <row r="1507" spans="1:8" ht="14.4" x14ac:dyDescent="0.3">
      <c r="A1507" s="31"/>
      <c r="B1507" s="31" t="s">
        <v>8348</v>
      </c>
      <c r="C1507" s="17"/>
      <c r="D1507" s="17"/>
      <c r="E1507" s="17"/>
      <c r="F1507" s="17"/>
      <c r="G1507" s="29"/>
      <c r="H1507" s="17"/>
    </row>
    <row r="1508" spans="1:8" ht="14.4" x14ac:dyDescent="0.3">
      <c r="A1508" s="31"/>
      <c r="B1508" s="31" t="s">
        <v>7057</v>
      </c>
      <c r="C1508" s="17"/>
      <c r="D1508" s="17"/>
      <c r="E1508" s="17"/>
      <c r="F1508" s="17"/>
      <c r="G1508" s="29"/>
      <c r="H1508" s="17"/>
    </row>
    <row r="1509" spans="1:8" ht="14.4" x14ac:dyDescent="0.3">
      <c r="A1509" s="31"/>
      <c r="B1509" s="31" t="s">
        <v>5216</v>
      </c>
      <c r="C1509" s="17"/>
      <c r="D1509" s="17"/>
      <c r="E1509" s="17"/>
      <c r="F1509" s="17"/>
      <c r="G1509" s="29"/>
      <c r="H1509" s="17"/>
    </row>
    <row r="1510" spans="1:8" ht="14.4" x14ac:dyDescent="0.3">
      <c r="A1510" s="31"/>
      <c r="B1510" s="31" t="s">
        <v>8349</v>
      </c>
      <c r="C1510" s="17"/>
      <c r="D1510" s="17"/>
      <c r="E1510" s="17"/>
      <c r="F1510" s="17"/>
      <c r="G1510" s="29"/>
      <c r="H1510" s="17"/>
    </row>
    <row r="1511" spans="1:8" ht="14.4" x14ac:dyDescent="0.3">
      <c r="A1511" s="31"/>
      <c r="B1511" s="31" t="s">
        <v>8350</v>
      </c>
      <c r="C1511" s="17"/>
      <c r="D1511" s="17"/>
      <c r="E1511" s="17"/>
      <c r="F1511" s="17"/>
      <c r="G1511" s="29"/>
      <c r="H1511" s="17"/>
    </row>
    <row r="1512" spans="1:8" ht="14.4" x14ac:dyDescent="0.3">
      <c r="A1512" s="31"/>
      <c r="B1512" s="31" t="s">
        <v>8351</v>
      </c>
      <c r="C1512" s="17"/>
      <c r="D1512" s="17"/>
      <c r="E1512" s="17"/>
      <c r="F1512" s="17"/>
      <c r="G1512" s="29"/>
      <c r="H1512" s="17"/>
    </row>
    <row r="1513" spans="1:8" ht="14.4" x14ac:dyDescent="0.3">
      <c r="A1513" s="31"/>
      <c r="B1513" s="31" t="s">
        <v>8352</v>
      </c>
      <c r="C1513" s="17"/>
      <c r="D1513" s="17"/>
      <c r="E1513" s="17"/>
      <c r="F1513" s="17"/>
      <c r="G1513" s="29"/>
      <c r="H1513" s="17"/>
    </row>
    <row r="1514" spans="1:8" ht="14.4" x14ac:dyDescent="0.3">
      <c r="A1514" s="31"/>
      <c r="B1514" s="31" t="s">
        <v>5217</v>
      </c>
      <c r="C1514" s="17"/>
      <c r="D1514" s="17"/>
      <c r="E1514" s="17"/>
      <c r="F1514" s="17"/>
      <c r="G1514" s="29"/>
      <c r="H1514" s="17"/>
    </row>
    <row r="1515" spans="1:8" ht="14.4" x14ac:dyDescent="0.3">
      <c r="A1515" s="31"/>
      <c r="B1515" s="31" t="s">
        <v>5218</v>
      </c>
      <c r="C1515" s="17"/>
      <c r="D1515" s="17"/>
      <c r="E1515" s="17"/>
      <c r="F1515" s="17"/>
      <c r="G1515" s="29"/>
      <c r="H1515" s="17"/>
    </row>
    <row r="1516" spans="1:8" ht="14.4" x14ac:dyDescent="0.3">
      <c r="A1516" s="31"/>
      <c r="B1516" s="31" t="s">
        <v>8353</v>
      </c>
      <c r="C1516" s="17"/>
      <c r="D1516" s="17"/>
      <c r="E1516" s="17"/>
      <c r="F1516" s="17"/>
      <c r="G1516" s="29"/>
      <c r="H1516" s="17"/>
    </row>
    <row r="1517" spans="1:8" ht="14.4" x14ac:dyDescent="0.3">
      <c r="A1517" s="31"/>
      <c r="B1517" s="31" t="s">
        <v>8354</v>
      </c>
      <c r="C1517" s="17"/>
      <c r="D1517" s="17"/>
      <c r="E1517" s="17"/>
      <c r="F1517" s="17"/>
      <c r="G1517" s="29"/>
      <c r="H1517" s="17"/>
    </row>
    <row r="1518" spans="1:8" ht="14.4" x14ac:dyDescent="0.3">
      <c r="A1518" s="31"/>
      <c r="B1518" s="31" t="s">
        <v>8355</v>
      </c>
      <c r="C1518" s="17"/>
      <c r="D1518" s="17"/>
      <c r="E1518" s="17"/>
      <c r="F1518" s="17"/>
      <c r="G1518" s="29"/>
      <c r="H1518" s="17"/>
    </row>
    <row r="1519" spans="1:8" ht="14.4" x14ac:dyDescent="0.3">
      <c r="A1519" s="31"/>
      <c r="B1519" s="31" t="s">
        <v>5967</v>
      </c>
      <c r="C1519" s="17"/>
      <c r="D1519" s="17"/>
      <c r="E1519" s="17"/>
      <c r="F1519" s="17"/>
      <c r="G1519" s="29"/>
      <c r="H1519" s="17"/>
    </row>
    <row r="1520" spans="1:8" ht="14.4" x14ac:dyDescent="0.3">
      <c r="A1520" s="31"/>
      <c r="B1520" s="31" t="s">
        <v>5221</v>
      </c>
      <c r="C1520" s="17"/>
      <c r="D1520" s="17"/>
      <c r="E1520" s="17"/>
      <c r="F1520" s="17"/>
      <c r="G1520" s="29"/>
      <c r="H1520" s="17"/>
    </row>
    <row r="1521" spans="1:8" ht="14.4" x14ac:dyDescent="0.3">
      <c r="A1521" s="31"/>
      <c r="B1521" s="31" t="s">
        <v>8356</v>
      </c>
      <c r="C1521" s="17"/>
      <c r="D1521" s="17"/>
      <c r="E1521" s="17"/>
      <c r="F1521" s="17"/>
      <c r="G1521" s="29"/>
      <c r="H1521" s="17"/>
    </row>
    <row r="1522" spans="1:8" ht="14.4" x14ac:dyDescent="0.3">
      <c r="A1522" s="31"/>
      <c r="B1522" s="31" t="s">
        <v>5222</v>
      </c>
      <c r="C1522" s="17"/>
      <c r="D1522" s="17"/>
      <c r="E1522" s="17"/>
      <c r="F1522" s="17"/>
      <c r="G1522" s="29"/>
      <c r="H1522" s="17"/>
    </row>
    <row r="1523" spans="1:8" ht="14.4" x14ac:dyDescent="0.3">
      <c r="A1523" s="31"/>
      <c r="B1523" s="31" t="s">
        <v>8357</v>
      </c>
      <c r="C1523" s="17"/>
      <c r="D1523" s="17"/>
      <c r="E1523" s="17"/>
      <c r="F1523" s="17"/>
      <c r="G1523" s="29"/>
      <c r="H1523" s="17"/>
    </row>
    <row r="1524" spans="1:8" ht="14.4" x14ac:dyDescent="0.3">
      <c r="A1524" s="31"/>
      <c r="B1524" s="31" t="s">
        <v>8358</v>
      </c>
      <c r="C1524" s="17"/>
      <c r="D1524" s="17"/>
      <c r="E1524" s="17"/>
      <c r="F1524" s="17"/>
      <c r="G1524" s="29"/>
      <c r="H1524" s="17"/>
    </row>
    <row r="1525" spans="1:8" ht="14.4" x14ac:dyDescent="0.3">
      <c r="A1525" s="31"/>
      <c r="B1525" s="31" t="s">
        <v>8359</v>
      </c>
      <c r="C1525" s="17"/>
      <c r="D1525" s="17"/>
      <c r="E1525" s="17"/>
      <c r="F1525" s="17"/>
      <c r="G1525" s="29"/>
      <c r="H1525" s="17"/>
    </row>
    <row r="1526" spans="1:8" ht="14.4" x14ac:dyDescent="0.3">
      <c r="A1526" s="31"/>
      <c r="B1526" s="31" t="s">
        <v>8360</v>
      </c>
      <c r="C1526" s="17"/>
      <c r="D1526" s="17"/>
      <c r="E1526" s="17"/>
      <c r="F1526" s="17"/>
      <c r="G1526" s="29"/>
      <c r="H1526" s="17"/>
    </row>
    <row r="1527" spans="1:8" ht="14.4" x14ac:dyDescent="0.3">
      <c r="A1527" s="31"/>
      <c r="B1527" s="31" t="s">
        <v>8361</v>
      </c>
      <c r="C1527" s="17"/>
      <c r="D1527" s="17"/>
      <c r="E1527" s="17"/>
      <c r="F1527" s="17"/>
      <c r="G1527" s="29"/>
      <c r="H1527" s="17"/>
    </row>
    <row r="1528" spans="1:8" ht="14.4" x14ac:dyDescent="0.3">
      <c r="A1528" s="31"/>
      <c r="B1528" s="31" t="s">
        <v>8362</v>
      </c>
      <c r="C1528" s="17"/>
      <c r="D1528" s="17"/>
      <c r="E1528" s="17"/>
      <c r="F1528" s="17"/>
      <c r="G1528" s="29"/>
      <c r="H1528" s="17"/>
    </row>
    <row r="1529" spans="1:8" ht="14.4" x14ac:dyDescent="0.3">
      <c r="A1529" s="31"/>
      <c r="B1529" s="31" t="s">
        <v>8363</v>
      </c>
      <c r="C1529" s="17"/>
      <c r="D1529" s="17"/>
      <c r="E1529" s="17"/>
      <c r="F1529" s="17"/>
      <c r="G1529" s="29"/>
      <c r="H1529" s="17"/>
    </row>
    <row r="1530" spans="1:8" ht="14.4" x14ac:dyDescent="0.3">
      <c r="A1530" s="31"/>
      <c r="B1530" s="31" t="s">
        <v>8364</v>
      </c>
      <c r="C1530" s="17"/>
      <c r="D1530" s="17"/>
      <c r="E1530" s="17"/>
      <c r="F1530" s="17"/>
      <c r="G1530" s="29"/>
      <c r="H1530" s="17"/>
    </row>
    <row r="1531" spans="1:8" ht="14.4" x14ac:dyDescent="0.3">
      <c r="A1531" s="31"/>
      <c r="B1531" s="31" t="s">
        <v>8365</v>
      </c>
      <c r="C1531" s="17"/>
      <c r="D1531" s="17"/>
      <c r="E1531" s="17"/>
      <c r="F1531" s="17"/>
      <c r="G1531" s="29"/>
      <c r="H1531" s="17"/>
    </row>
    <row r="1532" spans="1:8" ht="14.4" x14ac:dyDescent="0.3">
      <c r="A1532" s="31"/>
      <c r="B1532" s="31" t="s">
        <v>8366</v>
      </c>
      <c r="C1532" s="17"/>
      <c r="D1532" s="17"/>
      <c r="E1532" s="17"/>
      <c r="F1532" s="17"/>
      <c r="G1532" s="29"/>
      <c r="H1532" s="17"/>
    </row>
    <row r="1533" spans="1:8" ht="14.4" x14ac:dyDescent="0.3">
      <c r="A1533" s="31"/>
      <c r="B1533" s="31" t="s">
        <v>6929</v>
      </c>
      <c r="C1533" s="17"/>
      <c r="D1533" s="17"/>
      <c r="E1533" s="17"/>
      <c r="F1533" s="17"/>
      <c r="G1533" s="29"/>
      <c r="H1533" s="17"/>
    </row>
    <row r="1534" spans="1:8" ht="14.4" x14ac:dyDescent="0.3">
      <c r="A1534" s="31"/>
      <c r="B1534" s="31" t="s">
        <v>5223</v>
      </c>
      <c r="C1534" s="17"/>
      <c r="D1534" s="17"/>
      <c r="E1534" s="17"/>
      <c r="F1534" s="17"/>
      <c r="G1534" s="29"/>
      <c r="H1534" s="17"/>
    </row>
    <row r="1535" spans="1:8" ht="14.4" x14ac:dyDescent="0.3">
      <c r="A1535" s="31"/>
      <c r="B1535" s="31" t="s">
        <v>8367</v>
      </c>
      <c r="C1535" s="17"/>
      <c r="D1535" s="17"/>
      <c r="E1535" s="17"/>
      <c r="F1535" s="17"/>
      <c r="G1535" s="29"/>
      <c r="H1535" s="17"/>
    </row>
    <row r="1536" spans="1:8" ht="14.4" x14ac:dyDescent="0.3">
      <c r="A1536" s="31"/>
      <c r="B1536" s="31" t="s">
        <v>8368</v>
      </c>
      <c r="C1536" s="17"/>
      <c r="D1536" s="17"/>
      <c r="E1536" s="17"/>
      <c r="F1536" s="17"/>
      <c r="G1536" s="29"/>
      <c r="H1536" s="17"/>
    </row>
    <row r="1537" spans="1:8" ht="14.4" x14ac:dyDescent="0.3">
      <c r="A1537" s="31"/>
      <c r="B1537" s="31" t="s">
        <v>8369</v>
      </c>
      <c r="C1537" s="17"/>
      <c r="D1537" s="17"/>
      <c r="E1537" s="17"/>
      <c r="F1537" s="17"/>
      <c r="G1537" s="29"/>
      <c r="H1537" s="17"/>
    </row>
    <row r="1538" spans="1:8" ht="14.4" x14ac:dyDescent="0.3">
      <c r="A1538" s="31"/>
      <c r="B1538" s="31" t="s">
        <v>8370</v>
      </c>
      <c r="C1538" s="17"/>
      <c r="D1538" s="17"/>
      <c r="E1538" s="17"/>
      <c r="F1538" s="17"/>
      <c r="G1538" s="29"/>
      <c r="H1538" s="17"/>
    </row>
    <row r="1539" spans="1:8" ht="14.4" x14ac:dyDescent="0.3">
      <c r="A1539" s="31"/>
      <c r="B1539" s="31" t="s">
        <v>8371</v>
      </c>
      <c r="C1539" s="17"/>
      <c r="D1539" s="17"/>
      <c r="E1539" s="17"/>
      <c r="F1539" s="17"/>
      <c r="G1539" s="29"/>
      <c r="H1539" s="17"/>
    </row>
    <row r="1540" spans="1:8" ht="14.4" x14ac:dyDescent="0.3">
      <c r="A1540" s="31"/>
      <c r="B1540" s="31" t="s">
        <v>8372</v>
      </c>
      <c r="C1540" s="17"/>
      <c r="D1540" s="17"/>
      <c r="E1540" s="17"/>
      <c r="F1540" s="17"/>
      <c r="G1540" s="29"/>
      <c r="H1540" s="17"/>
    </row>
    <row r="1541" spans="1:8" ht="14.4" x14ac:dyDescent="0.3">
      <c r="A1541" s="31"/>
      <c r="B1541" s="31" t="s">
        <v>8373</v>
      </c>
      <c r="C1541" s="17"/>
      <c r="D1541" s="17"/>
      <c r="E1541" s="17"/>
      <c r="F1541" s="17"/>
      <c r="G1541" s="29"/>
      <c r="H1541" s="17"/>
    </row>
    <row r="1542" spans="1:8" ht="14.4" x14ac:dyDescent="0.3">
      <c r="A1542" s="31"/>
      <c r="B1542" s="31" t="s">
        <v>8374</v>
      </c>
      <c r="C1542" s="17"/>
      <c r="D1542" s="17"/>
      <c r="E1542" s="17"/>
      <c r="F1542" s="17"/>
      <c r="G1542" s="29"/>
      <c r="H1542" s="17"/>
    </row>
    <row r="1543" spans="1:8" ht="14.4" x14ac:dyDescent="0.3">
      <c r="A1543" s="31"/>
      <c r="B1543" s="31" t="s">
        <v>8375</v>
      </c>
      <c r="C1543" s="17"/>
      <c r="D1543" s="17"/>
      <c r="E1543" s="17"/>
      <c r="F1543" s="17"/>
      <c r="G1543" s="29"/>
      <c r="H1543" s="17"/>
    </row>
    <row r="1544" spans="1:8" ht="14.4" x14ac:dyDescent="0.3">
      <c r="A1544" s="31"/>
      <c r="B1544" s="31" t="s">
        <v>5224</v>
      </c>
      <c r="C1544" s="17"/>
      <c r="D1544" s="17"/>
      <c r="E1544" s="17"/>
      <c r="F1544" s="17"/>
      <c r="G1544" s="29"/>
      <c r="H1544" s="17"/>
    </row>
    <row r="1545" spans="1:8" ht="14.4" x14ac:dyDescent="0.3">
      <c r="A1545" s="31"/>
      <c r="B1545" s="31" t="s">
        <v>8376</v>
      </c>
      <c r="C1545" s="17"/>
      <c r="D1545" s="17"/>
      <c r="E1545" s="17"/>
      <c r="F1545" s="17"/>
      <c r="G1545" s="29"/>
      <c r="H1545" s="17"/>
    </row>
    <row r="1546" spans="1:8" ht="14.4" x14ac:dyDescent="0.3">
      <c r="A1546" s="31"/>
      <c r="B1546" s="31" t="s">
        <v>8377</v>
      </c>
      <c r="C1546" s="17"/>
      <c r="D1546" s="17"/>
      <c r="E1546" s="17"/>
      <c r="F1546" s="17"/>
      <c r="G1546" s="29"/>
      <c r="H1546" s="17"/>
    </row>
    <row r="1547" spans="1:8" ht="14.4" x14ac:dyDescent="0.3">
      <c r="A1547" s="31"/>
      <c r="B1547" s="31" t="s">
        <v>527</v>
      </c>
      <c r="C1547" s="17"/>
      <c r="D1547" s="17"/>
      <c r="E1547" s="17"/>
      <c r="F1547" s="17"/>
      <c r="G1547" s="29"/>
      <c r="H1547" s="17"/>
    </row>
    <row r="1548" spans="1:8" ht="14.4" x14ac:dyDescent="0.3">
      <c r="A1548" s="31"/>
      <c r="B1548" s="31" t="s">
        <v>584</v>
      </c>
      <c r="C1548" s="17"/>
      <c r="D1548" s="17"/>
      <c r="E1548" s="17"/>
      <c r="F1548" s="17"/>
      <c r="G1548" s="29"/>
      <c r="H1548" s="17"/>
    </row>
    <row r="1549" spans="1:8" ht="14.4" x14ac:dyDescent="0.3">
      <c r="A1549" s="31"/>
      <c r="B1549" s="31" t="s">
        <v>5226</v>
      </c>
      <c r="C1549" s="17"/>
      <c r="D1549" s="17"/>
      <c r="E1549" s="17"/>
      <c r="F1549" s="17"/>
      <c r="G1549" s="29"/>
      <c r="H1549" s="17"/>
    </row>
    <row r="1550" spans="1:8" ht="14.4" x14ac:dyDescent="0.3">
      <c r="A1550" s="31"/>
      <c r="B1550" s="31" t="s">
        <v>5227</v>
      </c>
      <c r="C1550" s="17"/>
      <c r="D1550" s="17"/>
      <c r="E1550" s="17"/>
      <c r="F1550" s="17"/>
      <c r="G1550" s="29"/>
      <c r="H1550" s="17"/>
    </row>
    <row r="1551" spans="1:8" ht="14.4" x14ac:dyDescent="0.3">
      <c r="A1551" s="31"/>
      <c r="B1551" s="31" t="s">
        <v>8378</v>
      </c>
      <c r="C1551" s="17"/>
      <c r="D1551" s="17"/>
      <c r="E1551" s="17"/>
      <c r="F1551" s="17"/>
      <c r="G1551" s="29"/>
      <c r="H1551" s="17"/>
    </row>
    <row r="1552" spans="1:8" ht="14.4" x14ac:dyDescent="0.3">
      <c r="A1552" s="31"/>
      <c r="B1552" s="31" t="s">
        <v>8379</v>
      </c>
      <c r="C1552" s="17"/>
      <c r="D1552" s="17"/>
      <c r="E1552" s="17"/>
      <c r="F1552" s="17"/>
      <c r="G1552" s="29"/>
      <c r="H1552" s="17"/>
    </row>
    <row r="1553" spans="1:8" ht="14.4" x14ac:dyDescent="0.3">
      <c r="A1553" s="31"/>
      <c r="B1553" s="31" t="s">
        <v>5228</v>
      </c>
      <c r="C1553" s="17"/>
      <c r="D1553" s="17"/>
      <c r="E1553" s="17"/>
      <c r="F1553" s="17"/>
      <c r="G1553" s="29"/>
      <c r="H1553" s="17"/>
    </row>
    <row r="1554" spans="1:8" ht="14.4" x14ac:dyDescent="0.3">
      <c r="A1554" s="31"/>
      <c r="B1554" s="31" t="s">
        <v>8380</v>
      </c>
      <c r="C1554" s="17"/>
      <c r="D1554" s="17"/>
      <c r="E1554" s="17"/>
      <c r="F1554" s="17"/>
      <c r="G1554" s="29"/>
      <c r="H1554" s="17"/>
    </row>
    <row r="1555" spans="1:8" ht="14.4" x14ac:dyDescent="0.3">
      <c r="A1555" s="31"/>
      <c r="B1555" s="31" t="s">
        <v>8381</v>
      </c>
      <c r="C1555" s="17"/>
      <c r="D1555" s="17"/>
      <c r="E1555" s="17"/>
      <c r="F1555" s="17"/>
      <c r="G1555" s="29"/>
      <c r="H1555" s="17"/>
    </row>
    <row r="1556" spans="1:8" ht="14.4" x14ac:dyDescent="0.3">
      <c r="A1556" s="31"/>
      <c r="B1556" s="31" t="s">
        <v>8382</v>
      </c>
      <c r="C1556" s="17"/>
      <c r="D1556" s="17"/>
      <c r="E1556" s="17"/>
      <c r="F1556" s="17"/>
      <c r="G1556" s="29"/>
      <c r="H1556" s="17"/>
    </row>
    <row r="1557" spans="1:8" ht="14.4" x14ac:dyDescent="0.3">
      <c r="A1557" s="31"/>
      <c r="B1557" s="31" t="s">
        <v>8383</v>
      </c>
      <c r="C1557" s="17"/>
      <c r="D1557" s="17"/>
      <c r="E1557" s="17"/>
      <c r="F1557" s="17"/>
      <c r="G1557" s="29"/>
      <c r="H1557" s="17"/>
    </row>
    <row r="1558" spans="1:8" ht="14.4" x14ac:dyDescent="0.3">
      <c r="A1558" s="31"/>
      <c r="B1558" s="31" t="s">
        <v>8384</v>
      </c>
      <c r="C1558" s="17"/>
      <c r="D1558" s="17"/>
      <c r="E1558" s="17"/>
      <c r="F1558" s="17"/>
      <c r="G1558" s="29"/>
      <c r="H1558" s="17"/>
    </row>
    <row r="1559" spans="1:8" ht="14.4" x14ac:dyDescent="0.3">
      <c r="A1559" s="31"/>
      <c r="B1559" s="31" t="s">
        <v>8385</v>
      </c>
      <c r="C1559" s="17"/>
      <c r="D1559" s="17"/>
      <c r="E1559" s="17"/>
      <c r="F1559" s="17"/>
      <c r="G1559" s="29"/>
      <c r="H1559" s="17"/>
    </row>
    <row r="1560" spans="1:8" ht="14.4" x14ac:dyDescent="0.3">
      <c r="A1560" s="31"/>
      <c r="B1560" s="31" t="s">
        <v>8386</v>
      </c>
      <c r="C1560" s="17"/>
      <c r="D1560" s="17"/>
      <c r="E1560" s="17"/>
      <c r="F1560" s="17"/>
      <c r="G1560" s="29"/>
      <c r="H1560" s="17"/>
    </row>
    <row r="1561" spans="1:8" ht="14.4" x14ac:dyDescent="0.3">
      <c r="A1561" s="31"/>
      <c r="B1561" s="31" t="s">
        <v>8387</v>
      </c>
      <c r="C1561" s="17"/>
      <c r="D1561" s="17"/>
      <c r="E1561" s="17"/>
      <c r="F1561" s="17"/>
      <c r="G1561" s="29"/>
      <c r="H1561" s="17"/>
    </row>
    <row r="1562" spans="1:8" ht="14.4" x14ac:dyDescent="0.3">
      <c r="A1562" s="31"/>
      <c r="B1562" s="31" t="s">
        <v>8388</v>
      </c>
      <c r="C1562" s="17"/>
      <c r="D1562" s="17"/>
      <c r="E1562" s="17"/>
      <c r="F1562" s="17"/>
      <c r="G1562" s="29"/>
      <c r="H1562" s="17"/>
    </row>
    <row r="1563" spans="1:8" ht="14.4" x14ac:dyDescent="0.3">
      <c r="A1563" s="31"/>
      <c r="B1563" s="31" t="s">
        <v>8389</v>
      </c>
      <c r="C1563" s="17"/>
      <c r="D1563" s="17"/>
      <c r="E1563" s="17"/>
      <c r="F1563" s="17"/>
      <c r="G1563" s="29"/>
      <c r="H1563" s="17"/>
    </row>
    <row r="1564" spans="1:8" ht="14.4" x14ac:dyDescent="0.3">
      <c r="A1564" s="31"/>
      <c r="B1564" s="31" t="s">
        <v>8390</v>
      </c>
      <c r="C1564" s="17"/>
      <c r="D1564" s="17"/>
      <c r="E1564" s="17"/>
      <c r="F1564" s="17"/>
      <c r="G1564" s="29"/>
      <c r="H1564" s="17"/>
    </row>
    <row r="1565" spans="1:8" ht="14.4" x14ac:dyDescent="0.3">
      <c r="A1565" s="31"/>
      <c r="B1565" s="31" t="s">
        <v>8391</v>
      </c>
      <c r="C1565" s="17"/>
      <c r="D1565" s="17"/>
      <c r="E1565" s="17"/>
      <c r="F1565" s="17"/>
      <c r="G1565" s="29"/>
      <c r="H1565" s="17"/>
    </row>
    <row r="1566" spans="1:8" ht="14.4" x14ac:dyDescent="0.3">
      <c r="A1566" s="31"/>
      <c r="B1566" s="31" t="s">
        <v>8392</v>
      </c>
      <c r="C1566" s="17"/>
      <c r="D1566" s="17"/>
      <c r="E1566" s="17"/>
      <c r="F1566" s="17"/>
      <c r="G1566" s="29"/>
      <c r="H1566" s="17"/>
    </row>
    <row r="1567" spans="1:8" ht="14.4" x14ac:dyDescent="0.3">
      <c r="A1567" s="31"/>
      <c r="B1567" s="31" t="s">
        <v>8393</v>
      </c>
      <c r="C1567" s="17"/>
      <c r="D1567" s="17"/>
      <c r="E1567" s="17"/>
      <c r="F1567" s="17"/>
      <c r="G1567" s="29"/>
      <c r="H1567" s="17"/>
    </row>
    <row r="1568" spans="1:8" ht="14.4" x14ac:dyDescent="0.3">
      <c r="A1568" s="31"/>
      <c r="B1568" s="31" t="s">
        <v>8394</v>
      </c>
      <c r="C1568" s="17"/>
      <c r="D1568" s="17"/>
      <c r="E1568" s="17"/>
      <c r="F1568" s="17"/>
      <c r="G1568" s="29"/>
      <c r="H1568" s="17"/>
    </row>
    <row r="1569" spans="1:8" ht="14.4" x14ac:dyDescent="0.3">
      <c r="A1569" s="31"/>
      <c r="B1569" s="31" t="s">
        <v>8395</v>
      </c>
      <c r="C1569" s="17"/>
      <c r="D1569" s="17"/>
      <c r="E1569" s="17"/>
      <c r="F1569" s="17"/>
      <c r="G1569" s="29"/>
      <c r="H1569" s="17"/>
    </row>
    <row r="1570" spans="1:8" ht="14.4" x14ac:dyDescent="0.3">
      <c r="A1570" s="31"/>
      <c r="B1570" s="31" t="s">
        <v>8396</v>
      </c>
      <c r="C1570" s="17"/>
      <c r="D1570" s="17"/>
      <c r="E1570" s="17"/>
      <c r="F1570" s="17"/>
      <c r="G1570" s="29"/>
      <c r="H1570" s="17"/>
    </row>
    <row r="1571" spans="1:8" ht="14.4" x14ac:dyDescent="0.3">
      <c r="A1571" s="31"/>
      <c r="B1571" s="31" t="s">
        <v>8397</v>
      </c>
      <c r="C1571" s="17"/>
      <c r="D1571" s="17"/>
      <c r="E1571" s="17"/>
      <c r="F1571" s="17"/>
      <c r="G1571" s="29"/>
      <c r="H1571" s="17"/>
    </row>
    <row r="1572" spans="1:8" ht="14.4" x14ac:dyDescent="0.3">
      <c r="A1572" s="31"/>
      <c r="B1572" s="31" t="s">
        <v>8398</v>
      </c>
      <c r="C1572" s="17"/>
      <c r="D1572" s="17"/>
      <c r="E1572" s="17"/>
      <c r="F1572" s="17"/>
      <c r="G1572" s="29"/>
      <c r="H1572" s="17"/>
    </row>
    <row r="1573" spans="1:8" ht="14.4" x14ac:dyDescent="0.3">
      <c r="A1573" s="31"/>
      <c r="B1573" s="31" t="s">
        <v>8399</v>
      </c>
      <c r="C1573" s="17"/>
      <c r="D1573" s="17"/>
      <c r="E1573" s="17"/>
      <c r="F1573" s="17"/>
      <c r="G1573" s="29"/>
      <c r="H1573" s="17"/>
    </row>
    <row r="1574" spans="1:8" ht="14.4" x14ac:dyDescent="0.3">
      <c r="A1574" s="31"/>
      <c r="B1574" s="31" t="s">
        <v>8400</v>
      </c>
      <c r="C1574" s="17"/>
      <c r="D1574" s="17"/>
      <c r="E1574" s="17"/>
      <c r="F1574" s="17"/>
      <c r="G1574" s="29"/>
      <c r="H1574" s="17"/>
    </row>
    <row r="1575" spans="1:8" ht="14.4" x14ac:dyDescent="0.3">
      <c r="A1575" s="31"/>
      <c r="B1575" s="31" t="s">
        <v>8401</v>
      </c>
      <c r="C1575" s="17"/>
      <c r="D1575" s="17"/>
      <c r="E1575" s="17"/>
      <c r="F1575" s="17"/>
      <c r="G1575" s="29"/>
      <c r="H1575" s="17"/>
    </row>
    <row r="1576" spans="1:8" ht="14.4" x14ac:dyDescent="0.3">
      <c r="A1576" s="31"/>
      <c r="B1576" s="31" t="s">
        <v>8402</v>
      </c>
      <c r="C1576" s="17"/>
      <c r="D1576" s="17"/>
      <c r="E1576" s="17"/>
      <c r="F1576" s="17"/>
      <c r="G1576" s="29"/>
      <c r="H1576" s="17"/>
    </row>
    <row r="1577" spans="1:8" ht="14.4" x14ac:dyDescent="0.3">
      <c r="A1577" s="31"/>
      <c r="B1577" s="31" t="s">
        <v>8403</v>
      </c>
      <c r="C1577" s="17"/>
      <c r="D1577" s="17"/>
      <c r="E1577" s="17"/>
      <c r="F1577" s="17"/>
      <c r="G1577" s="29"/>
      <c r="H1577" s="17"/>
    </row>
    <row r="1578" spans="1:8" ht="14.4" x14ac:dyDescent="0.3">
      <c r="A1578" s="31"/>
      <c r="B1578" s="31" t="s">
        <v>6546</v>
      </c>
      <c r="C1578" s="17"/>
      <c r="D1578" s="17"/>
      <c r="E1578" s="17"/>
      <c r="F1578" s="17"/>
      <c r="G1578" s="29"/>
      <c r="H1578" s="17"/>
    </row>
    <row r="1579" spans="1:8" ht="14.4" x14ac:dyDescent="0.3">
      <c r="A1579" s="31"/>
      <c r="B1579" s="31" t="s">
        <v>5230</v>
      </c>
      <c r="C1579" s="17"/>
      <c r="D1579" s="17"/>
      <c r="E1579" s="17"/>
      <c r="F1579" s="17"/>
      <c r="G1579" s="29"/>
      <c r="H1579" s="17"/>
    </row>
    <row r="1580" spans="1:8" ht="14.4" x14ac:dyDescent="0.3">
      <c r="A1580" s="31"/>
      <c r="B1580" s="31" t="s">
        <v>8404</v>
      </c>
      <c r="C1580" s="17"/>
      <c r="D1580" s="17"/>
      <c r="E1580" s="17"/>
      <c r="F1580" s="17"/>
      <c r="G1580" s="29"/>
      <c r="H1580" s="17"/>
    </row>
    <row r="1581" spans="1:8" ht="14.4" x14ac:dyDescent="0.3">
      <c r="A1581" s="31"/>
      <c r="B1581" s="31" t="s">
        <v>8405</v>
      </c>
      <c r="C1581" s="17"/>
      <c r="D1581" s="17"/>
      <c r="E1581" s="17"/>
      <c r="F1581" s="17"/>
      <c r="G1581" s="29"/>
      <c r="H1581" s="17"/>
    </row>
    <row r="1582" spans="1:8" ht="14.4" x14ac:dyDescent="0.3">
      <c r="A1582" s="31"/>
      <c r="B1582" s="31" t="s">
        <v>8406</v>
      </c>
      <c r="C1582" s="17"/>
      <c r="D1582" s="17"/>
      <c r="E1582" s="17"/>
      <c r="F1582" s="17"/>
      <c r="G1582" s="29"/>
      <c r="H1582" s="17"/>
    </row>
    <row r="1583" spans="1:8" ht="14.4" x14ac:dyDescent="0.3">
      <c r="A1583" s="31"/>
      <c r="B1583" s="31" t="s">
        <v>8407</v>
      </c>
      <c r="C1583" s="17"/>
      <c r="D1583" s="17"/>
      <c r="E1583" s="17"/>
      <c r="F1583" s="17"/>
      <c r="G1583" s="29"/>
      <c r="H1583" s="17"/>
    </row>
    <row r="1584" spans="1:8" ht="14.4" x14ac:dyDescent="0.3">
      <c r="A1584" s="31"/>
      <c r="B1584" s="31" t="s">
        <v>7030</v>
      </c>
      <c r="C1584" s="17"/>
      <c r="D1584" s="17"/>
      <c r="E1584" s="17"/>
      <c r="F1584" s="17"/>
      <c r="G1584" s="29"/>
      <c r="H1584" s="17"/>
    </row>
    <row r="1585" spans="1:8" ht="14.4" x14ac:dyDescent="0.3">
      <c r="A1585" s="31"/>
      <c r="B1585" s="31" t="s">
        <v>8408</v>
      </c>
      <c r="C1585" s="17"/>
      <c r="D1585" s="17"/>
      <c r="E1585" s="17"/>
      <c r="F1585" s="17"/>
      <c r="G1585" s="29"/>
      <c r="H1585" s="17"/>
    </row>
    <row r="1586" spans="1:8" ht="14.4" x14ac:dyDescent="0.3">
      <c r="A1586" s="31"/>
      <c r="B1586" s="31" t="s">
        <v>5231</v>
      </c>
      <c r="C1586" s="17"/>
      <c r="D1586" s="17"/>
      <c r="E1586" s="17"/>
      <c r="F1586" s="17"/>
      <c r="G1586" s="29"/>
      <c r="H1586" s="17"/>
    </row>
    <row r="1587" spans="1:8" ht="14.4" x14ac:dyDescent="0.3">
      <c r="A1587" s="31"/>
      <c r="B1587" s="31" t="s">
        <v>8409</v>
      </c>
      <c r="C1587" s="17"/>
      <c r="D1587" s="17"/>
      <c r="E1587" s="17"/>
      <c r="F1587" s="17"/>
      <c r="G1587" s="29"/>
      <c r="H1587" s="17"/>
    </row>
    <row r="1588" spans="1:8" ht="14.4" x14ac:dyDescent="0.3">
      <c r="A1588" s="31"/>
      <c r="B1588" s="31" t="s">
        <v>5232</v>
      </c>
      <c r="C1588" s="17"/>
      <c r="D1588" s="17"/>
      <c r="E1588" s="17"/>
      <c r="F1588" s="17"/>
      <c r="G1588" s="29"/>
      <c r="H1588" s="17"/>
    </row>
    <row r="1589" spans="1:8" ht="14.4" x14ac:dyDescent="0.3">
      <c r="A1589" s="31"/>
      <c r="B1589" s="31" t="s">
        <v>348</v>
      </c>
      <c r="C1589" s="17"/>
      <c r="D1589" s="17"/>
      <c r="E1589" s="17"/>
      <c r="F1589" s="17"/>
      <c r="G1589" s="29"/>
      <c r="H1589" s="17"/>
    </row>
    <row r="1590" spans="1:8" ht="14.4" x14ac:dyDescent="0.3">
      <c r="A1590" s="31"/>
      <c r="B1590" s="31" t="s">
        <v>5233</v>
      </c>
      <c r="C1590" s="17"/>
      <c r="D1590" s="17"/>
      <c r="E1590" s="17"/>
      <c r="F1590" s="17"/>
      <c r="G1590" s="29"/>
      <c r="H1590" s="17"/>
    </row>
    <row r="1591" spans="1:8" ht="14.4" x14ac:dyDescent="0.3">
      <c r="A1591" s="31"/>
      <c r="B1591" s="31" t="s">
        <v>8410</v>
      </c>
      <c r="C1591" s="17"/>
      <c r="D1591" s="17"/>
      <c r="E1591" s="17"/>
      <c r="F1591" s="17"/>
      <c r="G1591" s="29"/>
      <c r="H1591" s="17"/>
    </row>
    <row r="1592" spans="1:8" ht="14.4" x14ac:dyDescent="0.3">
      <c r="A1592" s="31"/>
      <c r="B1592" s="31" t="s">
        <v>5235</v>
      </c>
      <c r="C1592" s="17"/>
      <c r="D1592" s="17"/>
      <c r="E1592" s="17"/>
      <c r="F1592" s="17"/>
      <c r="G1592" s="29"/>
      <c r="H1592" s="17"/>
    </row>
    <row r="1593" spans="1:8" ht="14.4" x14ac:dyDescent="0.3">
      <c r="A1593" s="31"/>
      <c r="B1593" s="31" t="s">
        <v>5236</v>
      </c>
      <c r="C1593" s="17"/>
      <c r="D1593" s="17"/>
      <c r="E1593" s="17"/>
      <c r="F1593" s="17"/>
      <c r="G1593" s="29"/>
      <c r="H1593" s="17"/>
    </row>
    <row r="1594" spans="1:8" ht="14.4" x14ac:dyDescent="0.3">
      <c r="A1594" s="31"/>
      <c r="B1594" s="31" t="s">
        <v>8411</v>
      </c>
      <c r="C1594" s="17"/>
      <c r="D1594" s="17"/>
      <c r="E1594" s="17"/>
      <c r="F1594" s="17"/>
      <c r="G1594" s="29"/>
      <c r="H1594" s="17"/>
    </row>
    <row r="1595" spans="1:8" ht="14.4" x14ac:dyDescent="0.3">
      <c r="A1595" s="31"/>
      <c r="B1595" s="31" t="s">
        <v>8412</v>
      </c>
      <c r="C1595" s="17"/>
      <c r="D1595" s="17"/>
      <c r="E1595" s="17"/>
      <c r="F1595" s="17"/>
      <c r="G1595" s="29"/>
      <c r="H1595" s="17"/>
    </row>
    <row r="1596" spans="1:8" ht="14.4" x14ac:dyDescent="0.3">
      <c r="A1596" s="31"/>
      <c r="B1596" s="31" t="s">
        <v>7295</v>
      </c>
      <c r="C1596" s="17"/>
      <c r="D1596" s="17"/>
      <c r="E1596" s="17"/>
      <c r="F1596" s="17"/>
      <c r="G1596" s="29"/>
      <c r="H1596" s="17"/>
    </row>
    <row r="1597" spans="1:8" ht="14.4" x14ac:dyDescent="0.3">
      <c r="A1597" s="31"/>
      <c r="B1597" s="31" t="s">
        <v>8413</v>
      </c>
      <c r="C1597" s="17"/>
      <c r="D1597" s="17"/>
      <c r="E1597" s="17"/>
      <c r="F1597" s="17"/>
      <c r="G1597" s="29"/>
      <c r="H1597" s="17"/>
    </row>
    <row r="1598" spans="1:8" ht="14.4" x14ac:dyDescent="0.3">
      <c r="A1598" s="31"/>
      <c r="B1598" s="31" t="s">
        <v>8414</v>
      </c>
      <c r="C1598" s="17"/>
      <c r="D1598" s="17"/>
      <c r="E1598" s="17"/>
      <c r="F1598" s="17"/>
      <c r="G1598" s="29"/>
      <c r="H1598" s="17"/>
    </row>
    <row r="1599" spans="1:8" ht="14.4" x14ac:dyDescent="0.3">
      <c r="A1599" s="31"/>
      <c r="B1599" s="31" t="s">
        <v>8415</v>
      </c>
      <c r="C1599" s="17"/>
      <c r="D1599" s="17"/>
      <c r="E1599" s="17"/>
      <c r="F1599" s="17"/>
      <c r="G1599" s="29"/>
      <c r="H1599" s="17"/>
    </row>
    <row r="1600" spans="1:8" ht="14.4" x14ac:dyDescent="0.3">
      <c r="A1600" s="31"/>
      <c r="B1600" s="31" t="s">
        <v>8416</v>
      </c>
      <c r="C1600" s="17"/>
      <c r="D1600" s="17"/>
      <c r="E1600" s="17"/>
      <c r="F1600" s="17"/>
      <c r="G1600" s="29"/>
      <c r="H1600" s="17"/>
    </row>
    <row r="1601" spans="1:8" ht="14.4" x14ac:dyDescent="0.3">
      <c r="A1601" s="31"/>
      <c r="B1601" s="31" t="s">
        <v>8417</v>
      </c>
      <c r="C1601" s="17"/>
      <c r="D1601" s="17"/>
      <c r="E1601" s="17"/>
      <c r="F1601" s="17"/>
      <c r="G1601" s="29"/>
      <c r="H1601" s="17"/>
    </row>
    <row r="1602" spans="1:8" ht="14.4" x14ac:dyDescent="0.3">
      <c r="A1602" s="31"/>
      <c r="B1602" s="31" t="s">
        <v>8418</v>
      </c>
      <c r="C1602" s="17"/>
      <c r="D1602" s="17"/>
      <c r="E1602" s="17"/>
      <c r="F1602" s="17"/>
      <c r="G1602" s="29"/>
      <c r="H1602" s="17"/>
    </row>
    <row r="1603" spans="1:8" ht="14.4" x14ac:dyDescent="0.3">
      <c r="A1603" s="31"/>
      <c r="B1603" s="31" t="s">
        <v>7301</v>
      </c>
      <c r="C1603" s="17"/>
      <c r="D1603" s="17"/>
      <c r="E1603" s="17"/>
      <c r="F1603" s="17"/>
      <c r="G1603" s="29"/>
      <c r="H1603" s="17"/>
    </row>
    <row r="1604" spans="1:8" ht="14.4" x14ac:dyDescent="0.3">
      <c r="A1604" s="31"/>
      <c r="B1604" s="31" t="s">
        <v>5237</v>
      </c>
      <c r="C1604" s="17"/>
      <c r="D1604" s="17"/>
      <c r="E1604" s="17"/>
      <c r="F1604" s="17"/>
      <c r="G1604" s="29"/>
      <c r="H1604" s="17"/>
    </row>
    <row r="1605" spans="1:8" ht="14.4" x14ac:dyDescent="0.3">
      <c r="A1605" s="31"/>
      <c r="B1605" s="31" t="s">
        <v>8419</v>
      </c>
      <c r="C1605" s="17"/>
      <c r="D1605" s="17"/>
      <c r="E1605" s="17"/>
      <c r="F1605" s="17"/>
      <c r="G1605" s="29"/>
      <c r="H1605" s="17"/>
    </row>
    <row r="1606" spans="1:8" ht="14.4" x14ac:dyDescent="0.3">
      <c r="A1606" s="31"/>
      <c r="B1606" s="31" t="s">
        <v>8420</v>
      </c>
      <c r="C1606" s="17"/>
      <c r="D1606" s="17"/>
      <c r="E1606" s="17"/>
      <c r="F1606" s="17"/>
      <c r="G1606" s="29"/>
      <c r="H1606" s="17"/>
    </row>
    <row r="1607" spans="1:8" ht="14.4" x14ac:dyDescent="0.3">
      <c r="A1607" s="31"/>
      <c r="B1607" s="31" t="s">
        <v>145</v>
      </c>
      <c r="C1607" s="17"/>
      <c r="D1607" s="17"/>
      <c r="E1607" s="17"/>
      <c r="F1607" s="17"/>
      <c r="G1607" s="29"/>
      <c r="H1607" s="17"/>
    </row>
    <row r="1608" spans="1:8" ht="14.4" x14ac:dyDescent="0.3">
      <c r="A1608" s="31"/>
      <c r="B1608" s="31" t="s">
        <v>8421</v>
      </c>
      <c r="C1608" s="17"/>
      <c r="D1608" s="17"/>
      <c r="E1608" s="17"/>
      <c r="F1608" s="17"/>
      <c r="G1608" s="29"/>
      <c r="H1608" s="17"/>
    </row>
    <row r="1609" spans="1:8" ht="14.4" x14ac:dyDescent="0.3">
      <c r="A1609" s="31"/>
      <c r="B1609" s="31" t="s">
        <v>588</v>
      </c>
      <c r="C1609" s="17"/>
      <c r="D1609" s="17"/>
      <c r="E1609" s="17"/>
      <c r="F1609" s="17"/>
      <c r="G1609" s="29"/>
      <c r="H1609" s="17"/>
    </row>
    <row r="1610" spans="1:8" ht="14.4" x14ac:dyDescent="0.3">
      <c r="A1610" s="31"/>
      <c r="B1610" s="31" t="s">
        <v>8422</v>
      </c>
      <c r="C1610" s="17"/>
      <c r="D1610" s="17"/>
      <c r="E1610" s="17"/>
      <c r="F1610" s="17"/>
      <c r="G1610" s="29"/>
      <c r="H1610" s="17"/>
    </row>
    <row r="1611" spans="1:8" ht="14.4" x14ac:dyDescent="0.3">
      <c r="A1611" s="31"/>
      <c r="B1611" s="31" t="s">
        <v>6731</v>
      </c>
      <c r="C1611" s="17"/>
      <c r="D1611" s="17"/>
      <c r="E1611" s="17"/>
      <c r="F1611" s="17"/>
      <c r="G1611" s="29"/>
      <c r="H1611" s="17"/>
    </row>
    <row r="1612" spans="1:8" ht="14.4" x14ac:dyDescent="0.3">
      <c r="A1612" s="31"/>
      <c r="B1612" s="31" t="s">
        <v>5704</v>
      </c>
      <c r="C1612" s="17"/>
      <c r="D1612" s="17"/>
      <c r="E1612" s="17"/>
      <c r="F1612" s="17"/>
      <c r="G1612" s="29"/>
      <c r="H1612" s="17"/>
    </row>
    <row r="1613" spans="1:8" ht="14.4" x14ac:dyDescent="0.3">
      <c r="A1613" s="31"/>
      <c r="B1613" s="31" t="s">
        <v>8423</v>
      </c>
      <c r="C1613" s="17"/>
      <c r="D1613" s="17"/>
      <c r="E1613" s="17"/>
      <c r="F1613" s="17"/>
      <c r="G1613" s="29"/>
      <c r="H1613" s="17"/>
    </row>
    <row r="1614" spans="1:8" ht="14.4" x14ac:dyDescent="0.3">
      <c r="A1614" s="31"/>
      <c r="B1614" s="31" t="s">
        <v>8424</v>
      </c>
      <c r="C1614" s="17"/>
      <c r="D1614" s="17"/>
      <c r="E1614" s="17"/>
      <c r="F1614" s="17"/>
      <c r="G1614" s="29"/>
      <c r="H1614" s="17"/>
    </row>
    <row r="1615" spans="1:8" ht="14.4" x14ac:dyDescent="0.3">
      <c r="A1615" s="31"/>
      <c r="B1615" s="31" t="s">
        <v>8425</v>
      </c>
      <c r="C1615" s="17"/>
      <c r="D1615" s="17"/>
      <c r="E1615" s="17"/>
      <c r="F1615" s="17"/>
      <c r="G1615" s="29"/>
      <c r="H1615" s="17"/>
    </row>
    <row r="1616" spans="1:8" ht="14.4" x14ac:dyDescent="0.3">
      <c r="A1616" s="31"/>
      <c r="B1616" s="31" t="s">
        <v>8426</v>
      </c>
      <c r="C1616" s="17"/>
      <c r="D1616" s="17"/>
      <c r="E1616" s="17"/>
      <c r="F1616" s="17"/>
      <c r="G1616" s="29"/>
      <c r="H1616" s="17"/>
    </row>
    <row r="1617" spans="1:8" ht="14.4" x14ac:dyDescent="0.3">
      <c r="A1617" s="31"/>
      <c r="B1617" s="31" t="s">
        <v>8427</v>
      </c>
      <c r="C1617" s="17"/>
      <c r="D1617" s="17"/>
      <c r="E1617" s="17"/>
      <c r="F1617" s="17"/>
      <c r="G1617" s="29"/>
      <c r="H1617" s="17"/>
    </row>
    <row r="1618" spans="1:8" ht="14.4" x14ac:dyDescent="0.3">
      <c r="A1618" s="31"/>
      <c r="B1618" s="31" t="s">
        <v>8428</v>
      </c>
      <c r="C1618" s="17"/>
      <c r="D1618" s="17"/>
      <c r="E1618" s="17"/>
      <c r="F1618" s="17"/>
      <c r="G1618" s="29"/>
      <c r="H1618" s="17"/>
    </row>
    <row r="1619" spans="1:8" ht="14.4" x14ac:dyDescent="0.3">
      <c r="A1619" s="31"/>
      <c r="B1619" s="31" t="s">
        <v>8429</v>
      </c>
      <c r="C1619" s="17"/>
      <c r="D1619" s="17"/>
      <c r="E1619" s="17"/>
      <c r="F1619" s="17"/>
      <c r="G1619" s="29"/>
      <c r="H1619" s="17"/>
    </row>
    <row r="1620" spans="1:8" ht="14.4" x14ac:dyDescent="0.3">
      <c r="A1620" s="31"/>
      <c r="B1620" s="31" t="s">
        <v>8430</v>
      </c>
      <c r="C1620" s="17"/>
      <c r="D1620" s="17"/>
      <c r="E1620" s="17"/>
      <c r="F1620" s="17"/>
      <c r="G1620" s="29"/>
      <c r="H1620" s="17"/>
    </row>
    <row r="1621" spans="1:8" ht="14.4" x14ac:dyDescent="0.3">
      <c r="A1621" s="31"/>
      <c r="B1621" s="31" t="s">
        <v>5240</v>
      </c>
      <c r="C1621" s="17"/>
      <c r="D1621" s="17"/>
      <c r="E1621" s="17"/>
      <c r="F1621" s="17"/>
      <c r="G1621" s="29"/>
      <c r="H1621" s="17"/>
    </row>
    <row r="1622" spans="1:8" ht="14.4" x14ac:dyDescent="0.3">
      <c r="A1622" s="31"/>
      <c r="B1622" s="31" t="s">
        <v>8431</v>
      </c>
      <c r="C1622" s="17"/>
      <c r="D1622" s="17"/>
      <c r="E1622" s="17"/>
      <c r="F1622" s="17"/>
      <c r="G1622" s="29"/>
      <c r="H1622" s="17"/>
    </row>
    <row r="1623" spans="1:8" ht="14.4" x14ac:dyDescent="0.3">
      <c r="A1623" s="31"/>
      <c r="B1623" s="31" t="s">
        <v>8432</v>
      </c>
      <c r="C1623" s="17"/>
      <c r="D1623" s="17"/>
      <c r="E1623" s="17"/>
      <c r="F1623" s="17"/>
      <c r="G1623" s="29"/>
      <c r="H1623" s="17"/>
    </row>
    <row r="1624" spans="1:8" ht="14.4" x14ac:dyDescent="0.3">
      <c r="A1624" s="31"/>
      <c r="B1624" s="31" t="s">
        <v>893</v>
      </c>
      <c r="C1624" s="17"/>
      <c r="D1624" s="17"/>
      <c r="E1624" s="17"/>
      <c r="F1624" s="17"/>
      <c r="G1624" s="29"/>
      <c r="H1624" s="17"/>
    </row>
    <row r="1625" spans="1:8" ht="14.4" x14ac:dyDescent="0.3">
      <c r="A1625" s="31"/>
      <c r="B1625" s="31" t="s">
        <v>5242</v>
      </c>
      <c r="C1625" s="17"/>
      <c r="D1625" s="17"/>
      <c r="E1625" s="17"/>
      <c r="F1625" s="17"/>
      <c r="G1625" s="29"/>
      <c r="H1625" s="17"/>
    </row>
    <row r="1626" spans="1:8" ht="14.4" x14ac:dyDescent="0.3">
      <c r="A1626" s="31"/>
      <c r="B1626" s="31" t="s">
        <v>8433</v>
      </c>
      <c r="C1626" s="17"/>
      <c r="D1626" s="17"/>
      <c r="E1626" s="17"/>
      <c r="F1626" s="17"/>
      <c r="G1626" s="29"/>
      <c r="H1626" s="17"/>
    </row>
    <row r="1627" spans="1:8" ht="14.4" x14ac:dyDescent="0.3">
      <c r="A1627" s="31"/>
      <c r="B1627" s="31" t="s">
        <v>1606</v>
      </c>
      <c r="C1627" s="17"/>
      <c r="D1627" s="17"/>
      <c r="E1627" s="17"/>
      <c r="F1627" s="17"/>
      <c r="G1627" s="29"/>
      <c r="H1627" s="17"/>
    </row>
    <row r="1628" spans="1:8" ht="14.4" x14ac:dyDescent="0.3">
      <c r="A1628" s="31"/>
      <c r="B1628" s="31" t="s">
        <v>8434</v>
      </c>
      <c r="C1628" s="17"/>
      <c r="D1628" s="17"/>
      <c r="E1628" s="17"/>
      <c r="F1628" s="17"/>
      <c r="G1628" s="29"/>
      <c r="H1628" s="17"/>
    </row>
    <row r="1629" spans="1:8" ht="14.4" x14ac:dyDescent="0.3">
      <c r="A1629" s="31"/>
      <c r="B1629" s="31" t="s">
        <v>8435</v>
      </c>
      <c r="C1629" s="17"/>
      <c r="D1629" s="17"/>
      <c r="E1629" s="17"/>
      <c r="F1629" s="17"/>
      <c r="G1629" s="29"/>
      <c r="H1629" s="17"/>
    </row>
    <row r="1630" spans="1:8" ht="14.4" x14ac:dyDescent="0.3">
      <c r="A1630" s="31"/>
      <c r="B1630" s="31" t="s">
        <v>5403</v>
      </c>
      <c r="C1630" s="17"/>
      <c r="D1630" s="17"/>
      <c r="E1630" s="17"/>
      <c r="F1630" s="17"/>
      <c r="G1630" s="29"/>
      <c r="H1630" s="17"/>
    </row>
    <row r="1631" spans="1:8" ht="14.4" x14ac:dyDescent="0.3">
      <c r="A1631" s="31"/>
      <c r="B1631" s="31" t="s">
        <v>8436</v>
      </c>
      <c r="C1631" s="17"/>
      <c r="D1631" s="17"/>
      <c r="E1631" s="17"/>
      <c r="F1631" s="17"/>
      <c r="G1631" s="29"/>
      <c r="H1631" s="17"/>
    </row>
    <row r="1632" spans="1:8" ht="14.4" x14ac:dyDescent="0.3">
      <c r="A1632" s="31"/>
      <c r="B1632" s="31" t="s">
        <v>5243</v>
      </c>
      <c r="C1632" s="17"/>
      <c r="D1632" s="17"/>
      <c r="E1632" s="17"/>
      <c r="F1632" s="17"/>
      <c r="G1632" s="29"/>
      <c r="H1632" s="17"/>
    </row>
    <row r="1633" spans="1:8" ht="14.4" x14ac:dyDescent="0.3">
      <c r="A1633" s="31"/>
      <c r="B1633" s="31" t="s">
        <v>8437</v>
      </c>
      <c r="C1633" s="17"/>
      <c r="D1633" s="17"/>
      <c r="E1633" s="17"/>
      <c r="F1633" s="17"/>
      <c r="G1633" s="29"/>
      <c r="H1633" s="17"/>
    </row>
    <row r="1634" spans="1:8" ht="14.4" x14ac:dyDescent="0.3">
      <c r="A1634" s="31"/>
      <c r="B1634" s="31" t="s">
        <v>7076</v>
      </c>
      <c r="C1634" s="17"/>
      <c r="D1634" s="17"/>
      <c r="E1634" s="17"/>
      <c r="F1634" s="17"/>
      <c r="G1634" s="29"/>
      <c r="H1634" s="17"/>
    </row>
    <row r="1635" spans="1:8" ht="14.4" x14ac:dyDescent="0.3">
      <c r="A1635" s="31"/>
      <c r="B1635" s="31" t="s">
        <v>8438</v>
      </c>
      <c r="C1635" s="17"/>
      <c r="D1635" s="17"/>
      <c r="E1635" s="17"/>
      <c r="F1635" s="17"/>
      <c r="G1635" s="29"/>
      <c r="H1635" s="17"/>
    </row>
    <row r="1636" spans="1:8" ht="14.4" x14ac:dyDescent="0.3">
      <c r="A1636" s="31"/>
      <c r="B1636" s="31" t="s">
        <v>5244</v>
      </c>
      <c r="C1636" s="17"/>
      <c r="D1636" s="17"/>
      <c r="E1636" s="17"/>
      <c r="F1636" s="17"/>
      <c r="G1636" s="29"/>
      <c r="H1636" s="17"/>
    </row>
    <row r="1637" spans="1:8" ht="14.4" x14ac:dyDescent="0.3">
      <c r="A1637" s="31"/>
      <c r="B1637" s="31" t="s">
        <v>8439</v>
      </c>
      <c r="C1637" s="17"/>
      <c r="D1637" s="17"/>
      <c r="E1637" s="17"/>
      <c r="F1637" s="17"/>
      <c r="G1637" s="29"/>
      <c r="H1637" s="17"/>
    </row>
    <row r="1638" spans="1:8" ht="14.4" x14ac:dyDescent="0.3">
      <c r="A1638" s="31"/>
      <c r="B1638" s="31" t="s">
        <v>8440</v>
      </c>
      <c r="C1638" s="17"/>
      <c r="D1638" s="17"/>
      <c r="E1638" s="17"/>
      <c r="F1638" s="17"/>
      <c r="G1638" s="29"/>
      <c r="H1638" s="17"/>
    </row>
    <row r="1639" spans="1:8" ht="14.4" x14ac:dyDescent="0.3">
      <c r="A1639" s="31"/>
      <c r="B1639" s="31" t="s">
        <v>8441</v>
      </c>
      <c r="C1639" s="17"/>
      <c r="D1639" s="17"/>
      <c r="E1639" s="17"/>
      <c r="F1639" s="17"/>
      <c r="G1639" s="29"/>
      <c r="H1639" s="17"/>
    </row>
    <row r="1640" spans="1:8" ht="14.4" x14ac:dyDescent="0.3">
      <c r="A1640" s="31"/>
      <c r="B1640" s="31" t="s">
        <v>7099</v>
      </c>
      <c r="C1640" s="17"/>
      <c r="D1640" s="17"/>
      <c r="E1640" s="17"/>
      <c r="F1640" s="17"/>
      <c r="G1640" s="29"/>
      <c r="H1640" s="17"/>
    </row>
    <row r="1641" spans="1:8" ht="14.4" x14ac:dyDescent="0.3">
      <c r="A1641" s="31"/>
      <c r="B1641" s="31" t="s">
        <v>8442</v>
      </c>
      <c r="C1641" s="17"/>
      <c r="D1641" s="17"/>
      <c r="E1641" s="17"/>
      <c r="F1641" s="17"/>
      <c r="G1641" s="29"/>
      <c r="H1641" s="17"/>
    </row>
    <row r="1642" spans="1:8" ht="14.4" x14ac:dyDescent="0.3">
      <c r="A1642" s="31"/>
      <c r="B1642" s="31" t="s">
        <v>8443</v>
      </c>
      <c r="C1642" s="17"/>
      <c r="D1642" s="17"/>
      <c r="E1642" s="17"/>
      <c r="F1642" s="17"/>
      <c r="G1642" s="29"/>
      <c r="H1642" s="17"/>
    </row>
    <row r="1643" spans="1:8" ht="14.4" x14ac:dyDescent="0.3">
      <c r="A1643" s="31"/>
      <c r="B1643" s="31" t="s">
        <v>8444</v>
      </c>
      <c r="C1643" s="17"/>
      <c r="D1643" s="17"/>
      <c r="E1643" s="17"/>
      <c r="F1643" s="17"/>
      <c r="G1643" s="29"/>
      <c r="H1643" s="17"/>
    </row>
    <row r="1644" spans="1:8" ht="14.4" x14ac:dyDescent="0.3">
      <c r="A1644" s="31"/>
      <c r="B1644" s="31" t="s">
        <v>974</v>
      </c>
      <c r="C1644" s="17"/>
      <c r="D1644" s="17"/>
      <c r="E1644" s="17"/>
      <c r="F1644" s="17"/>
      <c r="G1644" s="29"/>
      <c r="H1644" s="17"/>
    </row>
    <row r="1645" spans="1:8" ht="14.4" x14ac:dyDescent="0.3">
      <c r="A1645" s="31"/>
      <c r="B1645" s="31" t="s">
        <v>5246</v>
      </c>
      <c r="C1645" s="17"/>
      <c r="D1645" s="17"/>
      <c r="E1645" s="17"/>
      <c r="F1645" s="17"/>
      <c r="G1645" s="29"/>
      <c r="H1645" s="17"/>
    </row>
    <row r="1646" spans="1:8" ht="14.4" x14ac:dyDescent="0.3">
      <c r="A1646" s="31"/>
      <c r="B1646" s="31" t="s">
        <v>5248</v>
      </c>
      <c r="C1646" s="17"/>
      <c r="D1646" s="17"/>
      <c r="E1646" s="17"/>
      <c r="F1646" s="17"/>
      <c r="G1646" s="29"/>
      <c r="H1646" s="17"/>
    </row>
    <row r="1647" spans="1:8" ht="14.4" x14ac:dyDescent="0.3">
      <c r="A1647" s="31"/>
      <c r="B1647" s="31" t="s">
        <v>8445</v>
      </c>
      <c r="C1647" s="17"/>
      <c r="D1647" s="17"/>
      <c r="E1647" s="17"/>
      <c r="F1647" s="17"/>
      <c r="G1647" s="29"/>
      <c r="H1647" s="17"/>
    </row>
    <row r="1648" spans="1:8" ht="14.4" x14ac:dyDescent="0.3">
      <c r="A1648" s="31"/>
      <c r="B1648" s="31" t="s">
        <v>8446</v>
      </c>
      <c r="C1648" s="17"/>
      <c r="D1648" s="17"/>
      <c r="E1648" s="17"/>
      <c r="F1648" s="17"/>
      <c r="G1648" s="29"/>
      <c r="H1648" s="17"/>
    </row>
    <row r="1649" spans="1:8" ht="14.4" x14ac:dyDescent="0.3">
      <c r="A1649" s="31"/>
      <c r="B1649" s="31" t="s">
        <v>8447</v>
      </c>
      <c r="C1649" s="17"/>
      <c r="D1649" s="17"/>
      <c r="E1649" s="17"/>
      <c r="F1649" s="17"/>
      <c r="G1649" s="29"/>
      <c r="H1649" s="17"/>
    </row>
    <row r="1650" spans="1:8" ht="14.4" x14ac:dyDescent="0.3">
      <c r="A1650" s="31"/>
      <c r="B1650" s="31" t="s">
        <v>8448</v>
      </c>
      <c r="C1650" s="17"/>
      <c r="D1650" s="17"/>
      <c r="E1650" s="17"/>
      <c r="F1650" s="17"/>
      <c r="G1650" s="29"/>
      <c r="H1650" s="17"/>
    </row>
    <row r="1651" spans="1:8" ht="14.4" x14ac:dyDescent="0.3">
      <c r="A1651" s="31"/>
      <c r="B1651" s="31" t="s">
        <v>8449</v>
      </c>
      <c r="C1651" s="17"/>
      <c r="D1651" s="17"/>
      <c r="E1651" s="17"/>
      <c r="F1651" s="17"/>
      <c r="G1651" s="29"/>
      <c r="H1651" s="17"/>
    </row>
    <row r="1652" spans="1:8" ht="14.4" x14ac:dyDescent="0.3">
      <c r="A1652" s="31"/>
      <c r="B1652" s="31" t="s">
        <v>8450</v>
      </c>
      <c r="C1652" s="17"/>
      <c r="D1652" s="17"/>
      <c r="E1652" s="17"/>
      <c r="F1652" s="17"/>
      <c r="G1652" s="29"/>
      <c r="H1652" s="17"/>
    </row>
    <row r="1653" spans="1:8" ht="14.4" x14ac:dyDescent="0.3">
      <c r="A1653" s="31"/>
      <c r="B1653" s="31" t="s">
        <v>8451</v>
      </c>
      <c r="C1653" s="17"/>
      <c r="D1653" s="17"/>
      <c r="E1653" s="17"/>
      <c r="F1653" s="17"/>
      <c r="G1653" s="29"/>
      <c r="H1653" s="17"/>
    </row>
    <row r="1654" spans="1:8" ht="14.4" x14ac:dyDescent="0.3">
      <c r="A1654" s="31"/>
      <c r="B1654" s="31" t="s">
        <v>8452</v>
      </c>
      <c r="C1654" s="17"/>
      <c r="D1654" s="17"/>
      <c r="E1654" s="17"/>
      <c r="F1654" s="17"/>
      <c r="G1654" s="29"/>
      <c r="H1654" s="17"/>
    </row>
    <row r="1655" spans="1:8" ht="14.4" x14ac:dyDescent="0.3">
      <c r="A1655" s="31"/>
      <c r="B1655" s="31" t="s">
        <v>8453</v>
      </c>
      <c r="C1655" s="17"/>
      <c r="D1655" s="17"/>
      <c r="E1655" s="17"/>
      <c r="F1655" s="17"/>
      <c r="G1655" s="29"/>
      <c r="H1655" s="17"/>
    </row>
    <row r="1656" spans="1:8" ht="14.4" x14ac:dyDescent="0.3">
      <c r="A1656" s="31"/>
      <c r="B1656" s="31" t="s">
        <v>8454</v>
      </c>
      <c r="C1656" s="17"/>
      <c r="D1656" s="17"/>
      <c r="E1656" s="17"/>
      <c r="F1656" s="17"/>
      <c r="G1656" s="29"/>
      <c r="H1656" s="17"/>
    </row>
    <row r="1657" spans="1:8" ht="14.4" x14ac:dyDescent="0.3">
      <c r="A1657" s="31"/>
      <c r="B1657" s="31" t="s">
        <v>8455</v>
      </c>
      <c r="C1657" s="17"/>
      <c r="D1657" s="17"/>
      <c r="E1657" s="17"/>
      <c r="F1657" s="17"/>
      <c r="G1657" s="29"/>
      <c r="H1657" s="17"/>
    </row>
    <row r="1658" spans="1:8" ht="14.4" x14ac:dyDescent="0.3">
      <c r="A1658" s="31"/>
      <c r="B1658" s="31" t="s">
        <v>8456</v>
      </c>
      <c r="C1658" s="17"/>
      <c r="D1658" s="17"/>
      <c r="E1658" s="17"/>
      <c r="F1658" s="17"/>
      <c r="G1658" s="29"/>
      <c r="H1658" s="17"/>
    </row>
    <row r="1659" spans="1:8" ht="14.4" x14ac:dyDescent="0.3">
      <c r="A1659" s="31"/>
      <c r="B1659" s="31" t="s">
        <v>8457</v>
      </c>
      <c r="C1659" s="17"/>
      <c r="D1659" s="17"/>
      <c r="E1659" s="17"/>
      <c r="F1659" s="17"/>
      <c r="G1659" s="29"/>
      <c r="H1659" s="17"/>
    </row>
    <row r="1660" spans="1:8" ht="14.4" x14ac:dyDescent="0.3">
      <c r="A1660" s="31"/>
      <c r="B1660" s="31" t="s">
        <v>8458</v>
      </c>
      <c r="C1660" s="17"/>
      <c r="D1660" s="17"/>
      <c r="E1660" s="17"/>
      <c r="F1660" s="17"/>
      <c r="G1660" s="29"/>
      <c r="H1660" s="17"/>
    </row>
    <row r="1661" spans="1:8" ht="14.4" x14ac:dyDescent="0.3">
      <c r="A1661" s="31"/>
      <c r="B1661" s="31" t="s">
        <v>8459</v>
      </c>
      <c r="C1661" s="17"/>
      <c r="D1661" s="17"/>
      <c r="E1661" s="17"/>
      <c r="F1661" s="17"/>
      <c r="G1661" s="29"/>
      <c r="H1661" s="17"/>
    </row>
    <row r="1662" spans="1:8" ht="14.4" x14ac:dyDescent="0.3">
      <c r="A1662" s="31"/>
      <c r="B1662" s="31" t="s">
        <v>8460</v>
      </c>
      <c r="C1662" s="17"/>
      <c r="D1662" s="17"/>
      <c r="E1662" s="17"/>
      <c r="F1662" s="17"/>
      <c r="G1662" s="29"/>
      <c r="H1662" s="17"/>
    </row>
    <row r="1663" spans="1:8" ht="14.4" x14ac:dyDescent="0.3">
      <c r="A1663" s="31"/>
      <c r="B1663" s="31" t="s">
        <v>8461</v>
      </c>
      <c r="C1663" s="17"/>
      <c r="D1663" s="17"/>
      <c r="E1663" s="17"/>
      <c r="F1663" s="17"/>
      <c r="G1663" s="29"/>
      <c r="H1663" s="17"/>
    </row>
    <row r="1664" spans="1:8" ht="14.4" x14ac:dyDescent="0.3">
      <c r="A1664" s="31"/>
      <c r="B1664" s="31" t="s">
        <v>8462</v>
      </c>
      <c r="C1664" s="17"/>
      <c r="D1664" s="17"/>
      <c r="E1664" s="17"/>
      <c r="F1664" s="17"/>
      <c r="G1664" s="29"/>
      <c r="H1664" s="17"/>
    </row>
    <row r="1665" spans="1:8" ht="14.4" x14ac:dyDescent="0.3">
      <c r="A1665" s="31"/>
      <c r="B1665" s="31" t="s">
        <v>8463</v>
      </c>
      <c r="C1665" s="17"/>
      <c r="D1665" s="17"/>
      <c r="E1665" s="17"/>
      <c r="F1665" s="17"/>
      <c r="G1665" s="29"/>
      <c r="H1665" s="17"/>
    </row>
    <row r="1666" spans="1:8" ht="14.4" x14ac:dyDescent="0.3">
      <c r="A1666" s="31"/>
      <c r="B1666" s="31" t="s">
        <v>5659</v>
      </c>
      <c r="C1666" s="17"/>
      <c r="D1666" s="17"/>
      <c r="E1666" s="17"/>
      <c r="F1666" s="17"/>
      <c r="G1666" s="29"/>
      <c r="H1666" s="17"/>
    </row>
    <row r="1667" spans="1:8" ht="14.4" x14ac:dyDescent="0.3">
      <c r="A1667" s="31"/>
      <c r="B1667" s="31" t="s">
        <v>8464</v>
      </c>
      <c r="C1667" s="17"/>
      <c r="D1667" s="17"/>
      <c r="E1667" s="17"/>
      <c r="F1667" s="17"/>
      <c r="G1667" s="29"/>
      <c r="H1667" s="17"/>
    </row>
    <row r="1668" spans="1:8" ht="14.4" x14ac:dyDescent="0.3">
      <c r="A1668" s="31"/>
      <c r="B1668" s="31" t="s">
        <v>8465</v>
      </c>
      <c r="C1668" s="17"/>
      <c r="D1668" s="17"/>
      <c r="E1668" s="17"/>
      <c r="F1668" s="17"/>
      <c r="G1668" s="29"/>
      <c r="H1668" s="17"/>
    </row>
    <row r="1669" spans="1:8" ht="14.4" x14ac:dyDescent="0.3">
      <c r="A1669" s="31"/>
      <c r="B1669" s="31" t="s">
        <v>8466</v>
      </c>
      <c r="C1669" s="17"/>
      <c r="D1669" s="17"/>
      <c r="E1669" s="17"/>
      <c r="F1669" s="17"/>
      <c r="G1669" s="29"/>
      <c r="H1669" s="17"/>
    </row>
    <row r="1670" spans="1:8" ht="14.4" x14ac:dyDescent="0.3">
      <c r="A1670" s="31"/>
      <c r="B1670" s="31" t="s">
        <v>8467</v>
      </c>
      <c r="C1670" s="17"/>
      <c r="D1670" s="17"/>
      <c r="E1670" s="17"/>
      <c r="F1670" s="17"/>
      <c r="G1670" s="29"/>
      <c r="H1670" s="17"/>
    </row>
    <row r="1671" spans="1:8" ht="14.4" x14ac:dyDescent="0.3">
      <c r="A1671" s="31"/>
      <c r="B1671" s="31" t="s">
        <v>8468</v>
      </c>
      <c r="C1671" s="17"/>
      <c r="D1671" s="17"/>
      <c r="E1671" s="17"/>
      <c r="F1671" s="17"/>
      <c r="G1671" s="29"/>
      <c r="H1671" s="17"/>
    </row>
    <row r="1672" spans="1:8" ht="14.4" x14ac:dyDescent="0.3">
      <c r="A1672" s="31"/>
      <c r="B1672" s="31" t="s">
        <v>8469</v>
      </c>
      <c r="C1672" s="17"/>
      <c r="D1672" s="17"/>
      <c r="E1672" s="17"/>
      <c r="F1672" s="17"/>
      <c r="G1672" s="29"/>
      <c r="H1672" s="17"/>
    </row>
    <row r="1673" spans="1:8" ht="14.4" x14ac:dyDescent="0.3">
      <c r="A1673" s="31"/>
      <c r="B1673" s="31" t="s">
        <v>5642</v>
      </c>
      <c r="C1673" s="17"/>
      <c r="D1673" s="17"/>
      <c r="E1673" s="17"/>
      <c r="F1673" s="17"/>
      <c r="G1673" s="29"/>
      <c r="H1673" s="17"/>
    </row>
    <row r="1674" spans="1:8" ht="14.4" x14ac:dyDescent="0.3">
      <c r="A1674" s="31"/>
      <c r="B1674" s="31" t="s">
        <v>8470</v>
      </c>
      <c r="C1674" s="17"/>
      <c r="D1674" s="17"/>
      <c r="E1674" s="17"/>
      <c r="F1674" s="17"/>
      <c r="G1674" s="29"/>
      <c r="H1674" s="17"/>
    </row>
    <row r="1675" spans="1:8" ht="14.4" x14ac:dyDescent="0.3">
      <c r="A1675" s="31"/>
      <c r="B1675" s="31" t="s">
        <v>8471</v>
      </c>
      <c r="C1675" s="17"/>
      <c r="D1675" s="17"/>
      <c r="E1675" s="17"/>
      <c r="F1675" s="17"/>
      <c r="G1675" s="29"/>
      <c r="H1675" s="17"/>
    </row>
    <row r="1676" spans="1:8" ht="14.4" x14ac:dyDescent="0.3">
      <c r="A1676" s="31"/>
      <c r="B1676" s="31" t="s">
        <v>8472</v>
      </c>
      <c r="C1676" s="17"/>
      <c r="D1676" s="17"/>
      <c r="E1676" s="17"/>
      <c r="F1676" s="17"/>
      <c r="G1676" s="29"/>
      <c r="H1676" s="17"/>
    </row>
    <row r="1677" spans="1:8" ht="14.4" x14ac:dyDescent="0.3">
      <c r="A1677" s="31"/>
      <c r="B1677" s="31" t="s">
        <v>8473</v>
      </c>
      <c r="C1677" s="17"/>
      <c r="D1677" s="17"/>
      <c r="E1677" s="17"/>
      <c r="F1677" s="17"/>
      <c r="G1677" s="29"/>
      <c r="H1677" s="17"/>
    </row>
    <row r="1678" spans="1:8" ht="14.4" x14ac:dyDescent="0.3">
      <c r="A1678" s="31"/>
      <c r="B1678" s="31" t="s">
        <v>8474</v>
      </c>
      <c r="C1678" s="17"/>
      <c r="D1678" s="17"/>
      <c r="E1678" s="17"/>
      <c r="F1678" s="17"/>
      <c r="G1678" s="29"/>
      <c r="H1678" s="17"/>
    </row>
    <row r="1679" spans="1:8" ht="14.4" x14ac:dyDescent="0.3">
      <c r="A1679" s="31"/>
      <c r="B1679" s="31" t="s">
        <v>5540</v>
      </c>
      <c r="C1679" s="17"/>
      <c r="D1679" s="17"/>
      <c r="E1679" s="17"/>
      <c r="F1679" s="17"/>
      <c r="G1679" s="29"/>
      <c r="H1679" s="17"/>
    </row>
    <row r="1680" spans="1:8" ht="14.4" x14ac:dyDescent="0.3">
      <c r="A1680" s="31"/>
      <c r="B1680" s="31" t="s">
        <v>8475</v>
      </c>
      <c r="C1680" s="17"/>
      <c r="D1680" s="17"/>
      <c r="E1680" s="17"/>
      <c r="F1680" s="17"/>
      <c r="G1680" s="29"/>
      <c r="H1680" s="17"/>
    </row>
    <row r="1681" spans="1:8" ht="14.4" x14ac:dyDescent="0.3">
      <c r="A1681" s="31"/>
      <c r="B1681" s="31" t="s">
        <v>8476</v>
      </c>
      <c r="C1681" s="17"/>
      <c r="D1681" s="17"/>
      <c r="E1681" s="17"/>
      <c r="F1681" s="17"/>
      <c r="G1681" s="29"/>
      <c r="H1681" s="17"/>
    </row>
    <row r="1682" spans="1:8" ht="14.4" x14ac:dyDescent="0.3">
      <c r="A1682" s="31"/>
      <c r="B1682" s="31" t="s">
        <v>593</v>
      </c>
      <c r="C1682" s="17"/>
      <c r="D1682" s="17"/>
      <c r="E1682" s="17"/>
      <c r="F1682" s="17"/>
      <c r="G1682" s="29"/>
      <c r="H1682" s="17"/>
    </row>
    <row r="1683" spans="1:8" ht="14.4" x14ac:dyDescent="0.3">
      <c r="A1683" s="31"/>
      <c r="B1683" s="31" t="s">
        <v>8477</v>
      </c>
      <c r="C1683" s="17"/>
      <c r="D1683" s="17"/>
      <c r="E1683" s="17"/>
      <c r="F1683" s="17"/>
      <c r="G1683" s="29"/>
      <c r="H1683" s="17"/>
    </row>
    <row r="1684" spans="1:8" ht="14.4" x14ac:dyDescent="0.3">
      <c r="A1684" s="31"/>
      <c r="B1684" s="31" t="s">
        <v>5251</v>
      </c>
      <c r="C1684" s="17"/>
      <c r="D1684" s="17"/>
      <c r="E1684" s="17"/>
      <c r="F1684" s="17"/>
      <c r="G1684" s="29"/>
      <c r="H1684" s="17"/>
    </row>
    <row r="1685" spans="1:8" ht="14.4" x14ac:dyDescent="0.3">
      <c r="A1685" s="31"/>
      <c r="B1685" s="31" t="s">
        <v>8478</v>
      </c>
      <c r="C1685" s="17"/>
      <c r="D1685" s="17"/>
      <c r="E1685" s="17"/>
      <c r="F1685" s="17"/>
      <c r="G1685" s="29"/>
      <c r="H1685" s="17"/>
    </row>
    <row r="1686" spans="1:8" ht="14.4" x14ac:dyDescent="0.3">
      <c r="A1686" s="31"/>
      <c r="B1686" s="31" t="s">
        <v>6051</v>
      </c>
      <c r="C1686" s="17"/>
      <c r="D1686" s="17"/>
      <c r="E1686" s="17"/>
      <c r="F1686" s="17"/>
      <c r="G1686" s="29"/>
      <c r="H1686" s="17"/>
    </row>
    <row r="1687" spans="1:8" ht="14.4" x14ac:dyDescent="0.3">
      <c r="A1687" s="31"/>
      <c r="B1687" s="31" t="s">
        <v>8479</v>
      </c>
      <c r="C1687" s="17"/>
      <c r="D1687" s="17"/>
      <c r="E1687" s="17"/>
      <c r="F1687" s="17"/>
      <c r="G1687" s="29"/>
      <c r="H1687" s="17"/>
    </row>
    <row r="1688" spans="1:8" ht="14.4" x14ac:dyDescent="0.3">
      <c r="A1688" s="31"/>
      <c r="B1688" s="31" t="s">
        <v>8480</v>
      </c>
      <c r="C1688" s="17"/>
      <c r="D1688" s="17"/>
      <c r="E1688" s="17"/>
      <c r="F1688" s="17"/>
      <c r="G1688" s="29"/>
      <c r="H1688" s="17"/>
    </row>
    <row r="1689" spans="1:8" ht="14.4" x14ac:dyDescent="0.3">
      <c r="A1689" s="31"/>
      <c r="B1689" s="31" t="s">
        <v>7309</v>
      </c>
      <c r="C1689" s="17"/>
      <c r="D1689" s="17"/>
      <c r="E1689" s="17"/>
      <c r="F1689" s="17"/>
      <c r="G1689" s="29"/>
      <c r="H1689" s="17"/>
    </row>
    <row r="1690" spans="1:8" ht="14.4" x14ac:dyDescent="0.3">
      <c r="A1690" s="31"/>
      <c r="B1690" s="31" t="s">
        <v>8481</v>
      </c>
      <c r="C1690" s="17"/>
      <c r="D1690" s="17"/>
      <c r="E1690" s="17"/>
      <c r="F1690" s="17"/>
      <c r="G1690" s="29"/>
      <c r="H1690" s="17"/>
    </row>
    <row r="1691" spans="1:8" ht="14.4" x14ac:dyDescent="0.3">
      <c r="A1691" s="31"/>
      <c r="B1691" s="31" t="s">
        <v>5256</v>
      </c>
      <c r="C1691" s="17"/>
      <c r="D1691" s="17"/>
      <c r="E1691" s="17"/>
      <c r="F1691" s="17"/>
      <c r="G1691" s="29"/>
      <c r="H1691" s="17"/>
    </row>
    <row r="1692" spans="1:8" ht="14.4" x14ac:dyDescent="0.3">
      <c r="A1692" s="31"/>
      <c r="B1692" s="31" t="s">
        <v>8482</v>
      </c>
      <c r="C1692" s="17"/>
      <c r="D1692" s="17"/>
      <c r="E1692" s="17"/>
      <c r="F1692" s="17"/>
      <c r="G1692" s="29"/>
      <c r="H1692" s="17"/>
    </row>
    <row r="1693" spans="1:8" ht="14.4" x14ac:dyDescent="0.3">
      <c r="A1693" s="31"/>
      <c r="B1693" s="31" t="s">
        <v>8483</v>
      </c>
      <c r="C1693" s="17"/>
      <c r="D1693" s="17"/>
      <c r="E1693" s="17"/>
      <c r="F1693" s="17"/>
      <c r="G1693" s="29"/>
      <c r="H1693" s="17"/>
    </row>
    <row r="1694" spans="1:8" ht="14.4" x14ac:dyDescent="0.3">
      <c r="A1694" s="31"/>
      <c r="B1694" s="31" t="s">
        <v>8484</v>
      </c>
      <c r="C1694" s="17"/>
      <c r="D1694" s="17"/>
      <c r="E1694" s="17"/>
      <c r="F1694" s="17"/>
      <c r="G1694" s="29"/>
      <c r="H1694" s="17"/>
    </row>
    <row r="1695" spans="1:8" ht="14.4" x14ac:dyDescent="0.3">
      <c r="A1695" s="31"/>
      <c r="B1695" s="31" t="s">
        <v>8485</v>
      </c>
      <c r="C1695" s="17"/>
      <c r="D1695" s="17"/>
      <c r="E1695" s="17"/>
      <c r="F1695" s="17"/>
      <c r="G1695" s="29"/>
      <c r="H1695" s="17"/>
    </row>
    <row r="1696" spans="1:8" ht="14.4" x14ac:dyDescent="0.3">
      <c r="A1696" s="31"/>
      <c r="B1696" s="31" t="s">
        <v>6088</v>
      </c>
      <c r="C1696" s="17"/>
      <c r="D1696" s="17"/>
      <c r="E1696" s="17"/>
      <c r="F1696" s="17"/>
      <c r="G1696" s="29"/>
      <c r="H1696" s="17"/>
    </row>
    <row r="1697" spans="1:8" ht="14.4" x14ac:dyDescent="0.3">
      <c r="A1697" s="31"/>
      <c r="B1697" s="31" t="s">
        <v>8486</v>
      </c>
      <c r="C1697" s="17"/>
      <c r="D1697" s="17"/>
      <c r="E1697" s="17"/>
      <c r="F1697" s="17"/>
      <c r="G1697" s="29"/>
      <c r="H1697" s="17"/>
    </row>
    <row r="1698" spans="1:8" ht="14.4" x14ac:dyDescent="0.3">
      <c r="A1698" s="31"/>
      <c r="B1698" s="31" t="s">
        <v>8487</v>
      </c>
      <c r="C1698" s="17"/>
      <c r="D1698" s="17"/>
      <c r="E1698" s="17"/>
      <c r="F1698" s="17"/>
      <c r="G1698" s="29"/>
      <c r="H1698" s="17"/>
    </row>
    <row r="1699" spans="1:8" ht="14.4" x14ac:dyDescent="0.3">
      <c r="A1699" s="31"/>
      <c r="B1699" s="31" t="s">
        <v>8488</v>
      </c>
      <c r="C1699" s="17"/>
      <c r="D1699" s="17"/>
      <c r="E1699" s="17"/>
      <c r="F1699" s="17"/>
      <c r="G1699" s="29"/>
      <c r="H1699" s="17"/>
    </row>
    <row r="1700" spans="1:8" ht="14.4" x14ac:dyDescent="0.3">
      <c r="A1700" s="31"/>
      <c r="B1700" s="31" t="s">
        <v>8489</v>
      </c>
      <c r="C1700" s="17"/>
      <c r="D1700" s="17"/>
      <c r="E1700" s="17"/>
      <c r="F1700" s="17"/>
      <c r="G1700" s="29"/>
      <c r="H1700" s="17"/>
    </row>
    <row r="1701" spans="1:8" ht="14.4" x14ac:dyDescent="0.3">
      <c r="A1701" s="31"/>
      <c r="B1701" s="31" t="s">
        <v>132</v>
      </c>
      <c r="C1701" s="17"/>
      <c r="D1701" s="17"/>
      <c r="E1701" s="17"/>
      <c r="F1701" s="17"/>
      <c r="G1701" s="29"/>
      <c r="H1701" s="17"/>
    </row>
    <row r="1702" spans="1:8" ht="14.4" x14ac:dyDescent="0.3">
      <c r="A1702" s="31"/>
      <c r="B1702" s="31" t="s">
        <v>2741</v>
      </c>
      <c r="C1702" s="17"/>
      <c r="D1702" s="17"/>
      <c r="E1702" s="17"/>
      <c r="F1702" s="17"/>
      <c r="G1702" s="29"/>
      <c r="H1702" s="17"/>
    </row>
    <row r="1703" spans="1:8" ht="14.4" x14ac:dyDescent="0.3">
      <c r="A1703" s="31"/>
      <c r="B1703" s="31" t="s">
        <v>8490</v>
      </c>
      <c r="C1703" s="17"/>
      <c r="D1703" s="17"/>
      <c r="E1703" s="17"/>
      <c r="F1703" s="17"/>
      <c r="G1703" s="29"/>
      <c r="H1703" s="17"/>
    </row>
    <row r="1704" spans="1:8" ht="14.4" x14ac:dyDescent="0.3">
      <c r="A1704" s="31"/>
      <c r="B1704" s="31" t="s">
        <v>4400</v>
      </c>
      <c r="C1704" s="17"/>
      <c r="D1704" s="17"/>
      <c r="E1704" s="17"/>
      <c r="F1704" s="17"/>
      <c r="G1704" s="29"/>
      <c r="H1704" s="17"/>
    </row>
    <row r="1705" spans="1:8" ht="14.4" x14ac:dyDescent="0.3">
      <c r="A1705" s="31"/>
      <c r="B1705" s="31" t="s">
        <v>8491</v>
      </c>
      <c r="C1705" s="17"/>
      <c r="D1705" s="17"/>
      <c r="E1705" s="17"/>
      <c r="F1705" s="17"/>
      <c r="G1705" s="29"/>
      <c r="H1705" s="17"/>
    </row>
    <row r="1706" spans="1:8" ht="14.4" x14ac:dyDescent="0.3">
      <c r="A1706" s="31"/>
      <c r="B1706" s="31" t="s">
        <v>8492</v>
      </c>
      <c r="C1706" s="17"/>
      <c r="D1706" s="17"/>
      <c r="E1706" s="17"/>
      <c r="F1706" s="17"/>
      <c r="G1706" s="29"/>
      <c r="H1706" s="17"/>
    </row>
    <row r="1707" spans="1:8" ht="14.4" x14ac:dyDescent="0.3">
      <c r="A1707" s="31"/>
      <c r="B1707" s="31" t="s">
        <v>6466</v>
      </c>
      <c r="C1707" s="17"/>
      <c r="D1707" s="17"/>
      <c r="E1707" s="17"/>
      <c r="F1707" s="17"/>
      <c r="G1707" s="29"/>
      <c r="H1707" s="17"/>
    </row>
    <row r="1708" spans="1:8" ht="14.4" x14ac:dyDescent="0.3">
      <c r="A1708" s="31"/>
      <c r="B1708" s="31" t="s">
        <v>8493</v>
      </c>
      <c r="C1708" s="17"/>
      <c r="D1708" s="17"/>
      <c r="E1708" s="17"/>
      <c r="F1708" s="17"/>
      <c r="G1708" s="29"/>
      <c r="H1708" s="17"/>
    </row>
    <row r="1709" spans="1:8" ht="14.4" x14ac:dyDescent="0.3">
      <c r="A1709" s="31"/>
      <c r="B1709" s="31" t="s">
        <v>8494</v>
      </c>
      <c r="C1709" s="17"/>
      <c r="D1709" s="17"/>
      <c r="E1709" s="17"/>
      <c r="F1709" s="17"/>
      <c r="G1709" s="29"/>
      <c r="H1709" s="17"/>
    </row>
    <row r="1710" spans="1:8" ht="14.4" x14ac:dyDescent="0.3">
      <c r="A1710" s="31"/>
      <c r="B1710" s="31" t="s">
        <v>8495</v>
      </c>
      <c r="C1710" s="17"/>
      <c r="D1710" s="17"/>
      <c r="E1710" s="17"/>
      <c r="F1710" s="17"/>
      <c r="G1710" s="29"/>
      <c r="H1710" s="17"/>
    </row>
    <row r="1711" spans="1:8" ht="14.4" x14ac:dyDescent="0.3">
      <c r="A1711" s="31"/>
      <c r="B1711" s="31" t="s">
        <v>8496</v>
      </c>
      <c r="C1711" s="17"/>
      <c r="D1711" s="17"/>
      <c r="E1711" s="17"/>
      <c r="F1711" s="17"/>
      <c r="G1711" s="29"/>
      <c r="H1711" s="17"/>
    </row>
    <row r="1712" spans="1:8" ht="14.4" x14ac:dyDescent="0.3">
      <c r="A1712" s="31"/>
      <c r="B1712" s="31" t="s">
        <v>8497</v>
      </c>
      <c r="C1712" s="17"/>
      <c r="D1712" s="17"/>
      <c r="E1712" s="17"/>
      <c r="F1712" s="17"/>
      <c r="G1712" s="29"/>
      <c r="H1712" s="17"/>
    </row>
    <row r="1713" spans="1:8" ht="14.4" x14ac:dyDescent="0.3">
      <c r="A1713" s="31"/>
      <c r="B1713" s="31" t="s">
        <v>5259</v>
      </c>
      <c r="C1713" s="17"/>
      <c r="D1713" s="17"/>
      <c r="E1713" s="17"/>
      <c r="F1713" s="17"/>
      <c r="G1713" s="29"/>
      <c r="H1713" s="17"/>
    </row>
    <row r="1714" spans="1:8" ht="14.4" x14ac:dyDescent="0.3">
      <c r="A1714" s="31"/>
      <c r="B1714" s="31" t="s">
        <v>5260</v>
      </c>
      <c r="C1714" s="17"/>
      <c r="D1714" s="17"/>
      <c r="E1714" s="17"/>
      <c r="F1714" s="17"/>
      <c r="G1714" s="29"/>
      <c r="H1714" s="17"/>
    </row>
    <row r="1715" spans="1:8" ht="14.4" x14ac:dyDescent="0.3">
      <c r="A1715" s="31"/>
      <c r="B1715" s="31" t="s">
        <v>8498</v>
      </c>
      <c r="C1715" s="17"/>
      <c r="D1715" s="17"/>
      <c r="E1715" s="17"/>
      <c r="F1715" s="17"/>
      <c r="G1715" s="29"/>
      <c r="H1715" s="17"/>
    </row>
    <row r="1716" spans="1:8" ht="14.4" x14ac:dyDescent="0.3">
      <c r="A1716" s="31"/>
      <c r="B1716" s="31" t="s">
        <v>8499</v>
      </c>
      <c r="C1716" s="17"/>
      <c r="D1716" s="17"/>
      <c r="E1716" s="17"/>
      <c r="F1716" s="17"/>
      <c r="G1716" s="29"/>
      <c r="H1716" s="17"/>
    </row>
    <row r="1717" spans="1:8" ht="14.4" x14ac:dyDescent="0.3">
      <c r="A1717" s="31"/>
      <c r="B1717" s="31" t="s">
        <v>5677</v>
      </c>
      <c r="C1717" s="17"/>
      <c r="D1717" s="17"/>
      <c r="E1717" s="17"/>
      <c r="F1717" s="17"/>
      <c r="G1717" s="29"/>
      <c r="H1717" s="17"/>
    </row>
    <row r="1718" spans="1:8" ht="14.4" x14ac:dyDescent="0.3">
      <c r="A1718" s="31"/>
      <c r="B1718" s="31" t="s">
        <v>8500</v>
      </c>
      <c r="C1718" s="17"/>
      <c r="D1718" s="17"/>
      <c r="E1718" s="17"/>
      <c r="F1718" s="17"/>
      <c r="G1718" s="29"/>
      <c r="H1718" s="17"/>
    </row>
    <row r="1719" spans="1:8" ht="14.4" x14ac:dyDescent="0.3">
      <c r="A1719" s="31"/>
      <c r="B1719" s="31" t="s">
        <v>8501</v>
      </c>
      <c r="C1719" s="17"/>
      <c r="D1719" s="17"/>
      <c r="E1719" s="17"/>
      <c r="F1719" s="17"/>
      <c r="G1719" s="29"/>
      <c r="H1719" s="17"/>
    </row>
    <row r="1720" spans="1:8" ht="14.4" x14ac:dyDescent="0.3">
      <c r="A1720" s="31"/>
      <c r="B1720" s="31" t="s">
        <v>73</v>
      </c>
      <c r="C1720" s="17"/>
      <c r="D1720" s="17"/>
      <c r="E1720" s="17"/>
      <c r="F1720" s="17"/>
      <c r="G1720" s="29"/>
      <c r="H1720" s="17"/>
    </row>
    <row r="1721" spans="1:8" ht="14.4" x14ac:dyDescent="0.3">
      <c r="A1721" s="31"/>
      <c r="B1721" s="31" t="s">
        <v>8502</v>
      </c>
      <c r="C1721" s="17"/>
      <c r="D1721" s="17"/>
      <c r="E1721" s="17"/>
      <c r="F1721" s="17"/>
      <c r="G1721" s="29"/>
      <c r="H1721" s="17"/>
    </row>
    <row r="1722" spans="1:8" ht="14.4" x14ac:dyDescent="0.3">
      <c r="A1722" s="31"/>
      <c r="B1722" s="31" t="s">
        <v>8503</v>
      </c>
      <c r="C1722" s="17"/>
      <c r="D1722" s="17"/>
      <c r="E1722" s="17"/>
      <c r="F1722" s="17"/>
      <c r="G1722" s="29"/>
      <c r="H1722" s="17"/>
    </row>
    <row r="1723" spans="1:8" ht="14.4" x14ac:dyDescent="0.3">
      <c r="A1723" s="31"/>
      <c r="B1723" s="31" t="s">
        <v>8504</v>
      </c>
      <c r="C1723" s="17"/>
      <c r="D1723" s="17"/>
      <c r="E1723" s="17"/>
      <c r="F1723" s="17"/>
      <c r="G1723" s="29"/>
      <c r="H1723" s="17"/>
    </row>
    <row r="1724" spans="1:8" ht="14.4" x14ac:dyDescent="0.3">
      <c r="A1724" s="31"/>
      <c r="B1724" s="31" t="s">
        <v>8505</v>
      </c>
      <c r="C1724" s="17"/>
      <c r="D1724" s="17"/>
      <c r="E1724" s="17"/>
      <c r="F1724" s="17"/>
      <c r="G1724" s="29"/>
      <c r="H1724" s="17"/>
    </row>
    <row r="1725" spans="1:8" ht="14.4" x14ac:dyDescent="0.3">
      <c r="A1725" s="31"/>
      <c r="B1725" s="31" t="s">
        <v>8506</v>
      </c>
      <c r="C1725" s="17"/>
      <c r="D1725" s="17"/>
      <c r="E1725" s="17"/>
      <c r="F1725" s="17"/>
      <c r="G1725" s="29"/>
      <c r="H1725" s="17"/>
    </row>
    <row r="1726" spans="1:8" ht="14.4" x14ac:dyDescent="0.3">
      <c r="A1726" s="31"/>
      <c r="B1726" s="31" t="s">
        <v>6707</v>
      </c>
      <c r="C1726" s="17"/>
      <c r="D1726" s="17"/>
      <c r="E1726" s="17"/>
      <c r="F1726" s="17"/>
      <c r="G1726" s="29"/>
      <c r="H1726" s="17"/>
    </row>
    <row r="1727" spans="1:8" ht="14.4" x14ac:dyDescent="0.3">
      <c r="A1727" s="31"/>
      <c r="B1727" s="31" t="s">
        <v>5839</v>
      </c>
      <c r="C1727" s="17"/>
      <c r="D1727" s="17"/>
      <c r="E1727" s="17"/>
      <c r="F1727" s="17"/>
      <c r="G1727" s="29"/>
      <c r="H1727" s="17"/>
    </row>
    <row r="1728" spans="1:8" ht="14.4" x14ac:dyDescent="0.3">
      <c r="A1728" s="31"/>
      <c r="B1728" s="31" t="s">
        <v>8507</v>
      </c>
      <c r="C1728" s="17"/>
      <c r="D1728" s="17"/>
      <c r="E1728" s="17"/>
      <c r="F1728" s="17"/>
      <c r="G1728" s="29"/>
      <c r="H1728" s="17"/>
    </row>
    <row r="1729" spans="1:8" ht="14.4" x14ac:dyDescent="0.3">
      <c r="A1729" s="31"/>
      <c r="B1729" s="31" t="s">
        <v>8508</v>
      </c>
      <c r="C1729" s="17"/>
      <c r="D1729" s="17"/>
      <c r="E1729" s="17"/>
      <c r="F1729" s="17"/>
      <c r="G1729" s="29"/>
      <c r="H1729" s="17"/>
    </row>
    <row r="1730" spans="1:8" ht="14.4" x14ac:dyDescent="0.3">
      <c r="A1730" s="31"/>
      <c r="B1730" s="31" t="s">
        <v>8509</v>
      </c>
      <c r="C1730" s="17"/>
      <c r="D1730" s="17"/>
      <c r="E1730" s="17"/>
      <c r="F1730" s="17"/>
      <c r="G1730" s="29"/>
      <c r="H1730" s="17"/>
    </row>
    <row r="1731" spans="1:8" ht="14.4" x14ac:dyDescent="0.3">
      <c r="A1731" s="31"/>
      <c r="B1731" s="31" t="s">
        <v>5261</v>
      </c>
      <c r="C1731" s="17"/>
      <c r="D1731" s="17"/>
      <c r="E1731" s="17"/>
      <c r="F1731" s="17"/>
      <c r="G1731" s="29"/>
      <c r="H1731" s="17"/>
    </row>
    <row r="1732" spans="1:8" ht="14.4" x14ac:dyDescent="0.3">
      <c r="A1732" s="31"/>
      <c r="B1732" s="31" t="s">
        <v>5262</v>
      </c>
      <c r="C1732" s="17"/>
      <c r="D1732" s="17"/>
      <c r="E1732" s="17"/>
      <c r="F1732" s="17"/>
      <c r="G1732" s="29"/>
      <c r="H1732" s="17"/>
    </row>
    <row r="1733" spans="1:8" ht="14.4" x14ac:dyDescent="0.3">
      <c r="A1733" s="31"/>
      <c r="B1733" s="31" t="s">
        <v>8510</v>
      </c>
      <c r="C1733" s="17"/>
      <c r="D1733" s="17"/>
      <c r="E1733" s="17"/>
      <c r="F1733" s="17"/>
      <c r="G1733" s="29"/>
      <c r="H1733" s="17"/>
    </row>
    <row r="1734" spans="1:8" ht="14.4" x14ac:dyDescent="0.3">
      <c r="A1734" s="31"/>
      <c r="B1734" s="31" t="s">
        <v>8511</v>
      </c>
      <c r="C1734" s="17"/>
      <c r="D1734" s="17"/>
      <c r="E1734" s="17"/>
      <c r="F1734" s="17"/>
      <c r="G1734" s="29"/>
      <c r="H1734" s="17"/>
    </row>
    <row r="1735" spans="1:8" ht="14.4" x14ac:dyDescent="0.3">
      <c r="A1735" s="31"/>
      <c r="B1735" s="31" t="s">
        <v>8512</v>
      </c>
      <c r="C1735" s="17"/>
      <c r="D1735" s="17"/>
      <c r="E1735" s="17"/>
      <c r="F1735" s="17"/>
      <c r="G1735" s="29"/>
      <c r="H1735" s="17"/>
    </row>
    <row r="1736" spans="1:8" ht="14.4" x14ac:dyDescent="0.3">
      <c r="A1736" s="31"/>
      <c r="B1736" s="31" t="s">
        <v>8513</v>
      </c>
      <c r="C1736" s="17"/>
      <c r="D1736" s="17"/>
      <c r="E1736" s="17"/>
      <c r="F1736" s="17"/>
      <c r="G1736" s="29"/>
      <c r="H1736" s="17"/>
    </row>
    <row r="1737" spans="1:8" ht="14.4" x14ac:dyDescent="0.3">
      <c r="A1737" s="31"/>
      <c r="B1737" s="31" t="s">
        <v>6881</v>
      </c>
      <c r="C1737" s="17"/>
      <c r="D1737" s="17"/>
      <c r="E1737" s="17"/>
      <c r="F1737" s="17"/>
      <c r="G1737" s="29"/>
      <c r="H1737" s="17"/>
    </row>
    <row r="1738" spans="1:8" ht="14.4" x14ac:dyDescent="0.3">
      <c r="A1738" s="31"/>
      <c r="B1738" s="31" t="s">
        <v>496</v>
      </c>
      <c r="C1738" s="17"/>
      <c r="D1738" s="17"/>
      <c r="E1738" s="17"/>
      <c r="F1738" s="17"/>
      <c r="G1738" s="29"/>
      <c r="H1738" s="17"/>
    </row>
    <row r="1739" spans="1:8" ht="14.4" x14ac:dyDescent="0.3">
      <c r="A1739" s="31"/>
      <c r="B1739" s="31" t="s">
        <v>8514</v>
      </c>
      <c r="C1739" s="17"/>
      <c r="D1739" s="17"/>
      <c r="E1739" s="17"/>
      <c r="F1739" s="17"/>
      <c r="G1739" s="29"/>
      <c r="H1739" s="17"/>
    </row>
    <row r="1740" spans="1:8" ht="14.4" x14ac:dyDescent="0.3">
      <c r="A1740" s="31"/>
      <c r="B1740" s="31" t="s">
        <v>8515</v>
      </c>
      <c r="C1740" s="17"/>
      <c r="D1740" s="17"/>
      <c r="E1740" s="17"/>
      <c r="F1740" s="17"/>
      <c r="G1740" s="29"/>
      <c r="H1740" s="17"/>
    </row>
    <row r="1741" spans="1:8" ht="14.4" x14ac:dyDescent="0.3">
      <c r="A1741" s="31"/>
      <c r="B1741" s="31" t="s">
        <v>8516</v>
      </c>
      <c r="C1741" s="17"/>
      <c r="D1741" s="17"/>
      <c r="E1741" s="17"/>
      <c r="F1741" s="17"/>
      <c r="G1741" s="29"/>
      <c r="H1741" s="17"/>
    </row>
    <row r="1742" spans="1:8" ht="14.4" x14ac:dyDescent="0.3">
      <c r="A1742" s="31"/>
      <c r="B1742" s="31" t="s">
        <v>8517</v>
      </c>
      <c r="C1742" s="17"/>
      <c r="D1742" s="17"/>
      <c r="E1742" s="17"/>
      <c r="F1742" s="17"/>
      <c r="G1742" s="29"/>
      <c r="H1742" s="17"/>
    </row>
    <row r="1743" spans="1:8" ht="14.4" x14ac:dyDescent="0.3">
      <c r="A1743" s="31"/>
      <c r="B1743" s="31" t="s">
        <v>8518</v>
      </c>
      <c r="C1743" s="17"/>
      <c r="D1743" s="17"/>
      <c r="E1743" s="17"/>
      <c r="F1743" s="17"/>
      <c r="G1743" s="29"/>
      <c r="H1743" s="17"/>
    </row>
    <row r="1744" spans="1:8" ht="14.4" x14ac:dyDescent="0.3">
      <c r="A1744" s="31"/>
      <c r="B1744" s="31" t="s">
        <v>8519</v>
      </c>
      <c r="C1744" s="17"/>
      <c r="D1744" s="17"/>
      <c r="E1744" s="17"/>
      <c r="F1744" s="17"/>
      <c r="G1744" s="29"/>
      <c r="H1744" s="17"/>
    </row>
    <row r="1745" spans="1:8" ht="14.4" x14ac:dyDescent="0.3">
      <c r="A1745" s="31"/>
      <c r="B1745" s="31" t="s">
        <v>7263</v>
      </c>
      <c r="C1745" s="17"/>
      <c r="D1745" s="17"/>
      <c r="E1745" s="17"/>
      <c r="F1745" s="17"/>
      <c r="G1745" s="29"/>
      <c r="H1745" s="17"/>
    </row>
    <row r="1746" spans="1:8" ht="14.4" x14ac:dyDescent="0.3">
      <c r="A1746" s="31"/>
      <c r="B1746" s="31" t="s">
        <v>5406</v>
      </c>
      <c r="C1746" s="17"/>
      <c r="D1746" s="17"/>
      <c r="E1746" s="17"/>
      <c r="F1746" s="17"/>
      <c r="G1746" s="29"/>
      <c r="H1746" s="17"/>
    </row>
    <row r="1747" spans="1:8" ht="14.4" x14ac:dyDescent="0.3">
      <c r="A1747" s="31"/>
      <c r="B1747" s="31" t="s">
        <v>8520</v>
      </c>
      <c r="C1747" s="17"/>
      <c r="D1747" s="17"/>
      <c r="E1747" s="17"/>
      <c r="F1747" s="17"/>
      <c r="G1747" s="29"/>
      <c r="H1747" s="17"/>
    </row>
    <row r="1748" spans="1:8" ht="14.4" x14ac:dyDescent="0.3">
      <c r="A1748" s="31"/>
      <c r="B1748" s="31" t="s">
        <v>5268</v>
      </c>
      <c r="C1748" s="17"/>
      <c r="D1748" s="17"/>
      <c r="E1748" s="17"/>
      <c r="F1748" s="17"/>
      <c r="G1748" s="29"/>
      <c r="H1748" s="17"/>
    </row>
    <row r="1749" spans="1:8" ht="14.4" x14ac:dyDescent="0.3">
      <c r="A1749" s="31"/>
      <c r="B1749" s="31" t="s">
        <v>8521</v>
      </c>
      <c r="C1749" s="17"/>
      <c r="D1749" s="17"/>
      <c r="E1749" s="17"/>
      <c r="F1749" s="17"/>
      <c r="G1749" s="29"/>
      <c r="H1749" s="17"/>
    </row>
    <row r="1750" spans="1:8" ht="14.4" x14ac:dyDescent="0.3">
      <c r="A1750" s="31"/>
      <c r="B1750" s="31" t="s">
        <v>8522</v>
      </c>
      <c r="C1750" s="17"/>
      <c r="D1750" s="17"/>
      <c r="E1750" s="17"/>
      <c r="F1750" s="17"/>
      <c r="G1750" s="29"/>
      <c r="H1750" s="17"/>
    </row>
    <row r="1751" spans="1:8" ht="14.4" x14ac:dyDescent="0.3">
      <c r="A1751" s="31"/>
      <c r="B1751" s="31" t="s">
        <v>1971</v>
      </c>
      <c r="C1751" s="17"/>
      <c r="D1751" s="17"/>
      <c r="E1751" s="17"/>
      <c r="F1751" s="17"/>
      <c r="G1751" s="29"/>
      <c r="H1751" s="17"/>
    </row>
    <row r="1752" spans="1:8" ht="14.4" x14ac:dyDescent="0.3">
      <c r="A1752" s="31"/>
      <c r="B1752" s="31" t="s">
        <v>7129</v>
      </c>
      <c r="C1752" s="17"/>
      <c r="D1752" s="17"/>
      <c r="E1752" s="17"/>
      <c r="F1752" s="17"/>
      <c r="G1752" s="29"/>
      <c r="H1752" s="17"/>
    </row>
    <row r="1753" spans="1:8" ht="14.4" x14ac:dyDescent="0.3">
      <c r="A1753" s="31"/>
      <c r="B1753" s="31" t="s">
        <v>8523</v>
      </c>
      <c r="C1753" s="17"/>
      <c r="D1753" s="17"/>
      <c r="E1753" s="17"/>
      <c r="F1753" s="17"/>
      <c r="G1753" s="29"/>
      <c r="H1753" s="17"/>
    </row>
    <row r="1754" spans="1:8" ht="14.4" x14ac:dyDescent="0.3">
      <c r="A1754" s="31"/>
      <c r="B1754" s="31" t="s">
        <v>8524</v>
      </c>
      <c r="C1754" s="17"/>
      <c r="D1754" s="17"/>
      <c r="E1754" s="17"/>
      <c r="F1754" s="17"/>
      <c r="G1754" s="29"/>
      <c r="H1754" s="17"/>
    </row>
    <row r="1755" spans="1:8" ht="14.4" x14ac:dyDescent="0.3">
      <c r="A1755" s="31"/>
      <c r="B1755" s="31" t="s">
        <v>8525</v>
      </c>
      <c r="C1755" s="17"/>
      <c r="D1755" s="17"/>
      <c r="E1755" s="17"/>
      <c r="F1755" s="17"/>
      <c r="G1755" s="29"/>
      <c r="H1755" s="17"/>
    </row>
    <row r="1756" spans="1:8" ht="14.4" x14ac:dyDescent="0.3">
      <c r="A1756" s="31"/>
      <c r="B1756" s="31" t="s">
        <v>7027</v>
      </c>
      <c r="C1756" s="17"/>
      <c r="D1756" s="17"/>
      <c r="E1756" s="17"/>
      <c r="F1756" s="17"/>
      <c r="G1756" s="29"/>
      <c r="H1756" s="17"/>
    </row>
    <row r="1757" spans="1:8" ht="14.4" x14ac:dyDescent="0.3">
      <c r="A1757" s="31"/>
      <c r="B1757" s="31" t="s">
        <v>8526</v>
      </c>
      <c r="C1757" s="17"/>
      <c r="D1757" s="17"/>
      <c r="E1757" s="17"/>
      <c r="F1757" s="17"/>
      <c r="G1757" s="29"/>
      <c r="H1757" s="17"/>
    </row>
    <row r="1758" spans="1:8" ht="14.4" x14ac:dyDescent="0.3">
      <c r="A1758" s="31"/>
      <c r="B1758" s="31" t="s">
        <v>5270</v>
      </c>
      <c r="C1758" s="17"/>
      <c r="D1758" s="17"/>
      <c r="E1758" s="17"/>
      <c r="F1758" s="17"/>
      <c r="G1758" s="29"/>
      <c r="H1758" s="17"/>
    </row>
    <row r="1759" spans="1:8" ht="14.4" x14ac:dyDescent="0.3">
      <c r="A1759" s="31"/>
      <c r="B1759" s="31" t="s">
        <v>5272</v>
      </c>
      <c r="C1759" s="17"/>
      <c r="D1759" s="17"/>
      <c r="E1759" s="17"/>
      <c r="F1759" s="17"/>
      <c r="G1759" s="29"/>
      <c r="H1759" s="17"/>
    </row>
    <row r="1760" spans="1:8" ht="14.4" x14ac:dyDescent="0.3">
      <c r="A1760" s="31"/>
      <c r="B1760" s="31" t="s">
        <v>6812</v>
      </c>
      <c r="C1760" s="17"/>
      <c r="D1760" s="17"/>
      <c r="E1760" s="17"/>
      <c r="F1760" s="17"/>
      <c r="G1760" s="29"/>
      <c r="H1760" s="17"/>
    </row>
    <row r="1761" spans="1:8" ht="14.4" x14ac:dyDescent="0.3">
      <c r="A1761" s="31"/>
      <c r="B1761" s="31" t="s">
        <v>8527</v>
      </c>
      <c r="C1761" s="17"/>
      <c r="D1761" s="17"/>
      <c r="E1761" s="17"/>
      <c r="F1761" s="17"/>
      <c r="G1761" s="29"/>
      <c r="H1761" s="17"/>
    </row>
    <row r="1762" spans="1:8" ht="14.4" x14ac:dyDescent="0.3">
      <c r="A1762" s="31"/>
      <c r="B1762" s="31" t="s">
        <v>5274</v>
      </c>
      <c r="C1762" s="17"/>
      <c r="D1762" s="17"/>
      <c r="E1762" s="17"/>
      <c r="F1762" s="17"/>
      <c r="G1762" s="29"/>
      <c r="H1762" s="17"/>
    </row>
    <row r="1763" spans="1:8" ht="14.4" x14ac:dyDescent="0.3">
      <c r="A1763" s="31"/>
      <c r="B1763" s="31" t="s">
        <v>5275</v>
      </c>
      <c r="C1763" s="17"/>
      <c r="D1763" s="17"/>
      <c r="E1763" s="17"/>
      <c r="F1763" s="17"/>
      <c r="G1763" s="29"/>
      <c r="H1763" s="17"/>
    </row>
    <row r="1764" spans="1:8" ht="14.4" x14ac:dyDescent="0.3">
      <c r="A1764" s="31"/>
      <c r="B1764" s="31" t="s">
        <v>8528</v>
      </c>
      <c r="C1764" s="17"/>
      <c r="D1764" s="17"/>
      <c r="E1764" s="17"/>
      <c r="F1764" s="17"/>
      <c r="G1764" s="29"/>
      <c r="H1764" s="17"/>
    </row>
    <row r="1765" spans="1:8" ht="14.4" x14ac:dyDescent="0.3">
      <c r="A1765" s="31"/>
      <c r="B1765" s="31" t="s">
        <v>8529</v>
      </c>
      <c r="C1765" s="17"/>
      <c r="D1765" s="17"/>
      <c r="E1765" s="17"/>
      <c r="F1765" s="17"/>
      <c r="G1765" s="29"/>
      <c r="H1765" s="17"/>
    </row>
    <row r="1766" spans="1:8" ht="14.4" x14ac:dyDescent="0.3">
      <c r="A1766" s="31"/>
      <c r="B1766" s="31" t="s">
        <v>8530</v>
      </c>
      <c r="C1766" s="17"/>
      <c r="D1766" s="17"/>
      <c r="E1766" s="17"/>
      <c r="F1766" s="17"/>
      <c r="G1766" s="29"/>
      <c r="H1766" s="17"/>
    </row>
    <row r="1767" spans="1:8" ht="14.4" x14ac:dyDescent="0.3">
      <c r="A1767" s="31"/>
      <c r="B1767" s="31" t="s">
        <v>8531</v>
      </c>
      <c r="C1767" s="17"/>
      <c r="D1767" s="17"/>
      <c r="E1767" s="17"/>
      <c r="F1767" s="17"/>
      <c r="G1767" s="29"/>
      <c r="H1767" s="17"/>
    </row>
    <row r="1768" spans="1:8" ht="14.4" x14ac:dyDescent="0.3">
      <c r="A1768" s="31"/>
      <c r="B1768" s="31" t="s">
        <v>7264</v>
      </c>
      <c r="C1768" s="17"/>
      <c r="D1768" s="17"/>
      <c r="E1768" s="17"/>
      <c r="F1768" s="17"/>
      <c r="G1768" s="29"/>
      <c r="H1768" s="17"/>
    </row>
    <row r="1769" spans="1:8" ht="14.4" x14ac:dyDescent="0.3">
      <c r="A1769" s="31"/>
      <c r="B1769" s="31" t="s">
        <v>8532</v>
      </c>
      <c r="C1769" s="17"/>
      <c r="D1769" s="17"/>
      <c r="E1769" s="17"/>
      <c r="F1769" s="17"/>
      <c r="G1769" s="29"/>
      <c r="H1769" s="17"/>
    </row>
    <row r="1770" spans="1:8" ht="14.4" x14ac:dyDescent="0.3">
      <c r="A1770" s="31"/>
      <c r="B1770" s="31" t="s">
        <v>8533</v>
      </c>
      <c r="C1770" s="17"/>
      <c r="D1770" s="17"/>
      <c r="E1770" s="17"/>
      <c r="F1770" s="17"/>
      <c r="G1770" s="29"/>
      <c r="H1770" s="17"/>
    </row>
    <row r="1771" spans="1:8" ht="14.4" x14ac:dyDescent="0.3">
      <c r="A1771" s="31"/>
      <c r="B1771" s="31" t="s">
        <v>8534</v>
      </c>
      <c r="C1771" s="17"/>
      <c r="D1771" s="17"/>
      <c r="E1771" s="17"/>
      <c r="F1771" s="17"/>
      <c r="G1771" s="29"/>
      <c r="H1771" s="17"/>
    </row>
    <row r="1772" spans="1:8" ht="14.4" x14ac:dyDescent="0.3">
      <c r="A1772" s="31"/>
      <c r="B1772" s="31" t="s">
        <v>5788</v>
      </c>
      <c r="C1772" s="17"/>
      <c r="D1772" s="17"/>
      <c r="E1772" s="17"/>
      <c r="F1772" s="17"/>
      <c r="G1772" s="29"/>
      <c r="H1772" s="17"/>
    </row>
    <row r="1773" spans="1:8" ht="14.4" x14ac:dyDescent="0.3">
      <c r="A1773" s="31"/>
      <c r="B1773" s="31" t="s">
        <v>5278</v>
      </c>
      <c r="C1773" s="17"/>
      <c r="D1773" s="17"/>
      <c r="E1773" s="17"/>
      <c r="F1773" s="17"/>
      <c r="G1773" s="29"/>
      <c r="H1773" s="17"/>
    </row>
    <row r="1774" spans="1:8" ht="14.4" x14ac:dyDescent="0.3">
      <c r="A1774" s="31"/>
      <c r="B1774" s="31" t="s">
        <v>8535</v>
      </c>
      <c r="C1774" s="17"/>
      <c r="D1774" s="17"/>
      <c r="E1774" s="17"/>
      <c r="F1774" s="17"/>
      <c r="G1774" s="29"/>
      <c r="H1774" s="17"/>
    </row>
    <row r="1775" spans="1:8" ht="14.4" x14ac:dyDescent="0.3">
      <c r="A1775" s="31"/>
      <c r="B1775" s="31" t="s">
        <v>7036</v>
      </c>
      <c r="C1775" s="17"/>
      <c r="D1775" s="17"/>
      <c r="E1775" s="17"/>
      <c r="F1775" s="17"/>
      <c r="G1775" s="29"/>
      <c r="H1775" s="17"/>
    </row>
    <row r="1776" spans="1:8" ht="14.4" x14ac:dyDescent="0.3">
      <c r="A1776" s="31"/>
      <c r="B1776" s="31" t="s">
        <v>5279</v>
      </c>
      <c r="C1776" s="17"/>
      <c r="D1776" s="17"/>
      <c r="E1776" s="17"/>
      <c r="F1776" s="17"/>
      <c r="G1776" s="29"/>
      <c r="H1776" s="17"/>
    </row>
    <row r="1777" spans="1:8" ht="14.4" x14ac:dyDescent="0.3">
      <c r="A1777" s="31"/>
      <c r="B1777" s="31" t="s">
        <v>8536</v>
      </c>
      <c r="C1777" s="17"/>
      <c r="D1777" s="17"/>
      <c r="E1777" s="17"/>
      <c r="F1777" s="17"/>
      <c r="G1777" s="29"/>
      <c r="H1777" s="17"/>
    </row>
    <row r="1778" spans="1:8" ht="14.4" x14ac:dyDescent="0.3">
      <c r="A1778" s="31"/>
      <c r="B1778" s="31" t="s">
        <v>8537</v>
      </c>
      <c r="C1778" s="17"/>
      <c r="D1778" s="17"/>
      <c r="E1778" s="17"/>
      <c r="F1778" s="17"/>
      <c r="G1778" s="29"/>
      <c r="H1778" s="17"/>
    </row>
    <row r="1779" spans="1:8" ht="14.4" x14ac:dyDescent="0.3">
      <c r="A1779" s="31"/>
      <c r="B1779" s="31" t="s">
        <v>8538</v>
      </c>
      <c r="C1779" s="17"/>
      <c r="D1779" s="17"/>
      <c r="E1779" s="17"/>
      <c r="F1779" s="17"/>
      <c r="G1779" s="29"/>
      <c r="H1779" s="17"/>
    </row>
    <row r="1780" spans="1:8" ht="14.4" x14ac:dyDescent="0.3">
      <c r="A1780" s="31"/>
      <c r="B1780" s="31" t="s">
        <v>8539</v>
      </c>
      <c r="C1780" s="17"/>
      <c r="D1780" s="17"/>
      <c r="E1780" s="17"/>
      <c r="F1780" s="17"/>
      <c r="G1780" s="29"/>
      <c r="H1780" s="17"/>
    </row>
    <row r="1781" spans="1:8" ht="14.4" x14ac:dyDescent="0.3">
      <c r="A1781" s="31"/>
      <c r="B1781" s="31" t="s">
        <v>8540</v>
      </c>
      <c r="C1781" s="17"/>
      <c r="D1781" s="17"/>
      <c r="E1781" s="17"/>
      <c r="F1781" s="17"/>
      <c r="G1781" s="29"/>
      <c r="H1781" s="17"/>
    </row>
    <row r="1782" spans="1:8" ht="14.4" x14ac:dyDescent="0.3">
      <c r="A1782" s="31"/>
      <c r="B1782" s="31" t="s">
        <v>723</v>
      </c>
      <c r="C1782" s="17"/>
      <c r="D1782" s="17"/>
      <c r="E1782" s="17"/>
      <c r="F1782" s="17"/>
      <c r="G1782" s="29"/>
      <c r="H1782" s="17"/>
    </row>
    <row r="1783" spans="1:8" ht="14.4" x14ac:dyDescent="0.3">
      <c r="A1783" s="31"/>
      <c r="B1783" s="31" t="s">
        <v>8541</v>
      </c>
      <c r="C1783" s="17"/>
      <c r="D1783" s="17"/>
      <c r="E1783" s="17"/>
      <c r="F1783" s="17"/>
      <c r="G1783" s="29"/>
      <c r="H1783" s="17"/>
    </row>
    <row r="1784" spans="1:8" ht="14.4" x14ac:dyDescent="0.3">
      <c r="A1784" s="31"/>
      <c r="B1784" s="31" t="s">
        <v>83</v>
      </c>
      <c r="C1784" s="17"/>
      <c r="D1784" s="17"/>
      <c r="E1784" s="17"/>
      <c r="F1784" s="17"/>
      <c r="G1784" s="29"/>
      <c r="H1784" s="17"/>
    </row>
    <row r="1785" spans="1:8" ht="14.4" x14ac:dyDescent="0.3">
      <c r="A1785" s="31"/>
      <c r="B1785" s="31" t="s">
        <v>6292</v>
      </c>
      <c r="C1785" s="17"/>
      <c r="D1785" s="17"/>
      <c r="E1785" s="17"/>
      <c r="F1785" s="17"/>
      <c r="G1785" s="29"/>
      <c r="H1785" s="17"/>
    </row>
    <row r="1786" spans="1:8" ht="14.4" x14ac:dyDescent="0.3">
      <c r="A1786" s="31"/>
      <c r="B1786" s="31" t="s">
        <v>8542</v>
      </c>
      <c r="C1786" s="17"/>
      <c r="D1786" s="17"/>
      <c r="E1786" s="17"/>
      <c r="F1786" s="17"/>
      <c r="G1786" s="29"/>
      <c r="H1786" s="17"/>
    </row>
    <row r="1787" spans="1:8" ht="14.4" x14ac:dyDescent="0.3">
      <c r="A1787" s="31"/>
      <c r="B1787" s="31" t="s">
        <v>8543</v>
      </c>
      <c r="C1787" s="17"/>
      <c r="D1787" s="17"/>
      <c r="E1787" s="17"/>
      <c r="F1787" s="17"/>
      <c r="G1787" s="29"/>
      <c r="H1787" s="17"/>
    </row>
    <row r="1788" spans="1:8" ht="14.4" x14ac:dyDescent="0.3">
      <c r="A1788" s="31"/>
      <c r="B1788" s="31" t="s">
        <v>8544</v>
      </c>
      <c r="C1788" s="17"/>
      <c r="D1788" s="17"/>
      <c r="E1788" s="17"/>
      <c r="F1788" s="17"/>
      <c r="G1788" s="29"/>
      <c r="H1788" s="17"/>
    </row>
    <row r="1789" spans="1:8" ht="14.4" x14ac:dyDescent="0.3">
      <c r="A1789" s="31"/>
      <c r="B1789" s="31" t="s">
        <v>5283</v>
      </c>
      <c r="C1789" s="17"/>
      <c r="D1789" s="17"/>
      <c r="E1789" s="17"/>
      <c r="F1789" s="17"/>
      <c r="G1789" s="29"/>
      <c r="H1789" s="17"/>
    </row>
    <row r="1790" spans="1:8" ht="14.4" x14ac:dyDescent="0.3">
      <c r="A1790" s="31"/>
      <c r="B1790" s="31" t="s">
        <v>8545</v>
      </c>
      <c r="C1790" s="17"/>
      <c r="D1790" s="17"/>
      <c r="E1790" s="17"/>
      <c r="F1790" s="17"/>
      <c r="G1790" s="29"/>
      <c r="H1790" s="17"/>
    </row>
    <row r="1791" spans="1:8" ht="14.4" x14ac:dyDescent="0.3">
      <c r="A1791" s="31"/>
      <c r="B1791" s="31" t="s">
        <v>5938</v>
      </c>
      <c r="C1791" s="17"/>
      <c r="D1791" s="17"/>
      <c r="E1791" s="17"/>
      <c r="F1791" s="17"/>
      <c r="G1791" s="29"/>
      <c r="H1791" s="17"/>
    </row>
    <row r="1792" spans="1:8" ht="14.4" x14ac:dyDescent="0.3">
      <c r="A1792" s="31"/>
      <c r="B1792" s="31" t="s">
        <v>8546</v>
      </c>
      <c r="C1792" s="17"/>
      <c r="D1792" s="17"/>
      <c r="E1792" s="17"/>
      <c r="F1792" s="17"/>
      <c r="G1792" s="29"/>
      <c r="H1792" s="17"/>
    </row>
    <row r="1793" spans="1:8" ht="14.4" x14ac:dyDescent="0.3">
      <c r="A1793" s="31"/>
      <c r="B1793" s="31" t="s">
        <v>8547</v>
      </c>
      <c r="C1793" s="17"/>
      <c r="D1793" s="17"/>
      <c r="E1793" s="17"/>
      <c r="F1793" s="17"/>
      <c r="G1793" s="29"/>
      <c r="H1793" s="17"/>
    </row>
    <row r="1794" spans="1:8" ht="14.4" x14ac:dyDescent="0.3">
      <c r="A1794" s="31"/>
      <c r="B1794" s="31" t="s">
        <v>8548</v>
      </c>
      <c r="C1794" s="17"/>
      <c r="D1794" s="17"/>
      <c r="E1794" s="17"/>
      <c r="F1794" s="17"/>
      <c r="G1794" s="29"/>
      <c r="H1794" s="17"/>
    </row>
    <row r="1795" spans="1:8" ht="14.4" x14ac:dyDescent="0.3">
      <c r="A1795" s="31"/>
      <c r="B1795" s="31" t="s">
        <v>8549</v>
      </c>
      <c r="C1795" s="17"/>
      <c r="D1795" s="17"/>
      <c r="E1795" s="17"/>
      <c r="F1795" s="17"/>
      <c r="G1795" s="29"/>
      <c r="H1795" s="17"/>
    </row>
    <row r="1796" spans="1:8" ht="14.4" x14ac:dyDescent="0.3">
      <c r="A1796" s="31"/>
      <c r="B1796" s="31" t="s">
        <v>8550</v>
      </c>
      <c r="C1796" s="17"/>
      <c r="D1796" s="17"/>
      <c r="E1796" s="17"/>
      <c r="F1796" s="17"/>
      <c r="G1796" s="29"/>
      <c r="H1796" s="17"/>
    </row>
    <row r="1797" spans="1:8" ht="14.4" x14ac:dyDescent="0.3">
      <c r="A1797" s="31"/>
      <c r="B1797" s="31" t="s">
        <v>5285</v>
      </c>
      <c r="C1797" s="17"/>
      <c r="D1797" s="17"/>
      <c r="E1797" s="17"/>
      <c r="F1797" s="17"/>
      <c r="G1797" s="29"/>
      <c r="H1797" s="17"/>
    </row>
    <row r="1798" spans="1:8" ht="14.4" x14ac:dyDescent="0.3">
      <c r="A1798" s="31"/>
      <c r="B1798" s="31" t="s">
        <v>8551</v>
      </c>
      <c r="C1798" s="17"/>
      <c r="D1798" s="17"/>
      <c r="E1798" s="17"/>
      <c r="F1798" s="17"/>
      <c r="G1798" s="29"/>
      <c r="H1798" s="17"/>
    </row>
    <row r="1799" spans="1:8" ht="14.4" x14ac:dyDescent="0.3">
      <c r="A1799" s="31"/>
      <c r="B1799" s="31" t="s">
        <v>8552</v>
      </c>
      <c r="C1799" s="17"/>
      <c r="D1799" s="17"/>
      <c r="E1799" s="17"/>
      <c r="F1799" s="17"/>
      <c r="G1799" s="29"/>
      <c r="H1799" s="17"/>
    </row>
    <row r="1800" spans="1:8" ht="14.4" x14ac:dyDescent="0.3">
      <c r="A1800" s="31"/>
      <c r="B1800" s="31" t="s">
        <v>8553</v>
      </c>
      <c r="C1800" s="17"/>
      <c r="D1800" s="17"/>
      <c r="E1800" s="17"/>
      <c r="F1800" s="17"/>
      <c r="G1800" s="29"/>
      <c r="H1800" s="17"/>
    </row>
    <row r="1801" spans="1:8" ht="14.4" x14ac:dyDescent="0.3">
      <c r="A1801" s="31"/>
      <c r="B1801" s="31" t="s">
        <v>8554</v>
      </c>
      <c r="C1801" s="17"/>
      <c r="D1801" s="17"/>
      <c r="E1801" s="17"/>
      <c r="F1801" s="17"/>
      <c r="G1801" s="29"/>
      <c r="H1801" s="17"/>
    </row>
    <row r="1802" spans="1:8" ht="14.4" x14ac:dyDescent="0.3">
      <c r="A1802" s="31"/>
      <c r="B1802" s="31" t="s">
        <v>8555</v>
      </c>
      <c r="C1802" s="17"/>
      <c r="D1802" s="17"/>
      <c r="E1802" s="17"/>
      <c r="F1802" s="17"/>
      <c r="G1802" s="29"/>
      <c r="H1802" s="17"/>
    </row>
    <row r="1803" spans="1:8" ht="14.4" x14ac:dyDescent="0.3">
      <c r="A1803" s="31"/>
      <c r="B1803" s="31" t="s">
        <v>632</v>
      </c>
      <c r="C1803" s="17"/>
      <c r="D1803" s="17"/>
      <c r="E1803" s="17"/>
      <c r="F1803" s="17"/>
      <c r="G1803" s="29"/>
      <c r="H1803" s="17"/>
    </row>
    <row r="1804" spans="1:8" ht="14.4" x14ac:dyDescent="0.3">
      <c r="A1804" s="31"/>
      <c r="B1804" s="31" t="s">
        <v>8556</v>
      </c>
      <c r="C1804" s="17"/>
      <c r="D1804" s="17"/>
      <c r="E1804" s="17"/>
      <c r="F1804" s="17"/>
      <c r="G1804" s="29"/>
      <c r="H1804" s="17"/>
    </row>
    <row r="1805" spans="1:8" ht="14.4" x14ac:dyDescent="0.3">
      <c r="A1805" s="31"/>
      <c r="B1805" s="31" t="s">
        <v>8557</v>
      </c>
      <c r="C1805" s="17"/>
      <c r="D1805" s="17"/>
      <c r="E1805" s="17"/>
      <c r="F1805" s="17"/>
      <c r="G1805" s="29"/>
      <c r="H1805" s="17"/>
    </row>
    <row r="1806" spans="1:8" ht="14.4" x14ac:dyDescent="0.3">
      <c r="A1806" s="31"/>
      <c r="B1806" s="31" t="s">
        <v>8558</v>
      </c>
      <c r="C1806" s="17"/>
      <c r="D1806" s="17"/>
      <c r="E1806" s="17"/>
      <c r="F1806" s="17"/>
      <c r="G1806" s="29"/>
      <c r="H1806" s="17"/>
    </row>
    <row r="1807" spans="1:8" ht="14.4" x14ac:dyDescent="0.3">
      <c r="A1807" s="31"/>
      <c r="B1807" s="31" t="s">
        <v>966</v>
      </c>
      <c r="C1807" s="17"/>
      <c r="D1807" s="17"/>
      <c r="E1807" s="17"/>
      <c r="F1807" s="17"/>
      <c r="G1807" s="29"/>
      <c r="H1807" s="17"/>
    </row>
    <row r="1808" spans="1:8" ht="14.4" x14ac:dyDescent="0.3">
      <c r="A1808" s="31"/>
      <c r="B1808" s="31" t="s">
        <v>8559</v>
      </c>
      <c r="C1808" s="17"/>
      <c r="D1808" s="17"/>
      <c r="E1808" s="17"/>
      <c r="F1808" s="17"/>
      <c r="G1808" s="29"/>
      <c r="H1808" s="17"/>
    </row>
    <row r="1809" spans="1:8" ht="14.4" x14ac:dyDescent="0.3">
      <c r="A1809" s="31"/>
      <c r="B1809" s="31" t="s">
        <v>8560</v>
      </c>
      <c r="C1809" s="17"/>
      <c r="D1809" s="17"/>
      <c r="E1809" s="17"/>
      <c r="F1809" s="17"/>
      <c r="G1809" s="29"/>
      <c r="H1809" s="17"/>
    </row>
    <row r="1810" spans="1:8" ht="14.4" x14ac:dyDescent="0.3">
      <c r="A1810" s="31"/>
      <c r="B1810" s="31" t="s">
        <v>8561</v>
      </c>
      <c r="C1810" s="17"/>
      <c r="D1810" s="17"/>
      <c r="E1810" s="17"/>
      <c r="F1810" s="17"/>
      <c r="G1810" s="29"/>
      <c r="H1810" s="17"/>
    </row>
    <row r="1811" spans="1:8" ht="14.4" x14ac:dyDescent="0.3">
      <c r="A1811" s="31"/>
      <c r="B1811" s="31" t="s">
        <v>8562</v>
      </c>
      <c r="C1811" s="17"/>
      <c r="D1811" s="17"/>
      <c r="E1811" s="17"/>
      <c r="F1811" s="17"/>
      <c r="G1811" s="29"/>
      <c r="H1811" s="17"/>
    </row>
    <row r="1812" spans="1:8" ht="14.4" x14ac:dyDescent="0.3">
      <c r="A1812" s="31"/>
      <c r="B1812" s="31" t="s">
        <v>391</v>
      </c>
      <c r="C1812" s="17"/>
      <c r="D1812" s="17"/>
      <c r="E1812" s="17"/>
      <c r="F1812" s="17"/>
      <c r="G1812" s="29"/>
      <c r="H1812" s="17"/>
    </row>
    <row r="1813" spans="1:8" ht="14.4" x14ac:dyDescent="0.3">
      <c r="A1813" s="31"/>
      <c r="B1813" s="31" t="s">
        <v>8563</v>
      </c>
      <c r="C1813" s="17"/>
      <c r="D1813" s="17"/>
      <c r="E1813" s="17"/>
      <c r="F1813" s="17"/>
      <c r="G1813" s="29"/>
      <c r="H1813" s="17"/>
    </row>
    <row r="1814" spans="1:8" ht="14.4" x14ac:dyDescent="0.3">
      <c r="A1814" s="31"/>
      <c r="B1814" s="31" t="s">
        <v>8564</v>
      </c>
      <c r="C1814" s="17"/>
      <c r="D1814" s="17"/>
      <c r="E1814" s="17"/>
      <c r="F1814" s="17"/>
      <c r="G1814" s="29"/>
      <c r="H1814" s="17"/>
    </row>
    <row r="1815" spans="1:8" ht="14.4" x14ac:dyDescent="0.3">
      <c r="A1815" s="31"/>
      <c r="B1815" s="31" t="s">
        <v>8565</v>
      </c>
      <c r="C1815" s="17"/>
      <c r="D1815" s="17"/>
      <c r="E1815" s="17"/>
      <c r="F1815" s="17"/>
      <c r="G1815" s="29"/>
      <c r="H1815" s="17"/>
    </row>
    <row r="1816" spans="1:8" ht="14.4" x14ac:dyDescent="0.3">
      <c r="A1816" s="31"/>
      <c r="B1816" s="31" t="s">
        <v>8566</v>
      </c>
      <c r="C1816" s="17"/>
      <c r="D1816" s="17"/>
      <c r="E1816" s="17"/>
      <c r="F1816" s="17"/>
      <c r="G1816" s="29"/>
      <c r="H1816" s="17"/>
    </row>
    <row r="1817" spans="1:8" ht="14.4" x14ac:dyDescent="0.3">
      <c r="A1817" s="31"/>
      <c r="B1817" s="31" t="s">
        <v>5998</v>
      </c>
      <c r="C1817" s="17"/>
      <c r="D1817" s="17"/>
      <c r="E1817" s="17"/>
      <c r="F1817" s="17"/>
      <c r="G1817" s="29"/>
      <c r="H1817" s="17"/>
    </row>
    <row r="1818" spans="1:8" ht="14.4" x14ac:dyDescent="0.3">
      <c r="A1818" s="31"/>
      <c r="B1818" s="31" t="s">
        <v>8567</v>
      </c>
      <c r="C1818" s="17"/>
      <c r="D1818" s="17"/>
      <c r="E1818" s="17"/>
      <c r="F1818" s="17"/>
      <c r="G1818" s="29"/>
      <c r="H1818" s="17"/>
    </row>
    <row r="1819" spans="1:8" ht="14.4" x14ac:dyDescent="0.3">
      <c r="A1819" s="31"/>
      <c r="B1819" s="31" t="s">
        <v>8568</v>
      </c>
      <c r="C1819" s="17"/>
      <c r="D1819" s="17"/>
      <c r="E1819" s="17"/>
      <c r="F1819" s="17"/>
      <c r="G1819" s="29"/>
      <c r="H1819" s="17"/>
    </row>
    <row r="1820" spans="1:8" ht="14.4" x14ac:dyDescent="0.3">
      <c r="A1820" s="31"/>
      <c r="B1820" s="31" t="s">
        <v>6349</v>
      </c>
      <c r="C1820" s="17"/>
      <c r="D1820" s="17"/>
      <c r="E1820" s="17"/>
      <c r="F1820" s="17"/>
      <c r="G1820" s="29"/>
      <c r="H1820" s="17"/>
    </row>
    <row r="1821" spans="1:8" ht="14.4" x14ac:dyDescent="0.3">
      <c r="A1821" s="31"/>
      <c r="B1821" s="31" t="s">
        <v>5292</v>
      </c>
      <c r="C1821" s="17"/>
      <c r="D1821" s="17"/>
      <c r="E1821" s="17"/>
      <c r="F1821" s="17"/>
      <c r="G1821" s="29"/>
      <c r="H1821" s="17"/>
    </row>
    <row r="1822" spans="1:8" ht="14.4" x14ac:dyDescent="0.3">
      <c r="A1822" s="31"/>
      <c r="B1822" s="31" t="s">
        <v>5293</v>
      </c>
      <c r="C1822" s="17"/>
      <c r="D1822" s="17"/>
      <c r="E1822" s="17"/>
      <c r="F1822" s="17"/>
      <c r="G1822" s="29"/>
      <c r="H1822" s="17"/>
    </row>
    <row r="1823" spans="1:8" ht="14.4" x14ac:dyDescent="0.3">
      <c r="A1823" s="31"/>
      <c r="B1823" s="31" t="s">
        <v>8569</v>
      </c>
      <c r="C1823" s="17"/>
      <c r="D1823" s="17"/>
      <c r="E1823" s="17"/>
      <c r="F1823" s="17"/>
      <c r="G1823" s="29"/>
      <c r="H1823" s="17"/>
    </row>
    <row r="1824" spans="1:8" ht="14.4" x14ac:dyDescent="0.3">
      <c r="A1824" s="31"/>
      <c r="B1824" s="31" t="s">
        <v>395</v>
      </c>
      <c r="C1824" s="17"/>
      <c r="D1824" s="17"/>
      <c r="E1824" s="17"/>
      <c r="F1824" s="17"/>
      <c r="G1824" s="29"/>
      <c r="H1824" s="17"/>
    </row>
    <row r="1825" spans="1:8" ht="14.4" x14ac:dyDescent="0.3">
      <c r="A1825" s="31"/>
      <c r="B1825" s="31" t="s">
        <v>8570</v>
      </c>
      <c r="C1825" s="17"/>
      <c r="D1825" s="17"/>
      <c r="E1825" s="17"/>
      <c r="F1825" s="17"/>
      <c r="G1825" s="29"/>
      <c r="H1825" s="17"/>
    </row>
    <row r="1826" spans="1:8" ht="14.4" x14ac:dyDescent="0.3">
      <c r="A1826" s="31"/>
      <c r="B1826" s="31" t="s">
        <v>5295</v>
      </c>
      <c r="C1826" s="17"/>
      <c r="D1826" s="17"/>
      <c r="E1826" s="17"/>
      <c r="F1826" s="17"/>
      <c r="G1826" s="29"/>
      <c r="H1826" s="17"/>
    </row>
    <row r="1827" spans="1:8" ht="14.4" x14ac:dyDescent="0.3">
      <c r="A1827" s="31"/>
      <c r="B1827" s="31" t="s">
        <v>8571</v>
      </c>
      <c r="C1827" s="17"/>
      <c r="D1827" s="17"/>
      <c r="E1827" s="17"/>
      <c r="F1827" s="17"/>
      <c r="G1827" s="29"/>
      <c r="H1827" s="17"/>
    </row>
    <row r="1828" spans="1:8" ht="14.4" x14ac:dyDescent="0.3">
      <c r="A1828" s="31"/>
      <c r="B1828" s="31" t="s">
        <v>8572</v>
      </c>
      <c r="C1828" s="17"/>
      <c r="D1828" s="17"/>
      <c r="E1828" s="17"/>
      <c r="F1828" s="17"/>
      <c r="G1828" s="29"/>
      <c r="H1828" s="17"/>
    </row>
    <row r="1829" spans="1:8" ht="14.4" x14ac:dyDescent="0.3">
      <c r="A1829" s="31"/>
      <c r="B1829" s="31" t="s">
        <v>8573</v>
      </c>
      <c r="C1829" s="17"/>
      <c r="D1829" s="17"/>
      <c r="E1829" s="17"/>
      <c r="F1829" s="17"/>
      <c r="G1829" s="29"/>
      <c r="H1829" s="17"/>
    </row>
    <row r="1830" spans="1:8" ht="14.4" x14ac:dyDescent="0.3">
      <c r="A1830" s="31"/>
      <c r="B1830" s="31" t="s">
        <v>8574</v>
      </c>
      <c r="C1830" s="17"/>
      <c r="D1830" s="17"/>
      <c r="E1830" s="17"/>
      <c r="F1830" s="17"/>
      <c r="G1830" s="29"/>
      <c r="H1830" s="17"/>
    </row>
    <row r="1831" spans="1:8" ht="14.4" x14ac:dyDescent="0.3">
      <c r="A1831" s="31"/>
      <c r="B1831" s="31" t="s">
        <v>8575</v>
      </c>
      <c r="C1831" s="17"/>
      <c r="D1831" s="17"/>
      <c r="E1831" s="17"/>
      <c r="F1831" s="17"/>
      <c r="G1831" s="29"/>
      <c r="H1831" s="17"/>
    </row>
    <row r="1832" spans="1:8" ht="14.4" x14ac:dyDescent="0.3">
      <c r="A1832" s="31"/>
      <c r="B1832" s="31" t="s">
        <v>7328</v>
      </c>
      <c r="C1832" s="17"/>
      <c r="D1832" s="17"/>
      <c r="E1832" s="17"/>
      <c r="F1832" s="17"/>
      <c r="G1832" s="29"/>
      <c r="H1832" s="17"/>
    </row>
    <row r="1833" spans="1:8" ht="14.4" x14ac:dyDescent="0.3">
      <c r="A1833" s="31"/>
      <c r="B1833" s="31" t="s">
        <v>5296</v>
      </c>
      <c r="C1833" s="17"/>
      <c r="D1833" s="17"/>
      <c r="E1833" s="17"/>
      <c r="F1833" s="17"/>
      <c r="G1833" s="29"/>
      <c r="H1833" s="17"/>
    </row>
    <row r="1834" spans="1:8" ht="14.4" x14ac:dyDescent="0.3">
      <c r="A1834" s="31"/>
      <c r="B1834" s="31" t="s">
        <v>8576</v>
      </c>
      <c r="C1834" s="17"/>
      <c r="D1834" s="17"/>
      <c r="E1834" s="17"/>
      <c r="F1834" s="17"/>
      <c r="G1834" s="29"/>
      <c r="H1834" s="17"/>
    </row>
    <row r="1835" spans="1:8" ht="14.4" x14ac:dyDescent="0.3">
      <c r="A1835" s="31"/>
      <c r="B1835" s="31" t="s">
        <v>8577</v>
      </c>
      <c r="C1835" s="17"/>
      <c r="D1835" s="17"/>
      <c r="E1835" s="17"/>
      <c r="F1835" s="17"/>
      <c r="G1835" s="29"/>
      <c r="H1835" s="17"/>
    </row>
    <row r="1836" spans="1:8" ht="14.4" x14ac:dyDescent="0.3">
      <c r="A1836" s="31"/>
      <c r="B1836" s="31" t="s">
        <v>8578</v>
      </c>
      <c r="C1836" s="17"/>
      <c r="D1836" s="17"/>
      <c r="E1836" s="17"/>
      <c r="F1836" s="17"/>
      <c r="G1836" s="29"/>
      <c r="H1836" s="17"/>
    </row>
    <row r="1837" spans="1:8" ht="14.4" x14ac:dyDescent="0.3">
      <c r="A1837" s="31"/>
      <c r="B1837" s="31" t="s">
        <v>8579</v>
      </c>
      <c r="C1837" s="17"/>
      <c r="D1837" s="17"/>
      <c r="E1837" s="17"/>
      <c r="F1837" s="17"/>
      <c r="G1837" s="29"/>
      <c r="H1837" s="17"/>
    </row>
    <row r="1838" spans="1:8" ht="14.4" x14ac:dyDescent="0.3">
      <c r="A1838" s="31"/>
      <c r="B1838" s="31" t="s">
        <v>8580</v>
      </c>
      <c r="C1838" s="17"/>
      <c r="D1838" s="17"/>
      <c r="E1838" s="17"/>
      <c r="F1838" s="17"/>
      <c r="G1838" s="29"/>
      <c r="H1838" s="17"/>
    </row>
    <row r="1839" spans="1:8" ht="14.4" x14ac:dyDescent="0.3">
      <c r="A1839" s="31"/>
      <c r="B1839" s="31" t="s">
        <v>7075</v>
      </c>
      <c r="C1839" s="17"/>
      <c r="D1839" s="17"/>
      <c r="E1839" s="17"/>
      <c r="F1839" s="17"/>
      <c r="G1839" s="29"/>
      <c r="H1839" s="17"/>
    </row>
    <row r="1840" spans="1:8" ht="14.4" x14ac:dyDescent="0.3">
      <c r="A1840" s="31"/>
      <c r="B1840" s="31" t="s">
        <v>6723</v>
      </c>
      <c r="C1840" s="17"/>
      <c r="D1840" s="17"/>
      <c r="E1840" s="17"/>
      <c r="F1840" s="17"/>
      <c r="G1840" s="29"/>
      <c r="H1840" s="17"/>
    </row>
    <row r="1841" spans="1:8" ht="14.4" x14ac:dyDescent="0.3">
      <c r="A1841" s="31"/>
      <c r="B1841" s="31" t="s">
        <v>782</v>
      </c>
      <c r="C1841" s="17"/>
      <c r="D1841" s="17"/>
      <c r="E1841" s="17"/>
      <c r="F1841" s="17"/>
      <c r="G1841" s="29"/>
      <c r="H1841" s="17"/>
    </row>
    <row r="1842" spans="1:8" ht="14.4" x14ac:dyDescent="0.3">
      <c r="A1842" s="31"/>
      <c r="B1842" s="31" t="s">
        <v>1311</v>
      </c>
      <c r="C1842" s="17"/>
      <c r="D1842" s="17"/>
      <c r="E1842" s="17"/>
      <c r="F1842" s="17"/>
      <c r="G1842" s="29"/>
      <c r="H1842" s="17"/>
    </row>
    <row r="1843" spans="1:8" ht="14.4" x14ac:dyDescent="0.3">
      <c r="A1843" s="31"/>
      <c r="B1843" s="31" t="s">
        <v>7196</v>
      </c>
      <c r="C1843" s="17"/>
      <c r="D1843" s="17"/>
      <c r="E1843" s="17"/>
      <c r="F1843" s="17"/>
      <c r="G1843" s="29"/>
      <c r="H1843" s="17"/>
    </row>
    <row r="1844" spans="1:8" ht="14.4" x14ac:dyDescent="0.3">
      <c r="A1844" s="31"/>
      <c r="B1844" s="31" t="s">
        <v>7166</v>
      </c>
      <c r="C1844" s="17"/>
      <c r="D1844" s="17"/>
      <c r="E1844" s="17"/>
      <c r="F1844" s="17"/>
      <c r="G1844" s="29"/>
      <c r="H1844" s="17"/>
    </row>
    <row r="1845" spans="1:8" ht="14.4" x14ac:dyDescent="0.3">
      <c r="A1845" s="31"/>
      <c r="B1845" s="31" t="s">
        <v>8581</v>
      </c>
      <c r="C1845" s="17"/>
      <c r="D1845" s="17"/>
      <c r="E1845" s="17"/>
      <c r="F1845" s="17"/>
      <c r="G1845" s="29"/>
      <c r="H1845" s="17"/>
    </row>
    <row r="1846" spans="1:8" ht="14.4" x14ac:dyDescent="0.3">
      <c r="A1846" s="31"/>
      <c r="B1846" s="31" t="s">
        <v>8582</v>
      </c>
      <c r="C1846" s="17"/>
      <c r="D1846" s="17"/>
      <c r="E1846" s="17"/>
      <c r="F1846" s="17"/>
      <c r="G1846" s="29"/>
      <c r="H1846" s="17"/>
    </row>
    <row r="1847" spans="1:8" ht="14.4" x14ac:dyDescent="0.3">
      <c r="A1847" s="31"/>
      <c r="B1847" s="31" t="s">
        <v>8583</v>
      </c>
      <c r="C1847" s="17"/>
      <c r="D1847" s="17"/>
      <c r="E1847" s="17"/>
      <c r="F1847" s="17"/>
      <c r="G1847" s="29"/>
      <c r="H1847" s="17"/>
    </row>
    <row r="1848" spans="1:8" ht="14.4" x14ac:dyDescent="0.3">
      <c r="A1848" s="31"/>
      <c r="B1848" s="31" t="s">
        <v>7065</v>
      </c>
      <c r="C1848" s="17"/>
      <c r="D1848" s="17"/>
      <c r="E1848" s="17"/>
      <c r="F1848" s="17"/>
      <c r="G1848" s="29"/>
      <c r="H1848" s="17"/>
    </row>
    <row r="1849" spans="1:8" ht="14.4" x14ac:dyDescent="0.3">
      <c r="A1849" s="31"/>
      <c r="B1849" s="31" t="s">
        <v>8584</v>
      </c>
      <c r="C1849" s="17"/>
      <c r="D1849" s="17"/>
      <c r="E1849" s="17"/>
      <c r="F1849" s="17"/>
      <c r="G1849" s="29"/>
      <c r="H1849" s="17"/>
    </row>
    <row r="1850" spans="1:8" ht="14.4" x14ac:dyDescent="0.3">
      <c r="A1850" s="31"/>
      <c r="B1850" s="31" t="s">
        <v>5298</v>
      </c>
      <c r="C1850" s="17"/>
      <c r="D1850" s="17"/>
      <c r="E1850" s="17"/>
      <c r="F1850" s="17"/>
      <c r="G1850" s="29"/>
      <c r="H1850" s="17"/>
    </row>
    <row r="1851" spans="1:8" ht="14.4" x14ac:dyDescent="0.3">
      <c r="A1851" s="31"/>
      <c r="B1851" s="31" t="s">
        <v>8585</v>
      </c>
      <c r="C1851" s="17"/>
      <c r="D1851" s="17"/>
      <c r="E1851" s="17"/>
      <c r="F1851" s="17"/>
      <c r="G1851" s="29"/>
      <c r="H1851" s="17"/>
    </row>
    <row r="1852" spans="1:8" ht="14.4" x14ac:dyDescent="0.3">
      <c r="A1852" s="31"/>
      <c r="B1852" s="31" t="s">
        <v>8586</v>
      </c>
      <c r="C1852" s="17"/>
      <c r="D1852" s="17"/>
      <c r="E1852" s="17"/>
      <c r="F1852" s="17"/>
      <c r="G1852" s="29"/>
      <c r="H1852" s="17"/>
    </row>
    <row r="1853" spans="1:8" ht="14.4" x14ac:dyDescent="0.3">
      <c r="A1853" s="31"/>
      <c r="B1853" s="31" t="s">
        <v>5299</v>
      </c>
      <c r="C1853" s="17"/>
      <c r="D1853" s="17"/>
      <c r="E1853" s="17"/>
      <c r="F1853" s="17"/>
      <c r="G1853" s="29"/>
      <c r="H1853" s="17"/>
    </row>
    <row r="1854" spans="1:8" ht="14.4" x14ac:dyDescent="0.3">
      <c r="A1854" s="31"/>
      <c r="B1854" s="31" t="s">
        <v>8587</v>
      </c>
      <c r="C1854" s="17"/>
      <c r="D1854" s="17"/>
      <c r="E1854" s="17"/>
      <c r="F1854" s="17"/>
      <c r="G1854" s="29"/>
      <c r="H1854" s="17"/>
    </row>
    <row r="1855" spans="1:8" ht="14.4" x14ac:dyDescent="0.3">
      <c r="A1855" s="31"/>
      <c r="B1855" s="31" t="s">
        <v>1055</v>
      </c>
      <c r="C1855" s="17"/>
      <c r="D1855" s="17"/>
      <c r="E1855" s="17"/>
      <c r="F1855" s="17"/>
      <c r="G1855" s="29"/>
      <c r="H1855" s="17"/>
    </row>
    <row r="1856" spans="1:8" ht="14.4" x14ac:dyDescent="0.3">
      <c r="A1856" s="31"/>
      <c r="B1856" s="31" t="s">
        <v>8588</v>
      </c>
      <c r="C1856" s="17"/>
      <c r="D1856" s="17"/>
      <c r="E1856" s="17"/>
      <c r="F1856" s="17"/>
      <c r="G1856" s="29"/>
      <c r="H1856" s="17"/>
    </row>
    <row r="1857" spans="1:8" ht="14.4" x14ac:dyDescent="0.3">
      <c r="A1857" s="31"/>
      <c r="B1857" s="31" t="s">
        <v>8589</v>
      </c>
      <c r="C1857" s="17"/>
      <c r="D1857" s="17"/>
      <c r="E1857" s="17"/>
      <c r="F1857" s="17"/>
      <c r="G1857" s="29"/>
      <c r="H1857" s="17"/>
    </row>
    <row r="1858" spans="1:8" ht="14.4" x14ac:dyDescent="0.3">
      <c r="A1858" s="31"/>
      <c r="B1858" s="31" t="s">
        <v>8590</v>
      </c>
      <c r="C1858" s="17"/>
      <c r="D1858" s="17"/>
      <c r="E1858" s="17"/>
      <c r="F1858" s="17"/>
      <c r="G1858" s="29"/>
      <c r="H1858" s="17"/>
    </row>
    <row r="1859" spans="1:8" ht="14.4" x14ac:dyDescent="0.3">
      <c r="A1859" s="31"/>
      <c r="B1859" s="31" t="s">
        <v>5301</v>
      </c>
      <c r="C1859" s="17"/>
      <c r="D1859" s="17"/>
      <c r="E1859" s="17"/>
      <c r="F1859" s="17"/>
      <c r="G1859" s="29"/>
      <c r="H1859" s="17"/>
    </row>
    <row r="1860" spans="1:8" ht="14.4" x14ac:dyDescent="0.3">
      <c r="A1860" s="31"/>
      <c r="B1860" s="31" t="s">
        <v>8591</v>
      </c>
      <c r="C1860" s="17"/>
      <c r="D1860" s="17"/>
      <c r="E1860" s="17"/>
      <c r="F1860" s="17"/>
      <c r="G1860" s="29"/>
      <c r="H1860" s="17"/>
    </row>
    <row r="1861" spans="1:8" ht="14.4" x14ac:dyDescent="0.3">
      <c r="A1861" s="31"/>
      <c r="B1861" s="31" t="s">
        <v>8592</v>
      </c>
      <c r="C1861" s="17"/>
      <c r="D1861" s="17"/>
      <c r="E1861" s="17"/>
      <c r="F1861" s="17"/>
      <c r="G1861" s="29"/>
      <c r="H1861" s="17"/>
    </row>
    <row r="1862" spans="1:8" ht="14.4" x14ac:dyDescent="0.3">
      <c r="A1862" s="31"/>
      <c r="B1862" s="31" t="s">
        <v>8593</v>
      </c>
      <c r="C1862" s="17"/>
      <c r="D1862" s="17"/>
      <c r="E1862" s="17"/>
      <c r="F1862" s="17"/>
      <c r="G1862" s="29"/>
      <c r="H1862" s="17"/>
    </row>
    <row r="1863" spans="1:8" ht="14.4" x14ac:dyDescent="0.3">
      <c r="A1863" s="31"/>
      <c r="B1863" s="31" t="s">
        <v>8594</v>
      </c>
      <c r="C1863" s="17"/>
      <c r="D1863" s="17"/>
      <c r="E1863" s="17"/>
      <c r="F1863" s="17"/>
      <c r="G1863" s="29"/>
      <c r="H1863" s="17"/>
    </row>
    <row r="1864" spans="1:8" ht="14.4" x14ac:dyDescent="0.3">
      <c r="A1864" s="31"/>
      <c r="B1864" s="31" t="s">
        <v>8595</v>
      </c>
      <c r="C1864" s="17"/>
      <c r="D1864" s="17"/>
      <c r="E1864" s="17"/>
      <c r="F1864" s="17"/>
      <c r="G1864" s="29"/>
      <c r="H1864" s="17"/>
    </row>
    <row r="1865" spans="1:8" ht="14.4" x14ac:dyDescent="0.3">
      <c r="A1865" s="31"/>
      <c r="B1865" s="31" t="s">
        <v>8596</v>
      </c>
      <c r="C1865" s="17"/>
      <c r="D1865" s="17"/>
      <c r="E1865" s="17"/>
      <c r="F1865" s="17"/>
      <c r="G1865" s="29"/>
      <c r="H1865" s="17"/>
    </row>
    <row r="1866" spans="1:8" ht="14.4" x14ac:dyDescent="0.3">
      <c r="A1866" s="31"/>
      <c r="B1866" s="31" t="s">
        <v>8597</v>
      </c>
      <c r="C1866" s="17"/>
      <c r="D1866" s="17"/>
      <c r="E1866" s="17"/>
      <c r="F1866" s="17"/>
      <c r="G1866" s="29"/>
      <c r="H1866" s="17"/>
    </row>
    <row r="1867" spans="1:8" ht="14.4" x14ac:dyDescent="0.3">
      <c r="A1867" s="31"/>
      <c r="B1867" s="31" t="s">
        <v>5303</v>
      </c>
      <c r="C1867" s="17"/>
      <c r="D1867" s="17"/>
      <c r="E1867" s="17"/>
      <c r="F1867" s="17"/>
      <c r="G1867" s="29"/>
      <c r="H1867" s="17"/>
    </row>
    <row r="1868" spans="1:8" ht="14.4" x14ac:dyDescent="0.3">
      <c r="A1868" s="31"/>
      <c r="B1868" s="31" t="s">
        <v>8598</v>
      </c>
      <c r="C1868" s="17"/>
      <c r="D1868" s="17"/>
      <c r="E1868" s="17"/>
      <c r="F1868" s="17"/>
      <c r="G1868" s="29"/>
      <c r="H1868" s="17"/>
    </row>
    <row r="1869" spans="1:8" ht="14.4" x14ac:dyDescent="0.3">
      <c r="A1869" s="31"/>
      <c r="B1869" s="31" t="s">
        <v>8599</v>
      </c>
      <c r="C1869" s="17"/>
      <c r="D1869" s="17"/>
      <c r="E1869" s="17"/>
      <c r="F1869" s="17"/>
      <c r="G1869" s="29"/>
      <c r="H1869" s="17"/>
    </row>
    <row r="1870" spans="1:8" ht="14.4" x14ac:dyDescent="0.3">
      <c r="A1870" s="31"/>
      <c r="B1870" s="31" t="s">
        <v>8600</v>
      </c>
      <c r="C1870" s="17"/>
      <c r="D1870" s="17"/>
      <c r="E1870" s="17"/>
      <c r="F1870" s="17"/>
      <c r="G1870" s="29"/>
      <c r="H1870" s="17"/>
    </row>
    <row r="1871" spans="1:8" ht="14.4" x14ac:dyDescent="0.3">
      <c r="A1871" s="31"/>
      <c r="B1871" s="31" t="s">
        <v>8601</v>
      </c>
      <c r="C1871" s="17"/>
      <c r="D1871" s="17"/>
      <c r="E1871" s="17"/>
      <c r="F1871" s="17"/>
      <c r="G1871" s="29"/>
      <c r="H1871" s="17"/>
    </row>
    <row r="1872" spans="1:8" ht="14.4" x14ac:dyDescent="0.3">
      <c r="A1872" s="31"/>
      <c r="B1872" s="31" t="s">
        <v>8602</v>
      </c>
      <c r="C1872" s="17"/>
      <c r="D1872" s="17"/>
      <c r="E1872" s="17"/>
      <c r="F1872" s="17"/>
      <c r="G1872" s="29"/>
      <c r="H1872" s="17"/>
    </row>
    <row r="1873" spans="1:8" ht="14.4" x14ac:dyDescent="0.3">
      <c r="A1873" s="31"/>
      <c r="B1873" s="31" t="s">
        <v>5304</v>
      </c>
      <c r="C1873" s="17"/>
      <c r="D1873" s="17"/>
      <c r="E1873" s="17"/>
      <c r="F1873" s="17"/>
      <c r="G1873" s="29"/>
      <c r="H1873" s="17"/>
    </row>
    <row r="1874" spans="1:8" ht="14.4" x14ac:dyDescent="0.3">
      <c r="A1874" s="31"/>
      <c r="B1874" s="31" t="s">
        <v>8603</v>
      </c>
      <c r="C1874" s="17"/>
      <c r="D1874" s="17"/>
      <c r="E1874" s="17"/>
      <c r="F1874" s="17"/>
      <c r="G1874" s="29"/>
      <c r="H1874" s="17"/>
    </row>
    <row r="1875" spans="1:8" ht="14.4" x14ac:dyDescent="0.3">
      <c r="A1875" s="31"/>
      <c r="B1875" s="31" t="s">
        <v>5305</v>
      </c>
      <c r="C1875" s="17"/>
      <c r="D1875" s="17"/>
      <c r="E1875" s="17"/>
      <c r="F1875" s="17"/>
      <c r="G1875" s="29"/>
      <c r="H1875" s="17"/>
    </row>
    <row r="1876" spans="1:8" ht="14.4" x14ac:dyDescent="0.3">
      <c r="A1876" s="31"/>
      <c r="B1876" s="31" t="s">
        <v>5307</v>
      </c>
      <c r="C1876" s="17"/>
      <c r="D1876" s="17"/>
      <c r="E1876" s="17"/>
      <c r="F1876" s="17"/>
      <c r="G1876" s="29"/>
      <c r="H1876" s="17"/>
    </row>
    <row r="1877" spans="1:8" ht="14.4" x14ac:dyDescent="0.3">
      <c r="A1877" s="31"/>
      <c r="B1877" s="31" t="s">
        <v>6453</v>
      </c>
      <c r="C1877" s="17"/>
      <c r="D1877" s="17"/>
      <c r="E1877" s="17"/>
      <c r="F1877" s="17"/>
      <c r="G1877" s="29"/>
      <c r="H1877" s="17"/>
    </row>
    <row r="1878" spans="1:8" ht="14.4" x14ac:dyDescent="0.3">
      <c r="A1878" s="31"/>
      <c r="B1878" s="31" t="s">
        <v>298</v>
      </c>
      <c r="C1878" s="17"/>
      <c r="D1878" s="17"/>
      <c r="E1878" s="17"/>
      <c r="F1878" s="17"/>
      <c r="G1878" s="29"/>
      <c r="H1878" s="17"/>
    </row>
    <row r="1879" spans="1:8" ht="14.4" x14ac:dyDescent="0.3">
      <c r="A1879" s="31"/>
      <c r="B1879" s="31" t="s">
        <v>8604</v>
      </c>
      <c r="C1879" s="17"/>
      <c r="D1879" s="17"/>
      <c r="E1879" s="17"/>
      <c r="F1879" s="17"/>
      <c r="G1879" s="29"/>
      <c r="H1879" s="17"/>
    </row>
    <row r="1880" spans="1:8" ht="14.4" x14ac:dyDescent="0.3">
      <c r="A1880" s="31"/>
      <c r="B1880" s="31" t="s">
        <v>6906</v>
      </c>
      <c r="C1880" s="17"/>
      <c r="D1880" s="17"/>
      <c r="E1880" s="17"/>
      <c r="F1880" s="17"/>
      <c r="G1880" s="29"/>
      <c r="H1880" s="17"/>
    </row>
    <row r="1881" spans="1:8" ht="14.4" x14ac:dyDescent="0.3">
      <c r="A1881" s="31"/>
      <c r="B1881" s="31" t="s">
        <v>5309</v>
      </c>
      <c r="C1881" s="17"/>
      <c r="D1881" s="17"/>
      <c r="E1881" s="17"/>
      <c r="F1881" s="17"/>
      <c r="G1881" s="29"/>
      <c r="H1881" s="17"/>
    </row>
    <row r="1882" spans="1:8" ht="14.4" x14ac:dyDescent="0.3">
      <c r="A1882" s="31"/>
      <c r="B1882" s="31" t="s">
        <v>5310</v>
      </c>
      <c r="C1882" s="17"/>
      <c r="D1882" s="17"/>
      <c r="E1882" s="17"/>
      <c r="F1882" s="17"/>
      <c r="G1882" s="29"/>
      <c r="H1882" s="17"/>
    </row>
    <row r="1883" spans="1:8" ht="14.4" x14ac:dyDescent="0.3">
      <c r="A1883" s="31"/>
      <c r="B1883" s="31" t="s">
        <v>1232</v>
      </c>
      <c r="C1883" s="17"/>
      <c r="D1883" s="17"/>
      <c r="E1883" s="17"/>
      <c r="F1883" s="17"/>
      <c r="G1883" s="29"/>
      <c r="H1883" s="17"/>
    </row>
    <row r="1884" spans="1:8" ht="14.4" x14ac:dyDescent="0.3">
      <c r="A1884" s="31"/>
      <c r="B1884" s="31" t="s">
        <v>1060</v>
      </c>
      <c r="C1884" s="17"/>
      <c r="D1884" s="17"/>
      <c r="E1884" s="17"/>
      <c r="F1884" s="17"/>
      <c r="G1884" s="29"/>
      <c r="H1884" s="17"/>
    </row>
    <row r="1885" spans="1:8" ht="14.4" x14ac:dyDescent="0.3">
      <c r="A1885" s="31"/>
      <c r="B1885" s="31" t="s">
        <v>8605</v>
      </c>
      <c r="C1885" s="17"/>
      <c r="D1885" s="17"/>
      <c r="E1885" s="17"/>
      <c r="F1885" s="17"/>
      <c r="G1885" s="29"/>
      <c r="H1885" s="17"/>
    </row>
    <row r="1886" spans="1:8" ht="14.4" x14ac:dyDescent="0.3">
      <c r="A1886" s="31"/>
      <c r="B1886" s="31" t="s">
        <v>5627</v>
      </c>
      <c r="C1886" s="17"/>
      <c r="D1886" s="17"/>
      <c r="E1886" s="17"/>
      <c r="F1886" s="17"/>
      <c r="G1886" s="29"/>
      <c r="H1886" s="17"/>
    </row>
    <row r="1887" spans="1:8" ht="14.4" x14ac:dyDescent="0.3">
      <c r="A1887" s="31"/>
      <c r="B1887" s="31" t="s">
        <v>3783</v>
      </c>
      <c r="C1887" s="17"/>
      <c r="D1887" s="17"/>
      <c r="E1887" s="17"/>
      <c r="F1887" s="17"/>
      <c r="G1887" s="29"/>
      <c r="H1887" s="17"/>
    </row>
    <row r="1888" spans="1:8" ht="14.4" x14ac:dyDescent="0.3">
      <c r="A1888" s="31"/>
      <c r="B1888" s="31" t="s">
        <v>228</v>
      </c>
      <c r="C1888" s="17"/>
      <c r="D1888" s="17"/>
      <c r="E1888" s="17"/>
      <c r="F1888" s="17"/>
      <c r="G1888" s="29"/>
      <c r="H1888" s="17"/>
    </row>
    <row r="1889" spans="1:8" ht="14.4" x14ac:dyDescent="0.3">
      <c r="A1889" s="31"/>
      <c r="B1889" s="31" t="s">
        <v>8606</v>
      </c>
      <c r="C1889" s="17"/>
      <c r="D1889" s="17"/>
      <c r="E1889" s="17"/>
      <c r="F1889" s="17"/>
      <c r="G1889" s="29"/>
      <c r="H1889" s="17"/>
    </row>
    <row r="1890" spans="1:8" ht="14.4" x14ac:dyDescent="0.3">
      <c r="A1890" s="31"/>
      <c r="B1890" s="31" t="s">
        <v>8607</v>
      </c>
      <c r="C1890" s="17"/>
      <c r="D1890" s="17"/>
      <c r="E1890" s="17"/>
      <c r="F1890" s="17"/>
      <c r="G1890" s="29"/>
      <c r="H1890" s="17"/>
    </row>
    <row r="1891" spans="1:8" ht="14.4" x14ac:dyDescent="0.3">
      <c r="A1891" s="31"/>
      <c r="B1891" s="31" t="s">
        <v>8608</v>
      </c>
      <c r="C1891" s="17"/>
      <c r="D1891" s="17"/>
      <c r="E1891" s="17"/>
      <c r="F1891" s="17"/>
      <c r="G1891" s="29"/>
      <c r="H1891" s="17"/>
    </row>
    <row r="1892" spans="1:8" ht="14.4" x14ac:dyDescent="0.3">
      <c r="A1892" s="31"/>
      <c r="B1892" s="31" t="s">
        <v>5312</v>
      </c>
      <c r="C1892" s="17"/>
      <c r="D1892" s="17"/>
      <c r="E1892" s="17"/>
      <c r="F1892" s="17"/>
      <c r="G1892" s="29"/>
      <c r="H1892" s="17"/>
    </row>
    <row r="1893" spans="1:8" ht="14.4" x14ac:dyDescent="0.3">
      <c r="A1893" s="31"/>
      <c r="B1893" s="31" t="s">
        <v>8609</v>
      </c>
      <c r="C1893" s="17"/>
      <c r="D1893" s="17"/>
      <c r="E1893" s="17"/>
      <c r="F1893" s="17"/>
      <c r="G1893" s="29"/>
      <c r="H1893" s="17"/>
    </row>
    <row r="1894" spans="1:8" ht="14.4" x14ac:dyDescent="0.3">
      <c r="A1894" s="31"/>
      <c r="B1894" s="31" t="s">
        <v>5313</v>
      </c>
      <c r="C1894" s="17"/>
      <c r="D1894" s="17"/>
      <c r="E1894" s="17"/>
      <c r="F1894" s="17"/>
      <c r="G1894" s="29"/>
      <c r="H1894" s="17"/>
    </row>
    <row r="1895" spans="1:8" ht="14.4" x14ac:dyDescent="0.3">
      <c r="A1895" s="31"/>
      <c r="B1895" s="31" t="s">
        <v>5734</v>
      </c>
      <c r="C1895" s="17"/>
      <c r="D1895" s="17"/>
      <c r="E1895" s="17"/>
      <c r="F1895" s="17"/>
      <c r="G1895" s="29"/>
      <c r="H1895" s="17"/>
    </row>
    <row r="1896" spans="1:8" ht="14.4" x14ac:dyDescent="0.3">
      <c r="A1896" s="31"/>
      <c r="B1896" s="31" t="s">
        <v>8610</v>
      </c>
      <c r="C1896" s="17"/>
      <c r="D1896" s="17"/>
      <c r="E1896" s="17"/>
      <c r="F1896" s="17"/>
      <c r="G1896" s="29"/>
      <c r="H1896" s="17"/>
    </row>
    <row r="1897" spans="1:8" ht="14.4" x14ac:dyDescent="0.3">
      <c r="A1897" s="31"/>
      <c r="B1897" s="31" t="s">
        <v>8611</v>
      </c>
      <c r="C1897" s="17"/>
      <c r="D1897" s="17"/>
      <c r="E1897" s="17"/>
      <c r="F1897" s="17"/>
      <c r="G1897" s="29"/>
      <c r="H1897" s="17"/>
    </row>
    <row r="1898" spans="1:8" ht="14.4" x14ac:dyDescent="0.3">
      <c r="A1898" s="31"/>
      <c r="B1898" s="31" t="s">
        <v>8612</v>
      </c>
      <c r="C1898" s="17"/>
      <c r="D1898" s="17"/>
      <c r="E1898" s="17"/>
      <c r="F1898" s="17"/>
      <c r="G1898" s="29"/>
      <c r="H1898" s="17"/>
    </row>
    <row r="1899" spans="1:8" ht="14.4" x14ac:dyDescent="0.3">
      <c r="A1899" s="31"/>
      <c r="B1899" s="31" t="s">
        <v>8613</v>
      </c>
      <c r="C1899" s="17"/>
      <c r="D1899" s="17"/>
      <c r="E1899" s="17"/>
      <c r="F1899" s="17"/>
      <c r="G1899" s="29"/>
      <c r="H1899" s="17"/>
    </row>
    <row r="1900" spans="1:8" ht="14.4" x14ac:dyDescent="0.3">
      <c r="A1900" s="31"/>
      <c r="B1900" s="31" t="s">
        <v>5818</v>
      </c>
      <c r="C1900" s="17"/>
      <c r="D1900" s="17"/>
      <c r="E1900" s="17"/>
      <c r="F1900" s="17"/>
      <c r="G1900" s="29"/>
      <c r="H1900" s="17"/>
    </row>
    <row r="1901" spans="1:8" ht="14.4" x14ac:dyDescent="0.3">
      <c r="A1901" s="31"/>
      <c r="B1901" s="31" t="s">
        <v>6944</v>
      </c>
      <c r="C1901" s="17"/>
      <c r="D1901" s="17"/>
      <c r="E1901" s="17"/>
      <c r="F1901" s="17"/>
      <c r="G1901" s="29"/>
      <c r="H1901" s="17"/>
    </row>
    <row r="1902" spans="1:8" ht="14.4" x14ac:dyDescent="0.3">
      <c r="A1902" s="31"/>
      <c r="B1902" s="31" t="s">
        <v>13</v>
      </c>
      <c r="C1902" s="17"/>
      <c r="D1902" s="17"/>
      <c r="E1902" s="17"/>
      <c r="F1902" s="17"/>
      <c r="G1902" s="29"/>
      <c r="H1902" s="17"/>
    </row>
    <row r="1903" spans="1:8" ht="14.4" x14ac:dyDescent="0.3">
      <c r="A1903" s="31"/>
      <c r="B1903" s="31" t="s">
        <v>8614</v>
      </c>
      <c r="C1903" s="17"/>
      <c r="D1903" s="17"/>
      <c r="E1903" s="17"/>
      <c r="F1903" s="17"/>
      <c r="G1903" s="29"/>
      <c r="H1903" s="17"/>
    </row>
    <row r="1904" spans="1:8" ht="14.4" x14ac:dyDescent="0.3">
      <c r="A1904" s="31"/>
      <c r="B1904" s="31" t="s">
        <v>8615</v>
      </c>
      <c r="C1904" s="17"/>
      <c r="D1904" s="17"/>
      <c r="E1904" s="17"/>
      <c r="F1904" s="17"/>
      <c r="G1904" s="29"/>
      <c r="H1904" s="17"/>
    </row>
    <row r="1905" spans="1:8" ht="14.4" x14ac:dyDescent="0.3">
      <c r="A1905" s="31"/>
      <c r="B1905" s="31" t="s">
        <v>8616</v>
      </c>
      <c r="C1905" s="17"/>
      <c r="D1905" s="17"/>
      <c r="E1905" s="17"/>
      <c r="F1905" s="17"/>
      <c r="G1905" s="29"/>
      <c r="H1905" s="17"/>
    </row>
    <row r="1906" spans="1:8" ht="14.4" x14ac:dyDescent="0.3">
      <c r="A1906" s="31"/>
      <c r="B1906" s="31" t="s">
        <v>8617</v>
      </c>
      <c r="C1906" s="17"/>
      <c r="D1906" s="17"/>
      <c r="E1906" s="17"/>
      <c r="F1906" s="17"/>
      <c r="G1906" s="29"/>
      <c r="H1906" s="17"/>
    </row>
    <row r="1907" spans="1:8" ht="14.4" x14ac:dyDescent="0.3">
      <c r="A1907" s="31"/>
      <c r="B1907" s="31" t="s">
        <v>5314</v>
      </c>
      <c r="C1907" s="17"/>
      <c r="D1907" s="17"/>
      <c r="E1907" s="17"/>
      <c r="F1907" s="17"/>
      <c r="G1907" s="29"/>
      <c r="H1907" s="17"/>
    </row>
    <row r="1908" spans="1:8" ht="14.4" x14ac:dyDescent="0.3">
      <c r="A1908" s="31"/>
      <c r="B1908" s="31" t="s">
        <v>8618</v>
      </c>
      <c r="C1908" s="17"/>
      <c r="D1908" s="17"/>
      <c r="E1908" s="17"/>
      <c r="F1908" s="17"/>
      <c r="G1908" s="29"/>
      <c r="H1908" s="17"/>
    </row>
    <row r="1909" spans="1:8" ht="14.4" x14ac:dyDescent="0.3">
      <c r="A1909" s="31"/>
      <c r="B1909" s="31" t="s">
        <v>8619</v>
      </c>
      <c r="C1909" s="17"/>
      <c r="D1909" s="17"/>
      <c r="E1909" s="17"/>
      <c r="F1909" s="17"/>
      <c r="G1909" s="29"/>
      <c r="H1909" s="17"/>
    </row>
    <row r="1910" spans="1:8" ht="14.4" x14ac:dyDescent="0.3">
      <c r="A1910" s="31"/>
      <c r="B1910" s="31" t="s">
        <v>5315</v>
      </c>
      <c r="C1910" s="17"/>
      <c r="D1910" s="17"/>
      <c r="E1910" s="17"/>
      <c r="F1910" s="17"/>
      <c r="G1910" s="29"/>
      <c r="H1910" s="17"/>
    </row>
    <row r="1911" spans="1:8" ht="14.4" x14ac:dyDescent="0.3">
      <c r="A1911" s="31"/>
      <c r="B1911" s="31" t="s">
        <v>8620</v>
      </c>
      <c r="C1911" s="17"/>
      <c r="D1911" s="17"/>
      <c r="E1911" s="17"/>
      <c r="F1911" s="17"/>
      <c r="G1911" s="29"/>
      <c r="H1911" s="17"/>
    </row>
    <row r="1912" spans="1:8" ht="14.4" x14ac:dyDescent="0.3">
      <c r="A1912" s="31"/>
      <c r="B1912" s="31" t="s">
        <v>5316</v>
      </c>
      <c r="C1912" s="17"/>
      <c r="D1912" s="17"/>
      <c r="E1912" s="17"/>
      <c r="F1912" s="17"/>
      <c r="G1912" s="29"/>
      <c r="H1912" s="17"/>
    </row>
    <row r="1913" spans="1:8" ht="14.4" x14ac:dyDescent="0.3">
      <c r="A1913" s="31"/>
      <c r="B1913" s="31" t="s">
        <v>8621</v>
      </c>
      <c r="C1913" s="17"/>
      <c r="D1913" s="17"/>
      <c r="E1913" s="17"/>
      <c r="F1913" s="17"/>
      <c r="G1913" s="29"/>
      <c r="H1913" s="17"/>
    </row>
    <row r="1914" spans="1:8" ht="14.4" x14ac:dyDescent="0.3">
      <c r="A1914" s="31"/>
      <c r="B1914" s="31" t="s">
        <v>6491</v>
      </c>
      <c r="C1914" s="17"/>
      <c r="D1914" s="17"/>
      <c r="E1914" s="17"/>
      <c r="F1914" s="17"/>
      <c r="G1914" s="29"/>
      <c r="H1914" s="17"/>
    </row>
    <row r="1915" spans="1:8" ht="14.4" x14ac:dyDescent="0.3">
      <c r="A1915" s="31"/>
      <c r="B1915" s="31" t="s">
        <v>5728</v>
      </c>
      <c r="C1915" s="17"/>
      <c r="D1915" s="17"/>
      <c r="E1915" s="17"/>
      <c r="F1915" s="17"/>
      <c r="G1915" s="29"/>
      <c r="H1915" s="17"/>
    </row>
    <row r="1916" spans="1:8" ht="14.4" x14ac:dyDescent="0.3">
      <c r="A1916" s="31"/>
      <c r="B1916" s="31" t="s">
        <v>8622</v>
      </c>
      <c r="C1916" s="17"/>
      <c r="D1916" s="17"/>
      <c r="E1916" s="17"/>
      <c r="F1916" s="17"/>
      <c r="G1916" s="29"/>
      <c r="H1916" s="17"/>
    </row>
    <row r="1917" spans="1:8" ht="14.4" x14ac:dyDescent="0.3">
      <c r="A1917" s="31"/>
      <c r="B1917" s="31" t="s">
        <v>8623</v>
      </c>
      <c r="C1917" s="17"/>
      <c r="D1917" s="17"/>
      <c r="E1917" s="17"/>
      <c r="F1917" s="17"/>
      <c r="G1917" s="29"/>
      <c r="H1917" s="17"/>
    </row>
    <row r="1918" spans="1:8" ht="14.4" x14ac:dyDescent="0.3">
      <c r="A1918" s="31"/>
      <c r="B1918" s="31" t="s">
        <v>5318</v>
      </c>
      <c r="C1918" s="17"/>
      <c r="D1918" s="17"/>
      <c r="E1918" s="17"/>
      <c r="F1918" s="17"/>
      <c r="G1918" s="29"/>
      <c r="H1918" s="17"/>
    </row>
    <row r="1919" spans="1:8" ht="14.4" x14ac:dyDescent="0.3">
      <c r="A1919" s="31"/>
      <c r="B1919" s="31" t="s">
        <v>8624</v>
      </c>
      <c r="C1919" s="17"/>
      <c r="D1919" s="17"/>
      <c r="E1919" s="17"/>
      <c r="F1919" s="17"/>
      <c r="G1919" s="29"/>
      <c r="H1919" s="17"/>
    </row>
    <row r="1920" spans="1:8" ht="14.4" x14ac:dyDescent="0.3">
      <c r="A1920" s="31"/>
      <c r="B1920" s="31" t="s">
        <v>5319</v>
      </c>
      <c r="C1920" s="17"/>
      <c r="D1920" s="17"/>
      <c r="E1920" s="17"/>
      <c r="F1920" s="17"/>
      <c r="G1920" s="29"/>
      <c r="H1920" s="17"/>
    </row>
    <row r="1921" spans="1:8" ht="14.4" x14ac:dyDescent="0.3">
      <c r="A1921" s="31"/>
      <c r="B1921" s="31" t="s">
        <v>5320</v>
      </c>
      <c r="C1921" s="17"/>
      <c r="D1921" s="17"/>
      <c r="E1921" s="17"/>
      <c r="F1921" s="17"/>
      <c r="G1921" s="29"/>
      <c r="H1921" s="17"/>
    </row>
    <row r="1922" spans="1:8" ht="14.4" x14ac:dyDescent="0.3">
      <c r="A1922" s="31"/>
      <c r="B1922" s="31" t="s">
        <v>8625</v>
      </c>
      <c r="C1922" s="17"/>
      <c r="D1922" s="17"/>
      <c r="E1922" s="17"/>
      <c r="F1922" s="17"/>
      <c r="G1922" s="29"/>
      <c r="H1922" s="17"/>
    </row>
    <row r="1923" spans="1:8" ht="14.4" x14ac:dyDescent="0.3">
      <c r="A1923" s="31"/>
      <c r="B1923" s="31" t="s">
        <v>7101</v>
      </c>
      <c r="C1923" s="17"/>
      <c r="D1923" s="17"/>
      <c r="E1923" s="17"/>
      <c r="F1923" s="17"/>
      <c r="G1923" s="29"/>
      <c r="H1923" s="17"/>
    </row>
    <row r="1924" spans="1:8" ht="14.4" x14ac:dyDescent="0.3">
      <c r="A1924" s="31"/>
      <c r="B1924" s="31" t="s">
        <v>211</v>
      </c>
      <c r="C1924" s="17"/>
      <c r="D1924" s="17"/>
      <c r="E1924" s="17"/>
      <c r="F1924" s="17"/>
      <c r="G1924" s="29"/>
      <c r="H1924" s="17"/>
    </row>
    <row r="1925" spans="1:8" ht="14.4" x14ac:dyDescent="0.3">
      <c r="A1925" s="31"/>
      <c r="B1925" s="31" t="s">
        <v>8626</v>
      </c>
      <c r="C1925" s="17"/>
      <c r="D1925" s="17"/>
      <c r="E1925" s="17"/>
      <c r="F1925" s="17"/>
      <c r="G1925" s="29"/>
      <c r="H1925" s="17"/>
    </row>
    <row r="1926" spans="1:8" ht="14.4" x14ac:dyDescent="0.3">
      <c r="A1926" s="31"/>
      <c r="B1926" s="31" t="s">
        <v>8627</v>
      </c>
      <c r="C1926" s="17"/>
      <c r="D1926" s="17"/>
      <c r="E1926" s="17"/>
      <c r="F1926" s="17"/>
      <c r="G1926" s="29"/>
      <c r="H1926" s="17"/>
    </row>
    <row r="1927" spans="1:8" ht="14.4" x14ac:dyDescent="0.3">
      <c r="A1927" s="31"/>
      <c r="B1927" s="31" t="s">
        <v>8628</v>
      </c>
      <c r="C1927" s="17"/>
      <c r="D1927" s="17"/>
      <c r="E1927" s="17"/>
      <c r="F1927" s="17"/>
      <c r="G1927" s="29"/>
      <c r="H1927" s="17"/>
    </row>
    <row r="1928" spans="1:8" ht="14.4" x14ac:dyDescent="0.3">
      <c r="A1928" s="31"/>
      <c r="B1928" s="31" t="s">
        <v>8629</v>
      </c>
      <c r="C1928" s="17"/>
      <c r="D1928" s="17"/>
      <c r="E1928" s="17"/>
      <c r="F1928" s="17"/>
      <c r="G1928" s="29"/>
      <c r="H1928" s="17"/>
    </row>
    <row r="1929" spans="1:8" ht="14.4" x14ac:dyDescent="0.3">
      <c r="A1929" s="31"/>
      <c r="B1929" s="31" t="s">
        <v>1107</v>
      </c>
      <c r="C1929" s="17"/>
      <c r="D1929" s="17"/>
      <c r="E1929" s="17"/>
      <c r="F1929" s="17"/>
      <c r="G1929" s="29"/>
      <c r="H1929" s="17"/>
    </row>
    <row r="1930" spans="1:8" ht="14.4" x14ac:dyDescent="0.3">
      <c r="A1930" s="31"/>
      <c r="B1930" s="31" t="s">
        <v>8630</v>
      </c>
      <c r="C1930" s="17"/>
      <c r="D1930" s="17"/>
      <c r="E1930" s="17"/>
      <c r="F1930" s="17"/>
      <c r="G1930" s="29"/>
      <c r="H1930" s="17"/>
    </row>
    <row r="1931" spans="1:8" ht="14.4" x14ac:dyDescent="0.3">
      <c r="A1931" s="31"/>
      <c r="B1931" s="31" t="s">
        <v>898</v>
      </c>
      <c r="C1931" s="17"/>
      <c r="D1931" s="17"/>
      <c r="E1931" s="17"/>
      <c r="F1931" s="17"/>
      <c r="G1931" s="29"/>
      <c r="H1931" s="17"/>
    </row>
    <row r="1932" spans="1:8" ht="14.4" x14ac:dyDescent="0.3">
      <c r="A1932" s="31"/>
      <c r="B1932" s="31" t="s">
        <v>5323</v>
      </c>
      <c r="C1932" s="17"/>
      <c r="D1932" s="17"/>
      <c r="E1932" s="17"/>
      <c r="F1932" s="17"/>
      <c r="G1932" s="29"/>
      <c r="H1932" s="17"/>
    </row>
    <row r="1933" spans="1:8" ht="14.4" x14ac:dyDescent="0.3">
      <c r="A1933" s="31"/>
      <c r="B1933" s="31" t="s">
        <v>2632</v>
      </c>
      <c r="C1933" s="17"/>
      <c r="D1933" s="17"/>
      <c r="E1933" s="17"/>
      <c r="F1933" s="17"/>
      <c r="G1933" s="29"/>
      <c r="H1933" s="17"/>
    </row>
    <row r="1934" spans="1:8" ht="14.4" x14ac:dyDescent="0.3">
      <c r="A1934" s="31"/>
      <c r="B1934" s="31" t="s">
        <v>8631</v>
      </c>
      <c r="C1934" s="17"/>
      <c r="D1934" s="17"/>
      <c r="E1934" s="17"/>
      <c r="F1934" s="17"/>
      <c r="G1934" s="29"/>
      <c r="H1934" s="17"/>
    </row>
    <row r="1935" spans="1:8" ht="14.4" x14ac:dyDescent="0.3">
      <c r="A1935" s="31"/>
      <c r="B1935" s="31" t="s">
        <v>8632</v>
      </c>
      <c r="C1935" s="17"/>
      <c r="D1935" s="17"/>
      <c r="E1935" s="17"/>
      <c r="F1935" s="17"/>
      <c r="G1935" s="29"/>
      <c r="H1935" s="17"/>
    </row>
    <row r="1936" spans="1:8" ht="14.4" x14ac:dyDescent="0.3">
      <c r="A1936" s="31"/>
      <c r="B1936" s="31" t="s">
        <v>8633</v>
      </c>
      <c r="C1936" s="17"/>
      <c r="D1936" s="17"/>
      <c r="E1936" s="17"/>
      <c r="F1936" s="17"/>
      <c r="G1936" s="29"/>
      <c r="H1936" s="17"/>
    </row>
    <row r="1937" spans="1:8" ht="14.4" x14ac:dyDescent="0.3">
      <c r="A1937" s="31"/>
      <c r="B1937" s="31" t="s">
        <v>8634</v>
      </c>
      <c r="C1937" s="17"/>
      <c r="D1937" s="17"/>
      <c r="E1937" s="17"/>
      <c r="F1937" s="17"/>
      <c r="G1937" s="29"/>
      <c r="H1937" s="17"/>
    </row>
    <row r="1938" spans="1:8" ht="14.4" x14ac:dyDescent="0.3">
      <c r="A1938" s="31"/>
      <c r="B1938" s="31" t="s">
        <v>8635</v>
      </c>
      <c r="C1938" s="17"/>
      <c r="D1938" s="17"/>
      <c r="E1938" s="17"/>
      <c r="F1938" s="17"/>
      <c r="G1938" s="29"/>
      <c r="H1938" s="17"/>
    </row>
    <row r="1939" spans="1:8" ht="14.4" x14ac:dyDescent="0.3">
      <c r="A1939" s="31"/>
      <c r="B1939" s="31" t="s">
        <v>8636</v>
      </c>
      <c r="C1939" s="17"/>
      <c r="D1939" s="17"/>
      <c r="E1939" s="17"/>
      <c r="F1939" s="17"/>
      <c r="G1939" s="29"/>
      <c r="H1939" s="17"/>
    </row>
    <row r="1940" spans="1:8" ht="14.4" x14ac:dyDescent="0.3">
      <c r="A1940" s="31"/>
      <c r="B1940" s="31" t="s">
        <v>6191</v>
      </c>
      <c r="C1940" s="17"/>
      <c r="D1940" s="17"/>
      <c r="E1940" s="17"/>
      <c r="F1940" s="17"/>
      <c r="G1940" s="29"/>
      <c r="H1940" s="17"/>
    </row>
    <row r="1941" spans="1:8" ht="14.4" x14ac:dyDescent="0.3">
      <c r="A1941" s="31"/>
      <c r="B1941" s="31" t="s">
        <v>5326</v>
      </c>
      <c r="C1941" s="17"/>
      <c r="D1941" s="17"/>
      <c r="E1941" s="17"/>
      <c r="F1941" s="17"/>
      <c r="G1941" s="29"/>
      <c r="H1941" s="17"/>
    </row>
    <row r="1942" spans="1:8" ht="14.4" x14ac:dyDescent="0.3">
      <c r="A1942" s="31"/>
      <c r="B1942" s="31" t="s">
        <v>8637</v>
      </c>
      <c r="C1942" s="17"/>
      <c r="D1942" s="17"/>
      <c r="E1942" s="17"/>
      <c r="F1942" s="17"/>
      <c r="G1942" s="29"/>
      <c r="H1942" s="17"/>
    </row>
    <row r="1943" spans="1:8" ht="14.4" x14ac:dyDescent="0.3">
      <c r="A1943" s="31"/>
      <c r="B1943" s="31" t="s">
        <v>8638</v>
      </c>
      <c r="C1943" s="17"/>
      <c r="D1943" s="17"/>
      <c r="E1943" s="17"/>
      <c r="F1943" s="17"/>
      <c r="G1943" s="29"/>
      <c r="H1943" s="17"/>
    </row>
    <row r="1944" spans="1:8" ht="14.4" x14ac:dyDescent="0.3">
      <c r="A1944" s="31"/>
      <c r="B1944" s="31" t="s">
        <v>8639</v>
      </c>
      <c r="C1944" s="17"/>
      <c r="D1944" s="17"/>
      <c r="E1944" s="17"/>
      <c r="F1944" s="17"/>
      <c r="G1944" s="29"/>
      <c r="H1944" s="17"/>
    </row>
    <row r="1945" spans="1:8" ht="14.4" x14ac:dyDescent="0.3">
      <c r="A1945" s="31"/>
      <c r="B1945" s="31" t="s">
        <v>8640</v>
      </c>
      <c r="C1945" s="17"/>
      <c r="D1945" s="17"/>
      <c r="E1945" s="17"/>
      <c r="F1945" s="17"/>
      <c r="G1945" s="29"/>
      <c r="H1945" s="17"/>
    </row>
    <row r="1946" spans="1:8" ht="14.4" x14ac:dyDescent="0.3">
      <c r="A1946" s="31"/>
      <c r="B1946" s="31" t="s">
        <v>8641</v>
      </c>
      <c r="C1946" s="17"/>
      <c r="D1946" s="17"/>
      <c r="E1946" s="17"/>
      <c r="F1946" s="17"/>
      <c r="G1946" s="29"/>
      <c r="H1946" s="17"/>
    </row>
    <row r="1947" spans="1:8" ht="14.4" x14ac:dyDescent="0.3">
      <c r="A1947" s="31"/>
      <c r="B1947" s="31" t="s">
        <v>7319</v>
      </c>
      <c r="C1947" s="17"/>
      <c r="D1947" s="17"/>
      <c r="E1947" s="17"/>
      <c r="F1947" s="17"/>
      <c r="G1947" s="29"/>
      <c r="H1947" s="17"/>
    </row>
    <row r="1948" spans="1:8" ht="14.4" x14ac:dyDescent="0.3">
      <c r="A1948" s="31"/>
      <c r="B1948" s="31" t="s">
        <v>8642</v>
      </c>
      <c r="C1948" s="17"/>
      <c r="D1948" s="17"/>
      <c r="E1948" s="17"/>
      <c r="F1948" s="17"/>
      <c r="G1948" s="29"/>
      <c r="H1948" s="17"/>
    </row>
    <row r="1949" spans="1:8" ht="14.4" x14ac:dyDescent="0.3">
      <c r="A1949" s="31"/>
      <c r="B1949" s="31" t="s">
        <v>3129</v>
      </c>
      <c r="C1949" s="17"/>
      <c r="D1949" s="17"/>
      <c r="E1949" s="17"/>
      <c r="F1949" s="17"/>
      <c r="G1949" s="29"/>
      <c r="H1949" s="17"/>
    </row>
    <row r="1950" spans="1:8" ht="14.4" x14ac:dyDescent="0.3">
      <c r="A1950" s="31"/>
      <c r="B1950" s="31" t="s">
        <v>5329</v>
      </c>
      <c r="C1950" s="17"/>
      <c r="D1950" s="17"/>
      <c r="E1950" s="17"/>
      <c r="F1950" s="17"/>
      <c r="G1950" s="29"/>
      <c r="H1950" s="17"/>
    </row>
    <row r="1951" spans="1:8" ht="14.4" x14ac:dyDescent="0.3">
      <c r="A1951" s="31"/>
      <c r="B1951" s="31" t="s">
        <v>8643</v>
      </c>
      <c r="C1951" s="17"/>
      <c r="D1951" s="17"/>
      <c r="E1951" s="17"/>
      <c r="F1951" s="17"/>
      <c r="G1951" s="29"/>
      <c r="H1951" s="17"/>
    </row>
    <row r="1952" spans="1:8" ht="14.4" x14ac:dyDescent="0.3">
      <c r="A1952" s="31"/>
      <c r="B1952" s="31" t="s">
        <v>5330</v>
      </c>
      <c r="C1952" s="17"/>
      <c r="D1952" s="17"/>
      <c r="E1952" s="17"/>
      <c r="F1952" s="17"/>
      <c r="G1952" s="29"/>
      <c r="H1952" s="17"/>
    </row>
    <row r="1953" spans="1:8" ht="14.4" x14ac:dyDescent="0.3">
      <c r="A1953" s="31"/>
      <c r="B1953" s="31" t="s">
        <v>8644</v>
      </c>
      <c r="C1953" s="17"/>
      <c r="D1953" s="17"/>
      <c r="E1953" s="17"/>
      <c r="F1953" s="17"/>
      <c r="G1953" s="29"/>
      <c r="H1953" s="17"/>
    </row>
    <row r="1954" spans="1:8" ht="14.4" x14ac:dyDescent="0.3">
      <c r="A1954" s="31"/>
      <c r="B1954" s="31" t="s">
        <v>5331</v>
      </c>
      <c r="C1954" s="17"/>
      <c r="D1954" s="17"/>
      <c r="E1954" s="17"/>
      <c r="F1954" s="17"/>
      <c r="G1954" s="29"/>
      <c r="H1954" s="17"/>
    </row>
    <row r="1955" spans="1:8" ht="14.4" x14ac:dyDescent="0.3">
      <c r="A1955" s="31"/>
      <c r="B1955" s="31" t="s">
        <v>5332</v>
      </c>
      <c r="C1955" s="17"/>
      <c r="D1955" s="17"/>
      <c r="E1955" s="17"/>
      <c r="F1955" s="17"/>
      <c r="G1955" s="29"/>
      <c r="H1955" s="17"/>
    </row>
    <row r="1956" spans="1:8" ht="14.4" x14ac:dyDescent="0.3">
      <c r="A1956" s="31"/>
      <c r="B1956" s="31" t="s">
        <v>8645</v>
      </c>
      <c r="C1956" s="17"/>
      <c r="D1956" s="17"/>
      <c r="E1956" s="17"/>
      <c r="F1956" s="17"/>
      <c r="G1956" s="29"/>
      <c r="H1956" s="17"/>
    </row>
    <row r="1957" spans="1:8" ht="14.4" x14ac:dyDescent="0.3">
      <c r="A1957" s="31"/>
      <c r="B1957" s="31" t="s">
        <v>8646</v>
      </c>
      <c r="C1957" s="17"/>
      <c r="D1957" s="17"/>
      <c r="E1957" s="17"/>
      <c r="F1957" s="17"/>
      <c r="G1957" s="29"/>
      <c r="H1957" s="17"/>
    </row>
    <row r="1958" spans="1:8" ht="14.4" x14ac:dyDescent="0.3">
      <c r="A1958" s="31"/>
      <c r="B1958" s="31" t="s">
        <v>8647</v>
      </c>
      <c r="C1958" s="17"/>
      <c r="D1958" s="17"/>
      <c r="E1958" s="17"/>
      <c r="F1958" s="17"/>
      <c r="G1958" s="29"/>
      <c r="H1958" s="17"/>
    </row>
    <row r="1959" spans="1:8" ht="14.4" x14ac:dyDescent="0.3">
      <c r="A1959" s="31"/>
      <c r="B1959" s="31" t="s">
        <v>8648</v>
      </c>
      <c r="C1959" s="17"/>
      <c r="D1959" s="17"/>
      <c r="E1959" s="17"/>
      <c r="F1959" s="17"/>
      <c r="G1959" s="29"/>
      <c r="H1959" s="17"/>
    </row>
    <row r="1960" spans="1:8" ht="14.4" x14ac:dyDescent="0.3">
      <c r="A1960" s="31"/>
      <c r="B1960" s="31" t="s">
        <v>8649</v>
      </c>
      <c r="C1960" s="17"/>
      <c r="D1960" s="17"/>
      <c r="E1960" s="17"/>
      <c r="F1960" s="17"/>
      <c r="G1960" s="29"/>
      <c r="H1960" s="17"/>
    </row>
    <row r="1961" spans="1:8" ht="14.4" x14ac:dyDescent="0.3">
      <c r="A1961" s="31"/>
      <c r="B1961" s="31" t="s">
        <v>8650</v>
      </c>
      <c r="C1961" s="17"/>
      <c r="D1961" s="17"/>
      <c r="E1961" s="17"/>
      <c r="F1961" s="17"/>
      <c r="G1961" s="29"/>
      <c r="H1961" s="17"/>
    </row>
    <row r="1962" spans="1:8" ht="14.4" x14ac:dyDescent="0.3">
      <c r="A1962" s="31"/>
      <c r="B1962" s="31" t="s">
        <v>8651</v>
      </c>
      <c r="C1962" s="17"/>
      <c r="D1962" s="17"/>
      <c r="E1962" s="17"/>
      <c r="F1962" s="17"/>
      <c r="G1962" s="29"/>
      <c r="H1962" s="17"/>
    </row>
    <row r="1963" spans="1:8" ht="14.4" x14ac:dyDescent="0.3">
      <c r="A1963" s="31"/>
      <c r="B1963" s="31" t="s">
        <v>3192</v>
      </c>
      <c r="C1963" s="17"/>
      <c r="D1963" s="17"/>
      <c r="E1963" s="17"/>
      <c r="F1963" s="17"/>
      <c r="G1963" s="29"/>
      <c r="H1963" s="17"/>
    </row>
    <row r="1964" spans="1:8" ht="14.4" x14ac:dyDescent="0.3">
      <c r="A1964" s="31"/>
      <c r="B1964" s="31" t="s">
        <v>787</v>
      </c>
      <c r="C1964" s="17"/>
      <c r="D1964" s="17"/>
      <c r="E1964" s="17"/>
      <c r="F1964" s="17"/>
      <c r="G1964" s="29"/>
      <c r="H1964" s="17"/>
    </row>
    <row r="1965" spans="1:8" ht="14.4" x14ac:dyDescent="0.3">
      <c r="A1965" s="31"/>
      <c r="B1965" s="31" t="s">
        <v>888</v>
      </c>
      <c r="C1965" s="17"/>
      <c r="D1965" s="17"/>
      <c r="E1965" s="17"/>
      <c r="F1965" s="17"/>
      <c r="G1965" s="29"/>
      <c r="H1965" s="17"/>
    </row>
    <row r="1966" spans="1:8" ht="14.4" x14ac:dyDescent="0.3">
      <c r="A1966" s="31"/>
      <c r="B1966" s="31" t="s">
        <v>8652</v>
      </c>
      <c r="C1966" s="17"/>
      <c r="D1966" s="17"/>
      <c r="E1966" s="17"/>
      <c r="F1966" s="17"/>
      <c r="G1966" s="29"/>
      <c r="H1966" s="17"/>
    </row>
    <row r="1967" spans="1:8" ht="14.4" x14ac:dyDescent="0.3">
      <c r="A1967" s="31"/>
      <c r="B1967" s="31" t="s">
        <v>5337</v>
      </c>
      <c r="C1967" s="17"/>
      <c r="D1967" s="17"/>
      <c r="E1967" s="17"/>
      <c r="F1967" s="17"/>
      <c r="G1967" s="29"/>
      <c r="H1967" s="17"/>
    </row>
    <row r="1968" spans="1:8" ht="14.4" x14ac:dyDescent="0.3">
      <c r="A1968" s="31"/>
      <c r="B1968" s="31" t="s">
        <v>8653</v>
      </c>
      <c r="C1968" s="17"/>
      <c r="D1968" s="17"/>
      <c r="E1968" s="17"/>
      <c r="F1968" s="17"/>
      <c r="G1968" s="29"/>
      <c r="H1968" s="17"/>
    </row>
    <row r="1969" spans="1:8" ht="14.4" x14ac:dyDescent="0.3">
      <c r="A1969" s="31"/>
      <c r="B1969" s="31" t="s">
        <v>8654</v>
      </c>
      <c r="C1969" s="17"/>
      <c r="D1969" s="17"/>
      <c r="E1969" s="17"/>
      <c r="F1969" s="17"/>
      <c r="G1969" s="29"/>
      <c r="H1969" s="17"/>
    </row>
    <row r="1970" spans="1:8" ht="14.4" x14ac:dyDescent="0.3">
      <c r="A1970" s="31"/>
      <c r="B1970" s="31" t="s">
        <v>5339</v>
      </c>
      <c r="C1970" s="17"/>
      <c r="D1970" s="17"/>
      <c r="E1970" s="17"/>
      <c r="F1970" s="17"/>
      <c r="G1970" s="29"/>
      <c r="H1970" s="17"/>
    </row>
    <row r="1971" spans="1:8" ht="14.4" x14ac:dyDescent="0.3">
      <c r="A1971" s="31"/>
      <c r="B1971" s="31" t="s">
        <v>8655</v>
      </c>
      <c r="C1971" s="17"/>
      <c r="D1971" s="17"/>
      <c r="E1971" s="17"/>
      <c r="F1971" s="17"/>
      <c r="G1971" s="29"/>
      <c r="H1971" s="17"/>
    </row>
    <row r="1972" spans="1:8" ht="14.4" x14ac:dyDescent="0.3">
      <c r="A1972" s="31"/>
      <c r="B1972" s="31" t="s">
        <v>8656</v>
      </c>
      <c r="C1972" s="17"/>
      <c r="D1972" s="17"/>
      <c r="E1972" s="17"/>
      <c r="F1972" s="17"/>
      <c r="G1972" s="29"/>
      <c r="H1972" s="17"/>
    </row>
    <row r="1973" spans="1:8" ht="14.4" x14ac:dyDescent="0.3">
      <c r="A1973" s="31"/>
      <c r="B1973" s="31" t="s">
        <v>8657</v>
      </c>
      <c r="C1973" s="17"/>
      <c r="D1973" s="17"/>
      <c r="E1973" s="17"/>
      <c r="F1973" s="17"/>
      <c r="G1973" s="29"/>
      <c r="H1973" s="17"/>
    </row>
    <row r="1974" spans="1:8" ht="14.4" x14ac:dyDescent="0.3">
      <c r="A1974" s="31"/>
      <c r="B1974" s="31" t="s">
        <v>7283</v>
      </c>
      <c r="C1974" s="17"/>
      <c r="D1974" s="17"/>
      <c r="E1974" s="17"/>
      <c r="F1974" s="17"/>
      <c r="G1974" s="29"/>
      <c r="H1974" s="17"/>
    </row>
    <row r="1975" spans="1:8" ht="14.4" x14ac:dyDescent="0.3">
      <c r="A1975" s="31"/>
      <c r="B1975" s="31" t="s">
        <v>6826</v>
      </c>
      <c r="C1975" s="17"/>
      <c r="D1975" s="17"/>
      <c r="E1975" s="17"/>
      <c r="F1975" s="17"/>
      <c r="G1975" s="29"/>
      <c r="H1975" s="17"/>
    </row>
    <row r="1976" spans="1:8" ht="14.4" x14ac:dyDescent="0.3">
      <c r="A1976" s="31"/>
      <c r="B1976" s="31" t="s">
        <v>8658</v>
      </c>
      <c r="C1976" s="17"/>
      <c r="D1976" s="17"/>
      <c r="E1976" s="17"/>
      <c r="F1976" s="17"/>
      <c r="G1976" s="29"/>
      <c r="H1976" s="17"/>
    </row>
    <row r="1977" spans="1:8" ht="14.4" x14ac:dyDescent="0.3">
      <c r="A1977" s="31"/>
      <c r="B1977" s="31" t="s">
        <v>5340</v>
      </c>
      <c r="C1977" s="17"/>
      <c r="D1977" s="17"/>
      <c r="E1977" s="17"/>
      <c r="F1977" s="17"/>
      <c r="G1977" s="29"/>
      <c r="H1977" s="17"/>
    </row>
    <row r="1978" spans="1:8" ht="14.4" x14ac:dyDescent="0.3">
      <c r="A1978" s="31"/>
      <c r="B1978" s="31" t="s">
        <v>8659</v>
      </c>
      <c r="C1978" s="17"/>
      <c r="D1978" s="17"/>
      <c r="E1978" s="17"/>
      <c r="F1978" s="17"/>
      <c r="G1978" s="29"/>
      <c r="H1978" s="17"/>
    </row>
    <row r="1979" spans="1:8" ht="14.4" x14ac:dyDescent="0.3">
      <c r="A1979" s="31"/>
      <c r="B1979" s="31" t="s">
        <v>8660</v>
      </c>
      <c r="C1979" s="17"/>
      <c r="D1979" s="17"/>
      <c r="E1979" s="17"/>
      <c r="F1979" s="17"/>
      <c r="G1979" s="29"/>
      <c r="H1979" s="17"/>
    </row>
    <row r="1980" spans="1:8" ht="14.4" x14ac:dyDescent="0.3">
      <c r="A1980" s="31"/>
      <c r="B1980" s="31" t="s">
        <v>5341</v>
      </c>
      <c r="C1980" s="17"/>
      <c r="D1980" s="17"/>
      <c r="E1980" s="17"/>
      <c r="F1980" s="17"/>
      <c r="G1980" s="29"/>
      <c r="H1980" s="17"/>
    </row>
    <row r="1981" spans="1:8" ht="14.4" x14ac:dyDescent="0.3">
      <c r="A1981" s="31"/>
      <c r="B1981" s="31" t="s">
        <v>8661</v>
      </c>
      <c r="C1981" s="17"/>
      <c r="D1981" s="17"/>
      <c r="E1981" s="17"/>
      <c r="F1981" s="17"/>
      <c r="G1981" s="29"/>
      <c r="H1981" s="17"/>
    </row>
    <row r="1982" spans="1:8" ht="14.4" x14ac:dyDescent="0.3">
      <c r="A1982" s="31"/>
      <c r="B1982" s="31" t="s">
        <v>5343</v>
      </c>
      <c r="C1982" s="17"/>
      <c r="D1982" s="17"/>
      <c r="E1982" s="17"/>
      <c r="F1982" s="17"/>
      <c r="G1982" s="29"/>
      <c r="H1982" s="17"/>
    </row>
    <row r="1983" spans="1:8" ht="14.4" x14ac:dyDescent="0.3">
      <c r="A1983" s="31"/>
      <c r="B1983" s="31" t="s">
        <v>8662</v>
      </c>
      <c r="C1983" s="17"/>
      <c r="D1983" s="17"/>
      <c r="E1983" s="17"/>
      <c r="F1983" s="17"/>
      <c r="G1983" s="29"/>
      <c r="H1983" s="17"/>
    </row>
    <row r="1984" spans="1:8" ht="14.4" x14ac:dyDescent="0.3">
      <c r="A1984" s="31"/>
      <c r="B1984" s="31" t="s">
        <v>5344</v>
      </c>
      <c r="C1984" s="17"/>
      <c r="D1984" s="17"/>
      <c r="E1984" s="17"/>
      <c r="F1984" s="17"/>
      <c r="G1984" s="29"/>
      <c r="H1984" s="17"/>
    </row>
    <row r="1985" spans="1:8" ht="14.4" x14ac:dyDescent="0.3">
      <c r="A1985" s="31"/>
      <c r="B1985" s="31" t="s">
        <v>7321</v>
      </c>
      <c r="C1985" s="17"/>
      <c r="D1985" s="17"/>
      <c r="E1985" s="17"/>
      <c r="F1985" s="17"/>
      <c r="G1985" s="29"/>
      <c r="H1985" s="17"/>
    </row>
    <row r="1986" spans="1:8" ht="14.4" x14ac:dyDescent="0.3">
      <c r="A1986" s="31"/>
      <c r="B1986" s="31" t="s">
        <v>8663</v>
      </c>
      <c r="C1986" s="17"/>
      <c r="D1986" s="17"/>
      <c r="E1986" s="17"/>
      <c r="F1986" s="17"/>
      <c r="G1986" s="29"/>
      <c r="H1986" s="17"/>
    </row>
    <row r="1987" spans="1:8" ht="14.4" x14ac:dyDescent="0.3">
      <c r="A1987" s="31"/>
      <c r="B1987" s="31" t="s">
        <v>8664</v>
      </c>
      <c r="C1987" s="17"/>
      <c r="D1987" s="17"/>
      <c r="E1987" s="17"/>
      <c r="F1987" s="17"/>
      <c r="G1987" s="29"/>
      <c r="H1987" s="17"/>
    </row>
    <row r="1988" spans="1:8" ht="14.4" x14ac:dyDescent="0.3">
      <c r="A1988" s="31"/>
      <c r="B1988" s="31" t="s">
        <v>8665</v>
      </c>
      <c r="C1988" s="17"/>
      <c r="D1988" s="17"/>
      <c r="E1988" s="17"/>
      <c r="F1988" s="17"/>
      <c r="G1988" s="29"/>
      <c r="H1988" s="17"/>
    </row>
    <row r="1989" spans="1:8" ht="14.4" x14ac:dyDescent="0.3">
      <c r="A1989" s="31"/>
      <c r="B1989" s="31" t="s">
        <v>8666</v>
      </c>
      <c r="C1989" s="17"/>
      <c r="D1989" s="17"/>
      <c r="E1989" s="17"/>
      <c r="F1989" s="17"/>
      <c r="G1989" s="29"/>
      <c r="H1989" s="17"/>
    </row>
    <row r="1990" spans="1:8" ht="14.4" x14ac:dyDescent="0.3">
      <c r="A1990" s="31"/>
      <c r="B1990" s="31" t="s">
        <v>8667</v>
      </c>
      <c r="C1990" s="17"/>
      <c r="D1990" s="17"/>
      <c r="E1990" s="17"/>
      <c r="F1990" s="17"/>
      <c r="G1990" s="29"/>
      <c r="H1990" s="17"/>
    </row>
    <row r="1991" spans="1:8" ht="14.4" x14ac:dyDescent="0.3">
      <c r="A1991" s="31"/>
      <c r="B1991" s="31" t="s">
        <v>8668</v>
      </c>
      <c r="C1991" s="17"/>
      <c r="D1991" s="17"/>
      <c r="E1991" s="17"/>
      <c r="F1991" s="17"/>
      <c r="G1991" s="29"/>
      <c r="H1991" s="17"/>
    </row>
    <row r="1992" spans="1:8" ht="14.4" x14ac:dyDescent="0.3">
      <c r="A1992" s="31"/>
      <c r="B1992" s="31" t="s">
        <v>5346</v>
      </c>
      <c r="C1992" s="17"/>
      <c r="D1992" s="17"/>
      <c r="E1992" s="17"/>
      <c r="F1992" s="17"/>
      <c r="G1992" s="29"/>
      <c r="H1992" s="17"/>
    </row>
    <row r="1993" spans="1:8" ht="14.4" x14ac:dyDescent="0.3">
      <c r="A1993" s="31"/>
      <c r="B1993" s="31" t="s">
        <v>8669</v>
      </c>
      <c r="C1993" s="17"/>
      <c r="D1993" s="17"/>
      <c r="E1993" s="17"/>
      <c r="F1993" s="17"/>
      <c r="G1993" s="29"/>
      <c r="H1993" s="17"/>
    </row>
    <row r="1994" spans="1:8" ht="14.4" x14ac:dyDescent="0.3">
      <c r="A1994" s="31"/>
      <c r="B1994" s="31" t="s">
        <v>8670</v>
      </c>
      <c r="C1994" s="17"/>
      <c r="D1994" s="17"/>
      <c r="E1994" s="17"/>
      <c r="F1994" s="17"/>
      <c r="G1994" s="29"/>
      <c r="H1994" s="17"/>
    </row>
    <row r="1995" spans="1:8" ht="14.4" x14ac:dyDescent="0.3">
      <c r="A1995" s="31"/>
      <c r="B1995" s="31" t="s">
        <v>5349</v>
      </c>
      <c r="C1995" s="17"/>
      <c r="D1995" s="17"/>
      <c r="E1995" s="17"/>
      <c r="F1995" s="17"/>
      <c r="G1995" s="29"/>
      <c r="H1995" s="17"/>
    </row>
    <row r="1996" spans="1:8" ht="14.4" x14ac:dyDescent="0.3">
      <c r="A1996" s="31"/>
      <c r="B1996" s="31" t="s">
        <v>6930</v>
      </c>
      <c r="C1996" s="17"/>
      <c r="D1996" s="17"/>
      <c r="E1996" s="17"/>
      <c r="F1996" s="17"/>
      <c r="G1996" s="29"/>
      <c r="H1996" s="17"/>
    </row>
    <row r="1997" spans="1:8" ht="14.4" x14ac:dyDescent="0.3">
      <c r="A1997" s="31"/>
      <c r="B1997" s="31" t="s">
        <v>8671</v>
      </c>
      <c r="C1997" s="17"/>
      <c r="D1997" s="17"/>
      <c r="E1997" s="17"/>
      <c r="F1997" s="17"/>
      <c r="G1997" s="29"/>
      <c r="H1997" s="17"/>
    </row>
    <row r="1998" spans="1:8" ht="14.4" x14ac:dyDescent="0.3">
      <c r="A1998" s="31"/>
      <c r="B1998" s="31" t="s">
        <v>5350</v>
      </c>
      <c r="C1998" s="17"/>
      <c r="D1998" s="17"/>
      <c r="E1998" s="17"/>
      <c r="F1998" s="17"/>
      <c r="G1998" s="29"/>
      <c r="H1998" s="17"/>
    </row>
    <row r="1999" spans="1:8" ht="14.4" x14ac:dyDescent="0.3">
      <c r="A1999" s="31"/>
      <c r="B1999" s="31" t="s">
        <v>8672</v>
      </c>
      <c r="C1999" s="17"/>
      <c r="D1999" s="17"/>
      <c r="E1999" s="17"/>
      <c r="F1999" s="17"/>
      <c r="G1999" s="29"/>
      <c r="H1999" s="17"/>
    </row>
    <row r="2000" spans="1:8" ht="14.4" x14ac:dyDescent="0.3">
      <c r="A2000" s="31"/>
      <c r="B2000" s="31" t="s">
        <v>8673</v>
      </c>
      <c r="C2000" s="17"/>
      <c r="D2000" s="17"/>
      <c r="E2000" s="17"/>
      <c r="F2000" s="17"/>
      <c r="G2000" s="29"/>
      <c r="H2000" s="17"/>
    </row>
    <row r="2001" spans="1:8" ht="14.4" x14ac:dyDescent="0.3">
      <c r="A2001" s="31"/>
      <c r="B2001" s="31" t="s">
        <v>8674</v>
      </c>
      <c r="C2001" s="17"/>
      <c r="D2001" s="17"/>
      <c r="E2001" s="17"/>
      <c r="F2001" s="17"/>
      <c r="G2001" s="29"/>
      <c r="H2001" s="17"/>
    </row>
    <row r="2002" spans="1:8" ht="14.4" x14ac:dyDescent="0.3">
      <c r="A2002" s="31"/>
      <c r="B2002" s="31" t="s">
        <v>8675</v>
      </c>
      <c r="C2002" s="17"/>
      <c r="D2002" s="17"/>
      <c r="E2002" s="17"/>
      <c r="F2002" s="17"/>
      <c r="G2002" s="29"/>
      <c r="H2002" s="17"/>
    </row>
    <row r="2003" spans="1:8" ht="14.4" x14ac:dyDescent="0.3">
      <c r="A2003" s="31"/>
      <c r="B2003" s="31" t="s">
        <v>8676</v>
      </c>
      <c r="C2003" s="17"/>
      <c r="D2003" s="17"/>
      <c r="E2003" s="17"/>
      <c r="F2003" s="17"/>
      <c r="G2003" s="29"/>
      <c r="H2003" s="17"/>
    </row>
    <row r="2004" spans="1:8" ht="14.4" x14ac:dyDescent="0.3">
      <c r="A2004" s="31"/>
      <c r="B2004" s="31" t="s">
        <v>8677</v>
      </c>
      <c r="C2004" s="17"/>
      <c r="D2004" s="17"/>
      <c r="E2004" s="17"/>
      <c r="F2004" s="17"/>
      <c r="G2004" s="29"/>
      <c r="H2004" s="17"/>
    </row>
    <row r="2005" spans="1:8" ht="14.4" x14ac:dyDescent="0.3">
      <c r="A2005" s="31"/>
      <c r="B2005" s="31" t="s">
        <v>8678</v>
      </c>
      <c r="C2005" s="17"/>
      <c r="D2005" s="17"/>
      <c r="E2005" s="17"/>
      <c r="F2005" s="17"/>
      <c r="G2005" s="29"/>
      <c r="H2005" s="17"/>
    </row>
    <row r="2006" spans="1:8" ht="14.4" x14ac:dyDescent="0.3">
      <c r="A2006" s="31"/>
      <c r="B2006" s="31" t="s">
        <v>8679</v>
      </c>
      <c r="C2006" s="17"/>
      <c r="D2006" s="17"/>
      <c r="E2006" s="17"/>
      <c r="F2006" s="17"/>
      <c r="G2006" s="29"/>
      <c r="H2006" s="17"/>
    </row>
    <row r="2007" spans="1:8" ht="14.4" x14ac:dyDescent="0.3">
      <c r="A2007" s="31"/>
      <c r="B2007" s="31" t="s">
        <v>5351</v>
      </c>
      <c r="C2007" s="17"/>
      <c r="D2007" s="17"/>
      <c r="E2007" s="17"/>
      <c r="F2007" s="17"/>
      <c r="G2007" s="29"/>
      <c r="H2007" s="17"/>
    </row>
    <row r="2008" spans="1:8" ht="14.4" x14ac:dyDescent="0.3">
      <c r="A2008" s="31"/>
      <c r="B2008" s="31" t="s">
        <v>8680</v>
      </c>
      <c r="C2008" s="17"/>
      <c r="D2008" s="17"/>
      <c r="E2008" s="17"/>
      <c r="F2008" s="17"/>
      <c r="G2008" s="29"/>
      <c r="H2008" s="17"/>
    </row>
    <row r="2009" spans="1:8" ht="14.4" x14ac:dyDescent="0.3">
      <c r="A2009" s="31"/>
      <c r="B2009" s="31" t="s">
        <v>8681</v>
      </c>
      <c r="C2009" s="17"/>
      <c r="D2009" s="17"/>
      <c r="E2009" s="17"/>
      <c r="F2009" s="17"/>
      <c r="G2009" s="29"/>
      <c r="H2009" s="17"/>
    </row>
    <row r="2010" spans="1:8" ht="14.4" x14ac:dyDescent="0.3">
      <c r="A2010" s="31"/>
      <c r="B2010" s="31" t="s">
        <v>8682</v>
      </c>
      <c r="C2010" s="17"/>
      <c r="D2010" s="17"/>
      <c r="E2010" s="17"/>
      <c r="F2010" s="17"/>
      <c r="G2010" s="29"/>
      <c r="H2010" s="17"/>
    </row>
    <row r="2011" spans="1:8" ht="14.4" x14ac:dyDescent="0.3">
      <c r="A2011" s="31"/>
      <c r="B2011" s="31" t="s">
        <v>8683</v>
      </c>
      <c r="C2011" s="17"/>
      <c r="D2011" s="17"/>
      <c r="E2011" s="17"/>
      <c r="F2011" s="17"/>
      <c r="G2011" s="29"/>
      <c r="H2011" s="17"/>
    </row>
    <row r="2012" spans="1:8" ht="14.4" x14ac:dyDescent="0.3">
      <c r="A2012" s="31"/>
      <c r="B2012" s="31" t="s">
        <v>8684</v>
      </c>
      <c r="C2012" s="17"/>
      <c r="D2012" s="17"/>
      <c r="E2012" s="17"/>
      <c r="F2012" s="17"/>
      <c r="G2012" s="29"/>
      <c r="H2012" s="17"/>
    </row>
    <row r="2013" spans="1:8" ht="14.4" x14ac:dyDescent="0.3">
      <c r="A2013" s="31"/>
      <c r="B2013" s="31" t="s">
        <v>5477</v>
      </c>
      <c r="C2013" s="17"/>
      <c r="D2013" s="17"/>
      <c r="E2013" s="17"/>
      <c r="F2013" s="17"/>
      <c r="G2013" s="29"/>
      <c r="H2013" s="17"/>
    </row>
    <row r="2014" spans="1:8" ht="14.4" x14ac:dyDescent="0.3">
      <c r="A2014" s="31"/>
      <c r="B2014" s="31" t="s">
        <v>8685</v>
      </c>
      <c r="C2014" s="17"/>
      <c r="D2014" s="17"/>
      <c r="E2014" s="17"/>
      <c r="F2014" s="17"/>
      <c r="G2014" s="29"/>
      <c r="H2014" s="17"/>
    </row>
    <row r="2015" spans="1:8" ht="14.4" x14ac:dyDescent="0.3">
      <c r="A2015" s="31"/>
      <c r="B2015" s="31" t="s">
        <v>8686</v>
      </c>
      <c r="C2015" s="17"/>
      <c r="D2015" s="17"/>
      <c r="E2015" s="17"/>
      <c r="F2015" s="17"/>
      <c r="G2015" s="29"/>
      <c r="H2015" s="17"/>
    </row>
    <row r="2016" spans="1:8" ht="14.4" x14ac:dyDescent="0.3">
      <c r="A2016" s="31"/>
      <c r="B2016" s="31" t="s">
        <v>8687</v>
      </c>
      <c r="C2016" s="17"/>
      <c r="D2016" s="17"/>
      <c r="E2016" s="17"/>
      <c r="F2016" s="17"/>
      <c r="G2016" s="29"/>
      <c r="H2016" s="17"/>
    </row>
    <row r="2017" spans="1:8" ht="14.4" x14ac:dyDescent="0.3">
      <c r="A2017" s="31"/>
      <c r="B2017" s="31" t="s">
        <v>8688</v>
      </c>
      <c r="C2017" s="17"/>
      <c r="D2017" s="17"/>
      <c r="E2017" s="17"/>
      <c r="F2017" s="17"/>
      <c r="G2017" s="29"/>
      <c r="H2017" s="17"/>
    </row>
    <row r="2018" spans="1:8" ht="14.4" x14ac:dyDescent="0.3">
      <c r="A2018" s="31"/>
      <c r="B2018" s="31" t="s">
        <v>8689</v>
      </c>
      <c r="C2018" s="17"/>
      <c r="D2018" s="17"/>
      <c r="E2018" s="17"/>
      <c r="F2018" s="17"/>
      <c r="G2018" s="29"/>
      <c r="H2018" s="17"/>
    </row>
    <row r="2019" spans="1:8" ht="14.4" x14ac:dyDescent="0.3">
      <c r="A2019" s="31"/>
      <c r="B2019" s="31" t="s">
        <v>6408</v>
      </c>
      <c r="C2019" s="17"/>
      <c r="D2019" s="17"/>
      <c r="E2019" s="17"/>
      <c r="F2019" s="17"/>
      <c r="G2019" s="29"/>
      <c r="H2019" s="17"/>
    </row>
    <row r="2020" spans="1:8" ht="14.4" x14ac:dyDescent="0.3">
      <c r="A2020" s="31"/>
      <c r="B2020" s="31" t="s">
        <v>7006</v>
      </c>
      <c r="C2020" s="17"/>
      <c r="D2020" s="17"/>
      <c r="E2020" s="17"/>
      <c r="F2020" s="17"/>
      <c r="G2020" s="29"/>
      <c r="H2020" s="17"/>
    </row>
    <row r="2021" spans="1:8" ht="14.4" x14ac:dyDescent="0.3">
      <c r="A2021" s="31"/>
      <c r="B2021" s="31" t="s">
        <v>8690</v>
      </c>
      <c r="C2021" s="17"/>
      <c r="D2021" s="17"/>
      <c r="E2021" s="17"/>
      <c r="F2021" s="17"/>
      <c r="G2021" s="29"/>
      <c r="H2021" s="17"/>
    </row>
    <row r="2022" spans="1:8" ht="14.4" x14ac:dyDescent="0.3">
      <c r="A2022" s="31"/>
      <c r="B2022" s="31" t="s">
        <v>8691</v>
      </c>
      <c r="C2022" s="17"/>
      <c r="D2022" s="17"/>
      <c r="E2022" s="17"/>
      <c r="F2022" s="17"/>
      <c r="G2022" s="29"/>
      <c r="H2022" s="17"/>
    </row>
    <row r="2023" spans="1:8" ht="14.4" x14ac:dyDescent="0.3">
      <c r="A2023" s="31"/>
      <c r="B2023" s="31" t="s">
        <v>8692</v>
      </c>
      <c r="C2023" s="17"/>
      <c r="D2023" s="17"/>
      <c r="E2023" s="17"/>
      <c r="F2023" s="17"/>
      <c r="G2023" s="29"/>
      <c r="H2023" s="17"/>
    </row>
    <row r="2024" spans="1:8" ht="14.4" x14ac:dyDescent="0.3">
      <c r="A2024" s="31"/>
      <c r="B2024" s="31" t="s">
        <v>8693</v>
      </c>
      <c r="C2024" s="17"/>
      <c r="D2024" s="17"/>
      <c r="E2024" s="17"/>
      <c r="F2024" s="17"/>
      <c r="G2024" s="29"/>
      <c r="H2024" s="17"/>
    </row>
    <row r="2025" spans="1:8" ht="14.4" x14ac:dyDescent="0.3">
      <c r="A2025" s="31"/>
      <c r="B2025" s="31" t="s">
        <v>5829</v>
      </c>
      <c r="C2025" s="17"/>
      <c r="D2025" s="17"/>
      <c r="E2025" s="17"/>
      <c r="F2025" s="17"/>
      <c r="G2025" s="29"/>
      <c r="H2025" s="17"/>
    </row>
    <row r="2026" spans="1:8" ht="14.4" x14ac:dyDescent="0.3">
      <c r="A2026" s="31"/>
      <c r="B2026" s="31" t="s">
        <v>8694</v>
      </c>
      <c r="C2026" s="17"/>
      <c r="D2026" s="17"/>
      <c r="E2026" s="17"/>
      <c r="F2026" s="17"/>
      <c r="G2026" s="29"/>
      <c r="H2026" s="17"/>
    </row>
    <row r="2027" spans="1:8" ht="14.4" x14ac:dyDescent="0.3">
      <c r="A2027" s="31"/>
      <c r="B2027" s="31" t="s">
        <v>6151</v>
      </c>
      <c r="C2027" s="17"/>
      <c r="D2027" s="17"/>
      <c r="E2027" s="17"/>
      <c r="F2027" s="17"/>
      <c r="G2027" s="29"/>
      <c r="H2027" s="17"/>
    </row>
    <row r="2028" spans="1:8" ht="14.4" x14ac:dyDescent="0.3">
      <c r="A2028" s="31"/>
      <c r="B2028" s="31" t="s">
        <v>8695</v>
      </c>
      <c r="C2028" s="17"/>
      <c r="D2028" s="17"/>
      <c r="E2028" s="17"/>
      <c r="F2028" s="17"/>
      <c r="G2028" s="29"/>
      <c r="H2028" s="17"/>
    </row>
    <row r="2029" spans="1:8" ht="14.4" x14ac:dyDescent="0.3">
      <c r="A2029" s="31"/>
      <c r="B2029" s="31" t="s">
        <v>8696</v>
      </c>
      <c r="C2029" s="17"/>
      <c r="D2029" s="17"/>
      <c r="E2029" s="17"/>
      <c r="F2029" s="17"/>
      <c r="G2029" s="29"/>
      <c r="H2029" s="17"/>
    </row>
    <row r="2030" spans="1:8" ht="14.4" x14ac:dyDescent="0.3">
      <c r="A2030" s="31"/>
      <c r="B2030" s="31" t="s">
        <v>8697</v>
      </c>
      <c r="C2030" s="17"/>
      <c r="D2030" s="17"/>
      <c r="E2030" s="17"/>
      <c r="F2030" s="17"/>
      <c r="G2030" s="29"/>
      <c r="H2030" s="17"/>
    </row>
    <row r="2031" spans="1:8" ht="14.4" x14ac:dyDescent="0.3">
      <c r="A2031" s="31"/>
      <c r="B2031" s="31" t="s">
        <v>8698</v>
      </c>
      <c r="C2031" s="17"/>
      <c r="D2031" s="17"/>
      <c r="E2031" s="17"/>
      <c r="F2031" s="17"/>
      <c r="G2031" s="29"/>
      <c r="H2031" s="17"/>
    </row>
    <row r="2032" spans="1:8" ht="14.4" x14ac:dyDescent="0.3">
      <c r="A2032" s="31"/>
      <c r="B2032" s="31" t="s">
        <v>932</v>
      </c>
      <c r="C2032" s="17"/>
      <c r="D2032" s="17"/>
      <c r="E2032" s="17"/>
      <c r="F2032" s="17"/>
      <c r="G2032" s="29"/>
      <c r="H2032" s="17"/>
    </row>
    <row r="2033" spans="1:8" ht="14.4" x14ac:dyDescent="0.3">
      <c r="A2033" s="31"/>
      <c r="B2033" s="31" t="s">
        <v>8699</v>
      </c>
      <c r="C2033" s="17"/>
      <c r="D2033" s="17"/>
      <c r="E2033" s="17"/>
      <c r="F2033" s="17"/>
      <c r="G2033" s="29"/>
      <c r="H2033" s="17"/>
    </row>
    <row r="2034" spans="1:8" ht="14.4" x14ac:dyDescent="0.3">
      <c r="A2034" s="31"/>
      <c r="B2034" s="31" t="s">
        <v>8700</v>
      </c>
      <c r="C2034" s="17"/>
      <c r="D2034" s="17"/>
      <c r="E2034" s="17"/>
      <c r="F2034" s="17"/>
      <c r="G2034" s="29"/>
      <c r="H2034" s="17"/>
    </row>
    <row r="2035" spans="1:8" ht="14.4" x14ac:dyDescent="0.3">
      <c r="A2035" s="31"/>
      <c r="B2035" s="31" t="s">
        <v>7018</v>
      </c>
      <c r="C2035" s="17"/>
      <c r="D2035" s="17"/>
      <c r="E2035" s="17"/>
      <c r="F2035" s="17"/>
      <c r="G2035" s="29"/>
      <c r="H2035" s="17"/>
    </row>
    <row r="2036" spans="1:8" ht="14.4" x14ac:dyDescent="0.3">
      <c r="A2036" s="31"/>
      <c r="B2036" s="31" t="s">
        <v>8701</v>
      </c>
      <c r="C2036" s="17"/>
      <c r="D2036" s="17"/>
      <c r="E2036" s="17"/>
      <c r="F2036" s="17"/>
      <c r="G2036" s="29"/>
      <c r="H2036" s="17"/>
    </row>
    <row r="2037" spans="1:8" ht="14.4" x14ac:dyDescent="0.3">
      <c r="A2037" s="31"/>
      <c r="B2037" s="31" t="s">
        <v>5358</v>
      </c>
      <c r="C2037" s="17"/>
      <c r="D2037" s="17"/>
      <c r="E2037" s="17"/>
      <c r="F2037" s="17"/>
      <c r="G2037" s="29"/>
      <c r="H2037" s="17"/>
    </row>
    <row r="2038" spans="1:8" ht="14.4" x14ac:dyDescent="0.3">
      <c r="A2038" s="31"/>
      <c r="B2038" s="31" t="s">
        <v>8702</v>
      </c>
      <c r="C2038" s="17"/>
      <c r="D2038" s="17"/>
      <c r="E2038" s="17"/>
      <c r="F2038" s="17"/>
      <c r="G2038" s="29"/>
      <c r="H2038" s="17"/>
    </row>
    <row r="2039" spans="1:8" ht="14.4" x14ac:dyDescent="0.3">
      <c r="A2039" s="31"/>
      <c r="B2039" s="31" t="s">
        <v>8703</v>
      </c>
      <c r="C2039" s="17"/>
      <c r="D2039" s="17"/>
      <c r="E2039" s="17"/>
      <c r="F2039" s="17"/>
      <c r="G2039" s="29"/>
      <c r="H2039" s="17"/>
    </row>
    <row r="2040" spans="1:8" ht="14.4" x14ac:dyDescent="0.3">
      <c r="A2040" s="31"/>
      <c r="B2040" s="31" t="s">
        <v>8704</v>
      </c>
      <c r="C2040" s="17"/>
      <c r="D2040" s="17"/>
      <c r="E2040" s="17"/>
      <c r="F2040" s="17"/>
      <c r="G2040" s="29"/>
      <c r="H2040" s="17"/>
    </row>
    <row r="2041" spans="1:8" ht="14.4" x14ac:dyDescent="0.3">
      <c r="A2041" s="31"/>
      <c r="B2041" s="31" t="s">
        <v>8705</v>
      </c>
      <c r="C2041" s="17"/>
      <c r="D2041" s="17"/>
      <c r="E2041" s="17"/>
      <c r="F2041" s="17"/>
      <c r="G2041" s="29"/>
      <c r="H2041" s="17"/>
    </row>
    <row r="2042" spans="1:8" ht="14.4" x14ac:dyDescent="0.3">
      <c r="A2042" s="31"/>
      <c r="B2042" s="31" t="s">
        <v>8706</v>
      </c>
      <c r="C2042" s="17"/>
      <c r="D2042" s="17"/>
      <c r="E2042" s="17"/>
      <c r="F2042" s="17"/>
      <c r="G2042" s="29"/>
      <c r="H2042" s="17"/>
    </row>
    <row r="2043" spans="1:8" ht="14.4" x14ac:dyDescent="0.3">
      <c r="A2043" s="31"/>
      <c r="B2043" s="31" t="s">
        <v>8707</v>
      </c>
      <c r="C2043" s="17"/>
      <c r="D2043" s="17"/>
      <c r="E2043" s="17"/>
      <c r="F2043" s="17"/>
      <c r="G2043" s="29"/>
      <c r="H2043" s="17"/>
    </row>
    <row r="2044" spans="1:8" ht="14.4" x14ac:dyDescent="0.3">
      <c r="A2044" s="31"/>
      <c r="B2044" s="31" t="s">
        <v>8708</v>
      </c>
      <c r="C2044" s="17"/>
      <c r="D2044" s="17"/>
      <c r="E2044" s="17"/>
      <c r="F2044" s="17"/>
      <c r="G2044" s="29"/>
      <c r="H2044" s="17"/>
    </row>
    <row r="2045" spans="1:8" ht="14.4" x14ac:dyDescent="0.3">
      <c r="A2045" s="31"/>
      <c r="B2045" s="31" t="s">
        <v>8709</v>
      </c>
      <c r="C2045" s="17"/>
      <c r="D2045" s="17"/>
      <c r="E2045" s="17"/>
      <c r="F2045" s="17"/>
      <c r="G2045" s="29"/>
      <c r="H2045" s="17"/>
    </row>
    <row r="2046" spans="1:8" ht="14.4" x14ac:dyDescent="0.3">
      <c r="A2046" s="31"/>
      <c r="B2046" s="31" t="s">
        <v>8710</v>
      </c>
      <c r="C2046" s="17"/>
      <c r="D2046" s="17"/>
      <c r="E2046" s="17"/>
      <c r="F2046" s="17"/>
      <c r="G2046" s="29"/>
      <c r="H2046" s="17"/>
    </row>
    <row r="2047" spans="1:8" ht="14.4" x14ac:dyDescent="0.3">
      <c r="A2047" s="31"/>
      <c r="B2047" s="31" t="s">
        <v>5360</v>
      </c>
      <c r="C2047" s="17"/>
      <c r="D2047" s="17"/>
      <c r="E2047" s="17"/>
      <c r="F2047" s="17"/>
      <c r="G2047" s="29"/>
      <c r="H2047" s="17"/>
    </row>
    <row r="2048" spans="1:8" ht="14.4" x14ac:dyDescent="0.3">
      <c r="A2048" s="31"/>
      <c r="B2048" s="31" t="s">
        <v>1111</v>
      </c>
      <c r="C2048" s="17"/>
      <c r="D2048" s="17"/>
      <c r="E2048" s="17"/>
      <c r="F2048" s="17"/>
      <c r="G2048" s="29"/>
      <c r="H2048" s="17"/>
    </row>
    <row r="2049" spans="1:8" ht="14.4" x14ac:dyDescent="0.3">
      <c r="A2049" s="31"/>
      <c r="B2049" s="31" t="s">
        <v>8711</v>
      </c>
      <c r="C2049" s="17"/>
      <c r="D2049" s="17"/>
      <c r="E2049" s="17"/>
      <c r="F2049" s="17"/>
      <c r="G2049" s="29"/>
      <c r="H2049" s="17"/>
    </row>
    <row r="2050" spans="1:8" ht="14.4" x14ac:dyDescent="0.3">
      <c r="A2050" s="31"/>
      <c r="B2050" s="31" t="s">
        <v>8712</v>
      </c>
      <c r="C2050" s="17"/>
      <c r="D2050" s="17"/>
      <c r="E2050" s="17"/>
      <c r="F2050" s="17"/>
      <c r="G2050" s="29"/>
      <c r="H2050" s="17"/>
    </row>
    <row r="2051" spans="1:8" ht="14.4" x14ac:dyDescent="0.3">
      <c r="A2051" s="31"/>
      <c r="B2051" s="31" t="s">
        <v>8713</v>
      </c>
      <c r="C2051" s="17"/>
      <c r="D2051" s="17"/>
      <c r="E2051" s="17"/>
      <c r="F2051" s="17"/>
      <c r="G2051" s="29"/>
      <c r="H2051" s="17"/>
    </row>
    <row r="2052" spans="1:8" ht="14.4" x14ac:dyDescent="0.3">
      <c r="A2052" s="31"/>
      <c r="B2052" s="31" t="s">
        <v>8714</v>
      </c>
      <c r="C2052" s="17"/>
      <c r="D2052" s="17"/>
      <c r="E2052" s="17"/>
      <c r="F2052" s="17"/>
      <c r="G2052" s="29"/>
      <c r="H2052" s="17"/>
    </row>
    <row r="2053" spans="1:8" ht="14.4" x14ac:dyDescent="0.3">
      <c r="A2053" s="31"/>
      <c r="B2053" s="31" t="s">
        <v>8715</v>
      </c>
      <c r="C2053" s="17"/>
      <c r="D2053" s="17"/>
      <c r="E2053" s="17"/>
      <c r="F2053" s="17"/>
      <c r="G2053" s="29"/>
      <c r="H2053" s="17"/>
    </row>
    <row r="2054" spans="1:8" ht="14.4" x14ac:dyDescent="0.3">
      <c r="A2054" s="31"/>
      <c r="B2054" s="31" t="s">
        <v>8716</v>
      </c>
      <c r="C2054" s="17"/>
      <c r="D2054" s="17"/>
      <c r="E2054" s="17"/>
      <c r="F2054" s="17"/>
      <c r="G2054" s="29"/>
      <c r="H2054" s="17"/>
    </row>
    <row r="2055" spans="1:8" ht="14.4" x14ac:dyDescent="0.3">
      <c r="A2055" s="31"/>
      <c r="B2055" s="31" t="s">
        <v>5362</v>
      </c>
      <c r="C2055" s="17"/>
      <c r="D2055" s="17"/>
      <c r="E2055" s="17"/>
      <c r="F2055" s="17"/>
      <c r="G2055" s="29"/>
      <c r="H2055" s="17"/>
    </row>
    <row r="2056" spans="1:8" ht="14.4" x14ac:dyDescent="0.3">
      <c r="A2056" s="31"/>
      <c r="B2056" s="31" t="s">
        <v>5363</v>
      </c>
      <c r="C2056" s="17"/>
      <c r="D2056" s="17"/>
      <c r="E2056" s="17"/>
      <c r="F2056" s="17"/>
      <c r="G2056" s="29"/>
      <c r="H2056" s="17"/>
    </row>
    <row r="2057" spans="1:8" ht="14.4" x14ac:dyDescent="0.3">
      <c r="A2057" s="31"/>
      <c r="B2057" s="31" t="s">
        <v>8717</v>
      </c>
      <c r="C2057" s="17"/>
      <c r="D2057" s="17"/>
      <c r="E2057" s="17"/>
      <c r="F2057" s="17"/>
      <c r="G2057" s="29"/>
      <c r="H2057" s="17"/>
    </row>
    <row r="2058" spans="1:8" ht="14.4" x14ac:dyDescent="0.3">
      <c r="A2058" s="31"/>
      <c r="B2058" s="31" t="s">
        <v>8718</v>
      </c>
      <c r="C2058" s="17"/>
      <c r="D2058" s="17"/>
      <c r="E2058" s="17"/>
      <c r="F2058" s="17"/>
      <c r="G2058" s="29"/>
      <c r="H2058" s="17"/>
    </row>
    <row r="2059" spans="1:8" ht="14.4" x14ac:dyDescent="0.3">
      <c r="A2059" s="31"/>
      <c r="B2059" s="31" t="s">
        <v>8719</v>
      </c>
      <c r="C2059" s="17"/>
      <c r="D2059" s="17"/>
      <c r="E2059" s="17"/>
      <c r="F2059" s="17"/>
      <c r="G2059" s="29"/>
      <c r="H2059" s="17"/>
    </row>
    <row r="2060" spans="1:8" ht="14.4" x14ac:dyDescent="0.3">
      <c r="A2060" s="31"/>
      <c r="B2060" s="31" t="s">
        <v>7078</v>
      </c>
      <c r="C2060" s="17"/>
      <c r="D2060" s="17"/>
      <c r="E2060" s="17"/>
      <c r="F2060" s="17"/>
      <c r="G2060" s="29"/>
      <c r="H2060" s="17"/>
    </row>
    <row r="2061" spans="1:8" ht="14.4" x14ac:dyDescent="0.3">
      <c r="A2061" s="31"/>
      <c r="B2061" s="31" t="s">
        <v>8720</v>
      </c>
      <c r="C2061" s="17"/>
      <c r="D2061" s="17"/>
      <c r="E2061" s="17"/>
      <c r="F2061" s="17"/>
      <c r="G2061" s="29"/>
      <c r="H2061" s="17"/>
    </row>
    <row r="2062" spans="1:8" ht="14.4" x14ac:dyDescent="0.3">
      <c r="A2062" s="31"/>
      <c r="B2062" s="31" t="s">
        <v>516</v>
      </c>
      <c r="C2062" s="17"/>
      <c r="D2062" s="17"/>
      <c r="E2062" s="17"/>
      <c r="F2062" s="17"/>
      <c r="G2062" s="29"/>
      <c r="H2062" s="17"/>
    </row>
    <row r="2063" spans="1:8" ht="14.4" x14ac:dyDescent="0.3">
      <c r="A2063" s="31"/>
      <c r="B2063" s="31" t="s">
        <v>5427</v>
      </c>
      <c r="C2063" s="17"/>
      <c r="D2063" s="17"/>
      <c r="E2063" s="17"/>
      <c r="F2063" s="17"/>
      <c r="G2063" s="29"/>
      <c r="H2063" s="17"/>
    </row>
    <row r="2064" spans="1:8" ht="14.4" x14ac:dyDescent="0.3">
      <c r="A2064" s="31"/>
      <c r="B2064" s="31" t="s">
        <v>8721</v>
      </c>
      <c r="C2064" s="17"/>
      <c r="D2064" s="17"/>
      <c r="E2064" s="17"/>
      <c r="F2064" s="17"/>
      <c r="G2064" s="29"/>
      <c r="H2064" s="17"/>
    </row>
    <row r="2065" spans="1:8" ht="14.4" x14ac:dyDescent="0.3">
      <c r="A2065" s="31"/>
      <c r="B2065" s="31" t="s">
        <v>8722</v>
      </c>
      <c r="C2065" s="17"/>
      <c r="D2065" s="17"/>
      <c r="E2065" s="17"/>
      <c r="F2065" s="17"/>
      <c r="G2065" s="29"/>
      <c r="H2065" s="17"/>
    </row>
    <row r="2066" spans="1:8" ht="14.4" x14ac:dyDescent="0.3">
      <c r="A2066" s="31"/>
      <c r="B2066" s="31" t="s">
        <v>6700</v>
      </c>
      <c r="C2066" s="17"/>
      <c r="D2066" s="17"/>
      <c r="E2066" s="17"/>
      <c r="F2066" s="17"/>
      <c r="G2066" s="29"/>
      <c r="H2066" s="17"/>
    </row>
    <row r="2067" spans="1:8" ht="14.4" x14ac:dyDescent="0.3">
      <c r="A2067" s="31"/>
      <c r="B2067" s="31" t="s">
        <v>8723</v>
      </c>
      <c r="C2067" s="17"/>
      <c r="D2067" s="17"/>
      <c r="E2067" s="17"/>
      <c r="F2067" s="17"/>
      <c r="G2067" s="29"/>
      <c r="H2067" s="17"/>
    </row>
    <row r="2068" spans="1:8" ht="14.4" x14ac:dyDescent="0.3">
      <c r="A2068" s="31"/>
      <c r="B2068" s="31" t="s">
        <v>5367</v>
      </c>
      <c r="C2068" s="17"/>
      <c r="D2068" s="17"/>
      <c r="E2068" s="17"/>
      <c r="F2068" s="17"/>
      <c r="G2068" s="29"/>
      <c r="H2068" s="17"/>
    </row>
    <row r="2069" spans="1:8" ht="14.4" x14ac:dyDescent="0.3">
      <c r="A2069" s="31"/>
      <c r="B2069" s="31" t="s">
        <v>8724</v>
      </c>
      <c r="C2069" s="17"/>
      <c r="D2069" s="17"/>
      <c r="E2069" s="17"/>
      <c r="F2069" s="17"/>
      <c r="G2069" s="29"/>
      <c r="H2069" s="17"/>
    </row>
    <row r="2070" spans="1:8" ht="14.4" x14ac:dyDescent="0.3">
      <c r="A2070" s="31"/>
      <c r="B2070" s="31" t="s">
        <v>8725</v>
      </c>
      <c r="C2070" s="17"/>
      <c r="D2070" s="17"/>
      <c r="E2070" s="17"/>
      <c r="F2070" s="17"/>
      <c r="G2070" s="29"/>
      <c r="H2070" s="17"/>
    </row>
    <row r="2071" spans="1:8" ht="14.4" x14ac:dyDescent="0.3">
      <c r="A2071" s="31"/>
      <c r="B2071" s="31" t="s">
        <v>8726</v>
      </c>
      <c r="C2071" s="17"/>
      <c r="D2071" s="17"/>
      <c r="E2071" s="17"/>
      <c r="F2071" s="17"/>
      <c r="G2071" s="29"/>
      <c r="H2071" s="17"/>
    </row>
    <row r="2072" spans="1:8" ht="14.4" x14ac:dyDescent="0.3">
      <c r="A2072" s="31"/>
      <c r="B2072" s="31" t="s">
        <v>8727</v>
      </c>
      <c r="C2072" s="17"/>
      <c r="D2072" s="17"/>
      <c r="E2072" s="17"/>
      <c r="F2072" s="17"/>
      <c r="G2072" s="29"/>
      <c r="H2072" s="17"/>
    </row>
    <row r="2073" spans="1:8" ht="14.4" x14ac:dyDescent="0.3">
      <c r="A2073" s="31"/>
      <c r="B2073" s="31" t="s">
        <v>5368</v>
      </c>
      <c r="C2073" s="17"/>
      <c r="D2073" s="17"/>
      <c r="E2073" s="17"/>
      <c r="F2073" s="17"/>
      <c r="G2073" s="29"/>
      <c r="H2073" s="17"/>
    </row>
    <row r="2074" spans="1:8" ht="14.4" x14ac:dyDescent="0.3">
      <c r="A2074" s="31"/>
      <c r="B2074" s="31" t="s">
        <v>5674</v>
      </c>
      <c r="C2074" s="17"/>
      <c r="D2074" s="17"/>
      <c r="E2074" s="17"/>
      <c r="F2074" s="17"/>
      <c r="G2074" s="29"/>
      <c r="H2074" s="17"/>
    </row>
    <row r="2075" spans="1:8" ht="14.4" x14ac:dyDescent="0.3">
      <c r="A2075" s="31"/>
      <c r="B2075" s="31" t="s">
        <v>8728</v>
      </c>
      <c r="C2075" s="17"/>
      <c r="D2075" s="17"/>
      <c r="E2075" s="17"/>
      <c r="F2075" s="17"/>
      <c r="G2075" s="29"/>
      <c r="H2075" s="17"/>
    </row>
    <row r="2076" spans="1:8" ht="14.4" x14ac:dyDescent="0.3">
      <c r="A2076" s="31"/>
      <c r="B2076" s="31" t="s">
        <v>8729</v>
      </c>
      <c r="C2076" s="17"/>
      <c r="D2076" s="17"/>
      <c r="E2076" s="17"/>
      <c r="F2076" s="17"/>
      <c r="G2076" s="29"/>
      <c r="H2076" s="17"/>
    </row>
    <row r="2077" spans="1:8" ht="14.4" x14ac:dyDescent="0.3">
      <c r="A2077" s="31"/>
      <c r="B2077" s="31" t="s">
        <v>8730</v>
      </c>
      <c r="C2077" s="17"/>
      <c r="D2077" s="17"/>
      <c r="E2077" s="17"/>
      <c r="F2077" s="17"/>
      <c r="G2077" s="29"/>
      <c r="H2077" s="17"/>
    </row>
    <row r="2078" spans="1:8" ht="14.4" x14ac:dyDescent="0.3">
      <c r="A2078" s="31"/>
      <c r="B2078" s="31" t="s">
        <v>8731</v>
      </c>
      <c r="C2078" s="17"/>
      <c r="D2078" s="17"/>
      <c r="E2078" s="17"/>
      <c r="F2078" s="17"/>
      <c r="G2078" s="29"/>
      <c r="H2078" s="17"/>
    </row>
    <row r="2079" spans="1:8" ht="14.4" x14ac:dyDescent="0.3">
      <c r="A2079" s="31"/>
      <c r="B2079" s="31" t="s">
        <v>8732</v>
      </c>
      <c r="C2079" s="17"/>
      <c r="D2079" s="17"/>
      <c r="E2079" s="17"/>
      <c r="F2079" s="17"/>
      <c r="G2079" s="29"/>
      <c r="H2079" s="17"/>
    </row>
    <row r="2080" spans="1:8" ht="14.4" x14ac:dyDescent="0.3">
      <c r="A2080" s="31"/>
      <c r="B2080" s="31" t="s">
        <v>6001</v>
      </c>
      <c r="C2080" s="17"/>
      <c r="D2080" s="17"/>
      <c r="E2080" s="17"/>
      <c r="F2080" s="17"/>
      <c r="G2080" s="29"/>
      <c r="H2080" s="17"/>
    </row>
    <row r="2081" spans="1:8" ht="14.4" x14ac:dyDescent="0.3">
      <c r="A2081" s="31"/>
      <c r="B2081" s="31" t="s">
        <v>8733</v>
      </c>
      <c r="C2081" s="17"/>
      <c r="D2081" s="17"/>
      <c r="E2081" s="17"/>
      <c r="F2081" s="17"/>
      <c r="G2081" s="29"/>
      <c r="H2081" s="17"/>
    </row>
    <row r="2082" spans="1:8" ht="14.4" x14ac:dyDescent="0.3">
      <c r="A2082" s="31"/>
      <c r="B2082" s="31" t="s">
        <v>8734</v>
      </c>
      <c r="C2082" s="17"/>
      <c r="D2082" s="17"/>
      <c r="E2082" s="17"/>
      <c r="F2082" s="17"/>
      <c r="G2082" s="29"/>
      <c r="H2082" s="17"/>
    </row>
    <row r="2083" spans="1:8" ht="14.4" x14ac:dyDescent="0.3">
      <c r="A2083" s="31"/>
      <c r="B2083" s="31" t="s">
        <v>5369</v>
      </c>
      <c r="C2083" s="17"/>
      <c r="D2083" s="17"/>
      <c r="E2083" s="17"/>
      <c r="F2083" s="17"/>
      <c r="G2083" s="29"/>
      <c r="H2083" s="17"/>
    </row>
    <row r="2084" spans="1:8" ht="14.4" x14ac:dyDescent="0.3">
      <c r="A2084" s="31"/>
      <c r="B2084" s="31" t="s">
        <v>838</v>
      </c>
      <c r="C2084" s="17"/>
      <c r="D2084" s="17"/>
      <c r="E2084" s="17"/>
      <c r="F2084" s="17"/>
      <c r="G2084" s="29"/>
      <c r="H2084" s="17"/>
    </row>
    <row r="2085" spans="1:8" ht="14.4" x14ac:dyDescent="0.3">
      <c r="A2085" s="31"/>
      <c r="B2085" s="31" t="s">
        <v>8735</v>
      </c>
      <c r="C2085" s="17"/>
      <c r="D2085" s="17"/>
      <c r="E2085" s="17"/>
      <c r="F2085" s="17"/>
      <c r="G2085" s="29"/>
      <c r="H2085" s="17"/>
    </row>
    <row r="2086" spans="1:8" ht="14.4" x14ac:dyDescent="0.3">
      <c r="A2086" s="31"/>
      <c r="B2086" s="31" t="s">
        <v>7100</v>
      </c>
      <c r="C2086" s="17"/>
      <c r="D2086" s="17"/>
      <c r="E2086" s="17"/>
      <c r="F2086" s="17"/>
      <c r="G2086" s="29"/>
      <c r="H2086" s="17"/>
    </row>
    <row r="2087" spans="1:8" ht="14.4" x14ac:dyDescent="0.3">
      <c r="A2087" s="31"/>
      <c r="B2087" s="31" t="s">
        <v>8736</v>
      </c>
      <c r="C2087" s="17"/>
      <c r="D2087" s="17"/>
      <c r="E2087" s="17"/>
      <c r="F2087" s="17"/>
      <c r="G2087" s="29"/>
      <c r="H2087" s="17"/>
    </row>
    <row r="2088" spans="1:8" ht="14.4" x14ac:dyDescent="0.3">
      <c r="A2088" s="31"/>
      <c r="B2088" s="31" t="s">
        <v>5371</v>
      </c>
      <c r="C2088" s="17"/>
      <c r="D2088" s="17"/>
      <c r="E2088" s="17"/>
      <c r="F2088" s="17"/>
      <c r="G2088" s="29"/>
      <c r="H2088" s="17"/>
    </row>
    <row r="2089" spans="1:8" ht="14.4" x14ac:dyDescent="0.3">
      <c r="A2089" s="31"/>
      <c r="B2089" s="31" t="s">
        <v>8737</v>
      </c>
      <c r="C2089" s="17"/>
      <c r="D2089" s="17"/>
      <c r="E2089" s="17"/>
      <c r="F2089" s="17"/>
      <c r="G2089" s="29"/>
      <c r="H2089" s="17"/>
    </row>
    <row r="2090" spans="1:8" ht="14.4" x14ac:dyDescent="0.3">
      <c r="A2090" s="31"/>
      <c r="B2090" s="31" t="s">
        <v>8738</v>
      </c>
      <c r="C2090" s="17"/>
      <c r="D2090" s="17"/>
      <c r="E2090" s="17"/>
      <c r="F2090" s="17"/>
      <c r="G2090" s="29"/>
      <c r="H2090" s="17"/>
    </row>
    <row r="2091" spans="1:8" ht="14.4" x14ac:dyDescent="0.3">
      <c r="A2091" s="31"/>
      <c r="B2091" s="31" t="s">
        <v>8739</v>
      </c>
      <c r="C2091" s="17"/>
      <c r="D2091" s="17"/>
      <c r="E2091" s="17"/>
      <c r="F2091" s="17"/>
      <c r="G2091" s="29"/>
      <c r="H2091" s="17"/>
    </row>
    <row r="2092" spans="1:8" ht="14.4" x14ac:dyDescent="0.3">
      <c r="A2092" s="31"/>
      <c r="B2092" s="31" t="s">
        <v>8740</v>
      </c>
      <c r="C2092" s="17"/>
      <c r="D2092" s="17"/>
      <c r="E2092" s="17"/>
      <c r="F2092" s="17"/>
      <c r="G2092" s="29"/>
      <c r="H2092" s="17"/>
    </row>
    <row r="2093" spans="1:8" ht="14.4" x14ac:dyDescent="0.3">
      <c r="A2093" s="31"/>
      <c r="B2093" s="31" t="s">
        <v>5372</v>
      </c>
      <c r="C2093" s="17"/>
      <c r="D2093" s="17"/>
      <c r="E2093" s="17"/>
      <c r="F2093" s="17"/>
      <c r="G2093" s="29"/>
      <c r="H2093" s="17"/>
    </row>
    <row r="2094" spans="1:8" ht="14.4" x14ac:dyDescent="0.3">
      <c r="A2094" s="31"/>
      <c r="B2094" s="31" t="s">
        <v>8741</v>
      </c>
      <c r="C2094" s="17"/>
      <c r="D2094" s="17"/>
      <c r="E2094" s="17"/>
      <c r="F2094" s="17"/>
      <c r="G2094" s="29"/>
      <c r="H2094" s="17"/>
    </row>
    <row r="2095" spans="1:8" ht="14.4" x14ac:dyDescent="0.3">
      <c r="A2095" s="31"/>
      <c r="B2095" s="31" t="s">
        <v>8742</v>
      </c>
      <c r="C2095" s="17"/>
      <c r="D2095" s="17"/>
      <c r="E2095" s="17"/>
      <c r="F2095" s="17"/>
      <c r="G2095" s="29"/>
      <c r="H2095" s="17"/>
    </row>
    <row r="2096" spans="1:8" ht="14.4" x14ac:dyDescent="0.3">
      <c r="A2096" s="31"/>
      <c r="B2096" s="31" t="s">
        <v>8743</v>
      </c>
      <c r="C2096" s="17"/>
      <c r="D2096" s="17"/>
      <c r="E2096" s="17"/>
      <c r="F2096" s="17"/>
      <c r="G2096" s="29"/>
      <c r="H2096" s="17"/>
    </row>
    <row r="2097" spans="1:8" ht="14.4" x14ac:dyDescent="0.3">
      <c r="A2097" s="31"/>
      <c r="B2097" s="31" t="s">
        <v>5373</v>
      </c>
      <c r="C2097" s="17"/>
      <c r="D2097" s="17"/>
      <c r="E2097" s="17"/>
      <c r="F2097" s="17"/>
      <c r="G2097" s="29"/>
      <c r="H2097" s="17"/>
    </row>
    <row r="2098" spans="1:8" ht="14.4" x14ac:dyDescent="0.3">
      <c r="A2098" s="31"/>
      <c r="B2098" s="31" t="s">
        <v>8744</v>
      </c>
      <c r="C2098" s="17"/>
      <c r="D2098" s="17"/>
      <c r="E2098" s="17"/>
      <c r="F2098" s="17"/>
      <c r="G2098" s="29"/>
      <c r="H2098" s="17"/>
    </row>
    <row r="2099" spans="1:8" ht="14.4" x14ac:dyDescent="0.3">
      <c r="A2099" s="31"/>
      <c r="B2099" s="31" t="s">
        <v>8745</v>
      </c>
      <c r="C2099" s="17"/>
      <c r="D2099" s="17"/>
      <c r="E2099" s="17"/>
      <c r="F2099" s="17"/>
      <c r="G2099" s="29"/>
      <c r="H2099" s="17"/>
    </row>
    <row r="2100" spans="1:8" ht="14.4" x14ac:dyDescent="0.3">
      <c r="A2100" s="31"/>
      <c r="B2100" s="31" t="s">
        <v>8746</v>
      </c>
      <c r="C2100" s="17"/>
      <c r="D2100" s="17"/>
      <c r="E2100" s="17"/>
      <c r="F2100" s="17"/>
      <c r="G2100" s="29"/>
      <c r="H2100" s="17"/>
    </row>
    <row r="2101" spans="1:8" ht="14.4" x14ac:dyDescent="0.3">
      <c r="A2101" s="31"/>
      <c r="B2101" s="31" t="s">
        <v>7288</v>
      </c>
      <c r="C2101" s="17"/>
      <c r="D2101" s="17"/>
      <c r="E2101" s="17"/>
      <c r="F2101" s="17"/>
      <c r="G2101" s="29"/>
      <c r="H2101" s="17"/>
    </row>
    <row r="2102" spans="1:8" ht="14.4" x14ac:dyDescent="0.3">
      <c r="A2102" s="31"/>
      <c r="B2102" s="31" t="s">
        <v>1242</v>
      </c>
      <c r="C2102" s="17"/>
      <c r="D2102" s="17"/>
      <c r="E2102" s="17"/>
      <c r="F2102" s="17"/>
      <c r="G2102" s="29"/>
      <c r="H2102" s="17"/>
    </row>
    <row r="2103" spans="1:8" ht="14.4" x14ac:dyDescent="0.3">
      <c r="A2103" s="31"/>
      <c r="B2103" s="31" t="s">
        <v>7040</v>
      </c>
      <c r="C2103" s="17"/>
      <c r="D2103" s="17"/>
      <c r="E2103" s="17"/>
      <c r="F2103" s="17"/>
      <c r="G2103" s="29"/>
      <c r="H2103" s="17"/>
    </row>
    <row r="2104" spans="1:8" ht="14.4" x14ac:dyDescent="0.3">
      <c r="A2104" s="31"/>
      <c r="B2104" s="31" t="s">
        <v>8747</v>
      </c>
      <c r="C2104" s="17"/>
      <c r="D2104" s="17"/>
      <c r="E2104" s="17"/>
      <c r="F2104" s="17"/>
      <c r="G2104" s="29"/>
      <c r="H2104" s="17"/>
    </row>
    <row r="2105" spans="1:8" ht="14.4" x14ac:dyDescent="0.3">
      <c r="A2105" s="31"/>
      <c r="B2105" s="31" t="s">
        <v>8748</v>
      </c>
      <c r="C2105" s="17"/>
      <c r="D2105" s="17"/>
      <c r="E2105" s="17"/>
      <c r="F2105" s="17"/>
      <c r="G2105" s="29"/>
      <c r="H2105" s="17"/>
    </row>
    <row r="2106" spans="1:8" ht="14.4" x14ac:dyDescent="0.3">
      <c r="A2106" s="31"/>
      <c r="B2106" s="31" t="s">
        <v>5376</v>
      </c>
      <c r="C2106" s="17"/>
      <c r="D2106" s="17"/>
      <c r="E2106" s="17"/>
      <c r="F2106" s="17"/>
      <c r="G2106" s="29"/>
      <c r="H2106" s="17"/>
    </row>
    <row r="2107" spans="1:8" ht="14.4" x14ac:dyDescent="0.3">
      <c r="A2107" s="31"/>
      <c r="B2107" s="31" t="s">
        <v>8749</v>
      </c>
      <c r="C2107" s="17"/>
      <c r="D2107" s="17"/>
      <c r="E2107" s="17"/>
      <c r="F2107" s="17"/>
      <c r="G2107" s="29"/>
      <c r="H2107" s="17"/>
    </row>
    <row r="2108" spans="1:8" ht="14.4" x14ac:dyDescent="0.3">
      <c r="A2108" s="31"/>
      <c r="B2108" s="31" t="s">
        <v>8750</v>
      </c>
      <c r="C2108" s="17"/>
      <c r="D2108" s="17"/>
      <c r="E2108" s="17"/>
      <c r="F2108" s="17"/>
      <c r="G2108" s="29"/>
      <c r="H2108" s="17"/>
    </row>
    <row r="2109" spans="1:8" ht="14.4" x14ac:dyDescent="0.3">
      <c r="A2109" s="31"/>
      <c r="B2109" s="31" t="s">
        <v>8751</v>
      </c>
      <c r="C2109" s="17"/>
      <c r="D2109" s="17"/>
      <c r="E2109" s="17"/>
      <c r="F2109" s="17"/>
      <c r="G2109" s="29"/>
      <c r="H2109" s="17"/>
    </row>
    <row r="2110" spans="1:8" ht="14.4" x14ac:dyDescent="0.3">
      <c r="A2110" s="31"/>
      <c r="B2110" s="31" t="s">
        <v>7032</v>
      </c>
      <c r="C2110" s="17"/>
      <c r="D2110" s="17"/>
      <c r="E2110" s="17"/>
      <c r="F2110" s="17"/>
      <c r="G2110" s="29"/>
      <c r="H2110" s="17"/>
    </row>
    <row r="2111" spans="1:8" ht="14.4" x14ac:dyDescent="0.3">
      <c r="A2111" s="31"/>
      <c r="B2111" s="31" t="s">
        <v>5378</v>
      </c>
      <c r="C2111" s="17"/>
      <c r="D2111" s="17"/>
      <c r="E2111" s="17"/>
      <c r="F2111" s="17"/>
      <c r="G2111" s="29"/>
      <c r="H2111" s="17"/>
    </row>
    <row r="2112" spans="1:8" ht="14.4" x14ac:dyDescent="0.3">
      <c r="A2112" s="31"/>
      <c r="B2112" s="31" t="s">
        <v>8752</v>
      </c>
      <c r="C2112" s="17"/>
      <c r="D2112" s="17"/>
      <c r="E2112" s="17"/>
      <c r="F2112" s="17"/>
      <c r="G2112" s="29"/>
      <c r="H2112" s="17"/>
    </row>
    <row r="2113" spans="1:8" ht="14.4" x14ac:dyDescent="0.3">
      <c r="A2113" s="31"/>
      <c r="B2113" s="31" t="s">
        <v>8753</v>
      </c>
      <c r="C2113" s="17"/>
      <c r="D2113" s="17"/>
      <c r="E2113" s="17"/>
      <c r="F2113" s="17"/>
      <c r="G2113" s="29"/>
      <c r="H2113" s="17"/>
    </row>
    <row r="2114" spans="1:8" ht="14.4" x14ac:dyDescent="0.3">
      <c r="A2114" s="31"/>
      <c r="B2114" s="31" t="s">
        <v>5381</v>
      </c>
      <c r="C2114" s="17"/>
      <c r="D2114" s="17"/>
      <c r="E2114" s="17"/>
      <c r="F2114" s="17"/>
      <c r="G2114" s="29"/>
      <c r="H2114" s="17"/>
    </row>
    <row r="2115" spans="1:8" ht="14.4" x14ac:dyDescent="0.3">
      <c r="A2115" s="31"/>
      <c r="B2115" s="31" t="s">
        <v>8754</v>
      </c>
      <c r="C2115" s="17"/>
      <c r="D2115" s="17"/>
      <c r="E2115" s="17"/>
      <c r="F2115" s="17"/>
      <c r="G2115" s="29"/>
      <c r="H2115" s="17"/>
    </row>
    <row r="2116" spans="1:8" ht="14.4" x14ac:dyDescent="0.3">
      <c r="A2116" s="31"/>
      <c r="B2116" s="31" t="s">
        <v>8755</v>
      </c>
      <c r="C2116" s="17"/>
      <c r="D2116" s="17"/>
      <c r="E2116" s="17"/>
      <c r="F2116" s="17"/>
      <c r="G2116" s="29"/>
      <c r="H2116" s="17"/>
    </row>
    <row r="2117" spans="1:8" ht="14.4" x14ac:dyDescent="0.3">
      <c r="A2117" s="31"/>
      <c r="B2117" s="31" t="s">
        <v>8756</v>
      </c>
      <c r="C2117" s="17"/>
      <c r="D2117" s="17"/>
      <c r="E2117" s="17"/>
      <c r="F2117" s="17"/>
      <c r="G2117" s="29"/>
      <c r="H2117" s="17"/>
    </row>
    <row r="2118" spans="1:8" ht="14.4" x14ac:dyDescent="0.3">
      <c r="A2118" s="31"/>
      <c r="B2118" s="31" t="s">
        <v>3574</v>
      </c>
      <c r="C2118" s="17"/>
      <c r="D2118" s="17"/>
      <c r="E2118" s="17"/>
      <c r="F2118" s="17"/>
      <c r="G2118" s="29"/>
      <c r="H2118" s="17"/>
    </row>
    <row r="2119" spans="1:8" ht="14.4" x14ac:dyDescent="0.3">
      <c r="A2119" s="31"/>
      <c r="B2119" s="31" t="s">
        <v>8757</v>
      </c>
      <c r="C2119" s="17"/>
      <c r="D2119" s="17"/>
      <c r="E2119" s="17"/>
      <c r="F2119" s="17"/>
      <c r="G2119" s="29"/>
      <c r="H2119" s="17"/>
    </row>
    <row r="2120" spans="1:8" ht="14.4" x14ac:dyDescent="0.3">
      <c r="A2120" s="31"/>
      <c r="B2120" s="31" t="s">
        <v>8758</v>
      </c>
      <c r="C2120" s="17"/>
      <c r="D2120" s="17"/>
      <c r="E2120" s="17"/>
      <c r="F2120" s="17"/>
      <c r="G2120" s="29"/>
      <c r="H2120" s="17"/>
    </row>
    <row r="2121" spans="1:8" ht="14.4" x14ac:dyDescent="0.3">
      <c r="A2121" s="31"/>
      <c r="B2121" s="31" t="s">
        <v>6852</v>
      </c>
      <c r="C2121" s="17"/>
      <c r="D2121" s="17"/>
      <c r="E2121" s="17"/>
      <c r="F2121" s="17"/>
      <c r="G2121" s="29"/>
      <c r="H2121" s="17"/>
    </row>
    <row r="2122" spans="1:8" ht="14.4" x14ac:dyDescent="0.3">
      <c r="A2122" s="31"/>
      <c r="B2122" s="31" t="s">
        <v>8759</v>
      </c>
      <c r="C2122" s="17"/>
      <c r="D2122" s="17"/>
      <c r="E2122" s="17"/>
      <c r="F2122" s="17"/>
      <c r="G2122" s="29"/>
      <c r="H2122" s="17"/>
    </row>
    <row r="2123" spans="1:8" ht="14.4" x14ac:dyDescent="0.3">
      <c r="A2123" s="31"/>
      <c r="B2123" s="31" t="s">
        <v>8760</v>
      </c>
      <c r="C2123" s="17"/>
      <c r="D2123" s="17"/>
      <c r="E2123" s="17"/>
      <c r="F2123" s="17"/>
      <c r="G2123" s="29"/>
      <c r="H2123" s="17"/>
    </row>
    <row r="2124" spans="1:8" ht="14.4" x14ac:dyDescent="0.3">
      <c r="A2124" s="31"/>
      <c r="B2124" s="31" t="s">
        <v>5383</v>
      </c>
      <c r="C2124" s="17"/>
      <c r="D2124" s="17"/>
      <c r="E2124" s="17"/>
      <c r="F2124" s="17"/>
      <c r="G2124" s="29"/>
      <c r="H2124" s="17"/>
    </row>
    <row r="2125" spans="1:8" ht="14.4" x14ac:dyDescent="0.3">
      <c r="A2125" s="31"/>
      <c r="B2125" s="31" t="s">
        <v>8761</v>
      </c>
      <c r="C2125" s="17"/>
      <c r="D2125" s="17"/>
      <c r="E2125" s="17"/>
      <c r="F2125" s="17"/>
      <c r="G2125" s="29"/>
      <c r="H2125" s="17"/>
    </row>
    <row r="2126" spans="1:8" ht="14.4" x14ac:dyDescent="0.3">
      <c r="A2126" s="31"/>
      <c r="B2126" s="31" t="s">
        <v>8762</v>
      </c>
      <c r="C2126" s="17"/>
      <c r="D2126" s="17"/>
      <c r="E2126" s="17"/>
      <c r="F2126" s="17"/>
      <c r="G2126" s="29"/>
      <c r="H2126" s="17"/>
    </row>
    <row r="2127" spans="1:8" ht="14.4" x14ac:dyDescent="0.3">
      <c r="A2127" s="31"/>
      <c r="B2127" s="31" t="s">
        <v>8763</v>
      </c>
      <c r="C2127" s="17"/>
      <c r="D2127" s="17"/>
      <c r="E2127" s="17"/>
      <c r="F2127" s="17"/>
      <c r="G2127" s="29"/>
      <c r="H2127" s="17"/>
    </row>
    <row r="2128" spans="1:8" ht="14.4" x14ac:dyDescent="0.3">
      <c r="A2128" s="31"/>
      <c r="B2128" s="31" t="s">
        <v>8764</v>
      </c>
      <c r="C2128" s="17"/>
      <c r="D2128" s="17"/>
      <c r="E2128" s="17"/>
      <c r="F2128" s="17"/>
      <c r="G2128" s="29"/>
      <c r="H2128" s="17"/>
    </row>
    <row r="2129" spans="1:8" ht="14.4" x14ac:dyDescent="0.3">
      <c r="A2129" s="31"/>
      <c r="B2129" s="31" t="s">
        <v>5384</v>
      </c>
      <c r="C2129" s="17"/>
      <c r="D2129" s="17"/>
      <c r="E2129" s="17"/>
      <c r="F2129" s="17"/>
      <c r="G2129" s="29"/>
      <c r="H2129" s="17"/>
    </row>
    <row r="2130" spans="1:8" ht="14.4" x14ac:dyDescent="0.3">
      <c r="A2130" s="31"/>
      <c r="B2130" s="31" t="s">
        <v>8765</v>
      </c>
      <c r="C2130" s="17"/>
      <c r="D2130" s="17"/>
      <c r="E2130" s="17"/>
      <c r="F2130" s="17"/>
      <c r="G2130" s="29"/>
      <c r="H2130" s="17"/>
    </row>
    <row r="2131" spans="1:8" ht="14.4" x14ac:dyDescent="0.3">
      <c r="A2131" s="31"/>
      <c r="B2131" s="31" t="s">
        <v>8766</v>
      </c>
      <c r="C2131" s="17"/>
      <c r="D2131" s="17"/>
      <c r="E2131" s="17"/>
      <c r="F2131" s="17"/>
      <c r="G2131" s="29"/>
      <c r="H2131" s="17"/>
    </row>
    <row r="2132" spans="1:8" ht="14.4" x14ac:dyDescent="0.3">
      <c r="A2132" s="31"/>
      <c r="B2132" s="31" t="s">
        <v>8767</v>
      </c>
      <c r="C2132" s="17"/>
      <c r="D2132" s="17"/>
      <c r="E2132" s="17"/>
      <c r="F2132" s="17"/>
      <c r="G2132" s="29"/>
      <c r="H2132" s="17"/>
    </row>
    <row r="2133" spans="1:8" ht="14.4" x14ac:dyDescent="0.3">
      <c r="A2133" s="31"/>
      <c r="B2133" s="31" t="s">
        <v>8768</v>
      </c>
      <c r="C2133" s="17"/>
      <c r="D2133" s="17"/>
      <c r="E2133" s="17"/>
      <c r="F2133" s="17"/>
      <c r="G2133" s="29"/>
      <c r="H2133" s="17"/>
    </row>
    <row r="2134" spans="1:8" ht="14.4" x14ac:dyDescent="0.3">
      <c r="A2134" s="31"/>
      <c r="B2134" s="31" t="s">
        <v>5385</v>
      </c>
      <c r="C2134" s="17"/>
      <c r="D2134" s="17"/>
      <c r="E2134" s="17"/>
      <c r="F2134" s="17"/>
      <c r="G2134" s="29"/>
      <c r="H2134" s="17"/>
    </row>
    <row r="2135" spans="1:8" ht="14.4" x14ac:dyDescent="0.3">
      <c r="A2135" s="31"/>
      <c r="B2135" s="31" t="s">
        <v>8769</v>
      </c>
      <c r="C2135" s="17"/>
      <c r="D2135" s="17"/>
      <c r="E2135" s="17"/>
      <c r="F2135" s="17"/>
      <c r="G2135" s="29"/>
      <c r="H2135" s="17"/>
    </row>
    <row r="2136" spans="1:8" ht="14.4" x14ac:dyDescent="0.3">
      <c r="A2136" s="31"/>
      <c r="B2136" s="31" t="s">
        <v>8770</v>
      </c>
      <c r="C2136" s="17"/>
      <c r="D2136" s="17"/>
      <c r="E2136" s="17"/>
      <c r="F2136" s="17"/>
      <c r="G2136" s="29"/>
      <c r="H2136" s="17"/>
    </row>
    <row r="2137" spans="1:8" ht="14.4" x14ac:dyDescent="0.3">
      <c r="A2137" s="31"/>
      <c r="B2137" s="31" t="s">
        <v>6379</v>
      </c>
      <c r="C2137" s="17"/>
      <c r="D2137" s="17"/>
      <c r="E2137" s="17"/>
      <c r="F2137" s="17"/>
      <c r="G2137" s="29"/>
      <c r="H2137" s="17"/>
    </row>
    <row r="2138" spans="1:8" ht="14.4" x14ac:dyDescent="0.3">
      <c r="A2138" s="31"/>
      <c r="B2138" s="31" t="s">
        <v>8771</v>
      </c>
      <c r="C2138" s="17"/>
      <c r="D2138" s="17"/>
      <c r="E2138" s="17"/>
      <c r="F2138" s="17"/>
      <c r="G2138" s="29"/>
      <c r="H2138" s="17"/>
    </row>
    <row r="2139" spans="1:8" ht="14.4" x14ac:dyDescent="0.3">
      <c r="A2139" s="31"/>
      <c r="B2139" s="31" t="s">
        <v>8772</v>
      </c>
      <c r="C2139" s="17"/>
      <c r="D2139" s="17"/>
      <c r="E2139" s="17"/>
      <c r="F2139" s="17"/>
      <c r="G2139" s="29"/>
      <c r="H2139" s="17"/>
    </row>
    <row r="2140" spans="1:8" ht="14.4" x14ac:dyDescent="0.3">
      <c r="A2140" s="31"/>
      <c r="B2140" s="31" t="s">
        <v>8773</v>
      </c>
      <c r="C2140" s="17"/>
      <c r="D2140" s="17"/>
      <c r="E2140" s="17"/>
      <c r="F2140" s="17"/>
      <c r="G2140" s="29"/>
      <c r="H2140" s="17"/>
    </row>
    <row r="2141" spans="1:8" ht="14.4" x14ac:dyDescent="0.3">
      <c r="A2141" s="31"/>
      <c r="B2141" s="31" t="s">
        <v>7200</v>
      </c>
      <c r="C2141" s="17"/>
      <c r="D2141" s="17"/>
      <c r="E2141" s="17"/>
      <c r="F2141" s="17"/>
      <c r="G2141" s="29"/>
      <c r="H2141" s="17"/>
    </row>
    <row r="2142" spans="1:8" ht="14.4" x14ac:dyDescent="0.3">
      <c r="A2142" s="31"/>
      <c r="B2142" s="31" t="s">
        <v>8774</v>
      </c>
      <c r="C2142" s="17"/>
      <c r="D2142" s="17"/>
      <c r="E2142" s="17"/>
      <c r="F2142" s="17"/>
      <c r="G2142" s="29"/>
      <c r="H2142" s="17"/>
    </row>
    <row r="2143" spans="1:8" ht="14.4" x14ac:dyDescent="0.3">
      <c r="A2143" s="31"/>
      <c r="B2143" s="31" t="s">
        <v>6999</v>
      </c>
      <c r="C2143" s="17"/>
      <c r="D2143" s="17"/>
      <c r="E2143" s="17"/>
      <c r="F2143" s="17"/>
      <c r="G2143" s="29"/>
      <c r="H2143" s="17"/>
    </row>
    <row r="2144" spans="1:8" ht="14.4" x14ac:dyDescent="0.3">
      <c r="A2144" s="31"/>
      <c r="B2144" s="31" t="s">
        <v>8775</v>
      </c>
      <c r="C2144" s="17"/>
      <c r="D2144" s="17"/>
      <c r="E2144" s="17"/>
      <c r="F2144" s="17"/>
      <c r="G2144" s="29"/>
      <c r="H2144" s="17"/>
    </row>
    <row r="2145" spans="1:8" ht="14.4" x14ac:dyDescent="0.3">
      <c r="A2145" s="31"/>
      <c r="B2145" s="31" t="s">
        <v>8776</v>
      </c>
      <c r="C2145" s="17"/>
      <c r="D2145" s="17"/>
      <c r="E2145" s="17"/>
      <c r="F2145" s="17"/>
      <c r="G2145" s="29"/>
      <c r="H2145" s="17"/>
    </row>
    <row r="2146" spans="1:8" ht="14.4" x14ac:dyDescent="0.3">
      <c r="A2146" s="31"/>
      <c r="B2146" s="31" t="s">
        <v>8777</v>
      </c>
      <c r="C2146" s="17"/>
      <c r="D2146" s="17"/>
      <c r="E2146" s="17"/>
      <c r="F2146" s="17"/>
      <c r="G2146" s="29"/>
      <c r="H2146" s="17"/>
    </row>
    <row r="2147" spans="1:8" ht="14.4" x14ac:dyDescent="0.3">
      <c r="A2147" s="31"/>
      <c r="B2147" s="31" t="s">
        <v>8778</v>
      </c>
      <c r="C2147" s="17"/>
      <c r="D2147" s="17"/>
      <c r="E2147" s="17"/>
      <c r="F2147" s="17"/>
      <c r="G2147" s="29"/>
      <c r="H2147" s="17"/>
    </row>
    <row r="2148" spans="1:8" ht="14.4" x14ac:dyDescent="0.3">
      <c r="A2148" s="31"/>
      <c r="B2148" s="31" t="s">
        <v>8779</v>
      </c>
      <c r="C2148" s="17"/>
      <c r="D2148" s="17"/>
      <c r="E2148" s="17"/>
      <c r="F2148" s="17"/>
      <c r="G2148" s="29"/>
      <c r="H2148" s="17"/>
    </row>
    <row r="2149" spans="1:8" ht="14.4" x14ac:dyDescent="0.3">
      <c r="A2149" s="31"/>
      <c r="B2149" s="31" t="s">
        <v>979</v>
      </c>
      <c r="C2149" s="17"/>
      <c r="D2149" s="17"/>
      <c r="E2149" s="17"/>
      <c r="F2149" s="17"/>
      <c r="G2149" s="29"/>
      <c r="H2149" s="17"/>
    </row>
    <row r="2150" spans="1:8" ht="14.4" x14ac:dyDescent="0.3">
      <c r="A2150" s="31"/>
      <c r="B2150" s="31" t="s">
        <v>8780</v>
      </c>
      <c r="C2150" s="17"/>
      <c r="D2150" s="17"/>
      <c r="E2150" s="17"/>
      <c r="F2150" s="17"/>
      <c r="G2150" s="29"/>
      <c r="H2150" s="17"/>
    </row>
    <row r="2151" spans="1:8" ht="14.4" x14ac:dyDescent="0.3">
      <c r="A2151" s="31"/>
      <c r="B2151" s="31" t="s">
        <v>7145</v>
      </c>
      <c r="C2151" s="17"/>
      <c r="D2151" s="17"/>
      <c r="E2151" s="17"/>
      <c r="F2151" s="17"/>
      <c r="G2151" s="29"/>
      <c r="H2151" s="17"/>
    </row>
    <row r="2152" spans="1:8" ht="14.4" x14ac:dyDescent="0.3">
      <c r="A2152" s="31"/>
      <c r="B2152" s="31" t="s">
        <v>8781</v>
      </c>
      <c r="C2152" s="17"/>
      <c r="D2152" s="17"/>
      <c r="E2152" s="17"/>
      <c r="F2152" s="17"/>
      <c r="G2152" s="29"/>
      <c r="H2152" s="17"/>
    </row>
    <row r="2153" spans="1:8" ht="14.4" x14ac:dyDescent="0.3">
      <c r="A2153" s="31"/>
      <c r="B2153" s="31" t="s">
        <v>8782</v>
      </c>
      <c r="C2153" s="17"/>
      <c r="D2153" s="17"/>
      <c r="E2153" s="17"/>
      <c r="F2153" s="17"/>
      <c r="G2153" s="29"/>
      <c r="H2153" s="17"/>
    </row>
    <row r="2154" spans="1:8" ht="14.4" x14ac:dyDescent="0.3">
      <c r="A2154" s="31"/>
      <c r="B2154" s="31" t="s">
        <v>8783</v>
      </c>
      <c r="C2154" s="17"/>
      <c r="D2154" s="17"/>
      <c r="E2154" s="17"/>
      <c r="F2154" s="17"/>
      <c r="G2154" s="29"/>
      <c r="H2154" s="17"/>
    </row>
    <row r="2155" spans="1:8" ht="14.4" x14ac:dyDescent="0.3">
      <c r="A2155" s="31"/>
      <c r="B2155" s="31" t="s">
        <v>8784</v>
      </c>
      <c r="C2155" s="17"/>
      <c r="D2155" s="17"/>
      <c r="E2155" s="17"/>
      <c r="F2155" s="17"/>
      <c r="G2155" s="29"/>
      <c r="H2155" s="17"/>
    </row>
    <row r="2156" spans="1:8" ht="14.4" x14ac:dyDescent="0.3">
      <c r="A2156" s="31"/>
      <c r="B2156" s="31" t="s">
        <v>7164</v>
      </c>
      <c r="C2156" s="17"/>
      <c r="D2156" s="17"/>
      <c r="E2156" s="17"/>
      <c r="F2156" s="17"/>
      <c r="G2156" s="29"/>
      <c r="H2156" s="17"/>
    </row>
    <row r="2157" spans="1:8" ht="14.4" x14ac:dyDescent="0.3">
      <c r="A2157" s="31"/>
      <c r="B2157" s="31" t="s">
        <v>5396</v>
      </c>
      <c r="C2157" s="17"/>
      <c r="D2157" s="17"/>
      <c r="E2157" s="17"/>
      <c r="F2157" s="17"/>
      <c r="G2157" s="29"/>
      <c r="H2157" s="17"/>
    </row>
    <row r="2158" spans="1:8" ht="14.4" x14ac:dyDescent="0.3">
      <c r="A2158" s="31"/>
      <c r="B2158" s="31" t="s">
        <v>5397</v>
      </c>
      <c r="C2158" s="17"/>
      <c r="D2158" s="17"/>
      <c r="E2158" s="17"/>
      <c r="F2158" s="17"/>
      <c r="G2158" s="29"/>
      <c r="H2158" s="17"/>
    </row>
    <row r="2159" spans="1:8" ht="14.4" x14ac:dyDescent="0.3">
      <c r="A2159" s="31"/>
      <c r="B2159" s="31" t="s">
        <v>8785</v>
      </c>
      <c r="C2159" s="17"/>
      <c r="D2159" s="17"/>
      <c r="E2159" s="17"/>
      <c r="F2159" s="17"/>
      <c r="G2159" s="29"/>
      <c r="H2159" s="17"/>
    </row>
    <row r="2160" spans="1:8" ht="14.4" x14ac:dyDescent="0.3">
      <c r="A2160" s="31"/>
      <c r="B2160" s="31" t="s">
        <v>7015</v>
      </c>
      <c r="C2160" s="17"/>
      <c r="D2160" s="17"/>
      <c r="E2160" s="17"/>
      <c r="F2160" s="17"/>
      <c r="G2160" s="29"/>
      <c r="H2160" s="17"/>
    </row>
    <row r="2161" spans="1:8" ht="14.4" x14ac:dyDescent="0.3">
      <c r="A2161" s="31"/>
      <c r="B2161" s="31" t="s">
        <v>8786</v>
      </c>
      <c r="C2161" s="17"/>
      <c r="D2161" s="17"/>
      <c r="E2161" s="17"/>
      <c r="F2161" s="17"/>
      <c r="G2161" s="29"/>
      <c r="H2161" s="17"/>
    </row>
    <row r="2162" spans="1:8" ht="14.4" x14ac:dyDescent="0.3">
      <c r="A2162" s="31"/>
      <c r="B2162" s="31" t="s">
        <v>8787</v>
      </c>
      <c r="C2162" s="17"/>
      <c r="D2162" s="17"/>
      <c r="E2162" s="17"/>
      <c r="F2162" s="17"/>
      <c r="G2162" s="29"/>
      <c r="H2162" s="17"/>
    </row>
    <row r="2163" spans="1:8" ht="14.4" x14ac:dyDescent="0.3">
      <c r="A2163" s="31"/>
      <c r="B2163" s="31" t="s">
        <v>8788</v>
      </c>
      <c r="C2163" s="17"/>
      <c r="D2163" s="17"/>
      <c r="E2163" s="17"/>
      <c r="F2163" s="17"/>
      <c r="G2163" s="29"/>
      <c r="H2163" s="17"/>
    </row>
    <row r="2164" spans="1:8" ht="14.4" x14ac:dyDescent="0.3">
      <c r="A2164" s="31"/>
      <c r="B2164" s="31" t="s">
        <v>8789</v>
      </c>
      <c r="C2164" s="17"/>
      <c r="D2164" s="17"/>
      <c r="E2164" s="17"/>
      <c r="F2164" s="17"/>
      <c r="G2164" s="29"/>
      <c r="H2164" s="17"/>
    </row>
    <row r="2165" spans="1:8" ht="14.4" x14ac:dyDescent="0.3">
      <c r="A2165" s="31"/>
      <c r="B2165" s="31" t="s">
        <v>5400</v>
      </c>
      <c r="C2165" s="17"/>
      <c r="D2165" s="17"/>
      <c r="E2165" s="17"/>
      <c r="F2165" s="17"/>
      <c r="G2165" s="29"/>
      <c r="H2165" s="17"/>
    </row>
    <row r="2166" spans="1:8" ht="14.4" x14ac:dyDescent="0.3">
      <c r="A2166" s="31"/>
      <c r="B2166" s="31" t="s">
        <v>8790</v>
      </c>
      <c r="C2166" s="17"/>
      <c r="D2166" s="17"/>
      <c r="E2166" s="17"/>
      <c r="F2166" s="17"/>
      <c r="G2166" s="29"/>
      <c r="H2166" s="17"/>
    </row>
    <row r="2167" spans="1:8" ht="14.4" x14ac:dyDescent="0.3">
      <c r="A2167" s="31"/>
      <c r="B2167" s="31" t="s">
        <v>8791</v>
      </c>
      <c r="C2167" s="17"/>
      <c r="D2167" s="17"/>
      <c r="E2167" s="17"/>
      <c r="F2167" s="17"/>
      <c r="G2167" s="29"/>
      <c r="H2167" s="17"/>
    </row>
    <row r="2168" spans="1:8" ht="14.4" x14ac:dyDescent="0.3">
      <c r="A2168" s="31"/>
      <c r="B2168" s="31" t="s">
        <v>8792</v>
      </c>
      <c r="C2168" s="17"/>
      <c r="D2168" s="17"/>
      <c r="E2168" s="17"/>
      <c r="F2168" s="17"/>
      <c r="G2168" s="29"/>
      <c r="H2168" s="17"/>
    </row>
    <row r="2169" spans="1:8" ht="14.4" x14ac:dyDescent="0.3">
      <c r="A2169" s="31"/>
      <c r="B2169" s="31" t="s">
        <v>8793</v>
      </c>
      <c r="C2169" s="17"/>
      <c r="D2169" s="17"/>
      <c r="E2169" s="17"/>
      <c r="F2169" s="17"/>
      <c r="G2169" s="29"/>
      <c r="H2169" s="17"/>
    </row>
    <row r="2170" spans="1:8" ht="14.4" x14ac:dyDescent="0.3">
      <c r="A2170" s="31"/>
      <c r="B2170" s="31" t="s">
        <v>8794</v>
      </c>
      <c r="C2170" s="17"/>
      <c r="D2170" s="17"/>
      <c r="E2170" s="17"/>
      <c r="F2170" s="17"/>
      <c r="G2170" s="29"/>
      <c r="H2170" s="17"/>
    </row>
    <row r="2171" spans="1:8" ht="14.4" x14ac:dyDescent="0.3">
      <c r="A2171" s="31"/>
      <c r="B2171" s="31" t="s">
        <v>8795</v>
      </c>
      <c r="C2171" s="17"/>
      <c r="D2171" s="17"/>
      <c r="E2171" s="17"/>
      <c r="F2171" s="17"/>
      <c r="G2171" s="29"/>
      <c r="H2171" s="17"/>
    </row>
    <row r="2172" spans="1:8" ht="14.4" x14ac:dyDescent="0.3">
      <c r="A2172" s="31"/>
      <c r="B2172" s="31" t="s">
        <v>8796</v>
      </c>
      <c r="C2172" s="17"/>
      <c r="D2172" s="17"/>
      <c r="E2172" s="17"/>
      <c r="F2172" s="17"/>
      <c r="G2172" s="29"/>
      <c r="H2172" s="17"/>
    </row>
    <row r="2173" spans="1:8" ht="14.4" x14ac:dyDescent="0.3">
      <c r="A2173" s="31"/>
      <c r="B2173" s="31" t="s">
        <v>7267</v>
      </c>
      <c r="C2173" s="17"/>
      <c r="D2173" s="17"/>
      <c r="E2173" s="17"/>
      <c r="F2173" s="17"/>
      <c r="G2173" s="29"/>
      <c r="H2173" s="17"/>
    </row>
    <row r="2174" spans="1:8" ht="14.4" x14ac:dyDescent="0.3">
      <c r="A2174" s="31"/>
      <c r="B2174" s="31" t="s">
        <v>5401</v>
      </c>
      <c r="C2174" s="17"/>
      <c r="D2174" s="17"/>
      <c r="E2174" s="17"/>
      <c r="F2174" s="17"/>
      <c r="G2174" s="29"/>
      <c r="H2174" s="17"/>
    </row>
    <row r="2175" spans="1:8" ht="14.4" x14ac:dyDescent="0.3">
      <c r="A2175" s="31"/>
      <c r="B2175" s="31" t="s">
        <v>8797</v>
      </c>
      <c r="C2175" s="17"/>
      <c r="D2175" s="17"/>
      <c r="E2175" s="17"/>
      <c r="F2175" s="17"/>
      <c r="G2175" s="29"/>
      <c r="H2175" s="17"/>
    </row>
    <row r="2176" spans="1:8" ht="14.4" x14ac:dyDescent="0.3">
      <c r="A2176" s="31"/>
      <c r="B2176" s="31" t="s">
        <v>7277</v>
      </c>
      <c r="C2176" s="17"/>
      <c r="D2176" s="17"/>
      <c r="E2176" s="17"/>
      <c r="F2176" s="17"/>
      <c r="G2176" s="29"/>
      <c r="H2176" s="17"/>
    </row>
    <row r="2177" spans="1:8" ht="14.4" x14ac:dyDescent="0.3">
      <c r="A2177" s="31"/>
      <c r="B2177" s="31" t="s">
        <v>5439</v>
      </c>
      <c r="C2177" s="17"/>
      <c r="D2177" s="17"/>
      <c r="E2177" s="17"/>
      <c r="F2177" s="17"/>
      <c r="G2177" s="29"/>
      <c r="H2177" s="17"/>
    </row>
    <row r="2178" spans="1:8" ht="14.4" x14ac:dyDescent="0.3">
      <c r="A2178" s="31"/>
      <c r="B2178" s="31" t="s">
        <v>8798</v>
      </c>
      <c r="C2178" s="17"/>
      <c r="D2178" s="17"/>
      <c r="E2178" s="17"/>
      <c r="F2178" s="17"/>
      <c r="G2178" s="29"/>
      <c r="H2178" s="17"/>
    </row>
    <row r="2179" spans="1:8" ht="14.4" x14ac:dyDescent="0.3">
      <c r="A2179" s="31"/>
      <c r="B2179" s="31" t="s">
        <v>1051</v>
      </c>
      <c r="C2179" s="17"/>
      <c r="D2179" s="17"/>
      <c r="E2179" s="17"/>
      <c r="F2179" s="17"/>
      <c r="G2179" s="29"/>
      <c r="H2179" s="17"/>
    </row>
    <row r="2180" spans="1:8" ht="14.4" x14ac:dyDescent="0.3">
      <c r="A2180" s="31"/>
      <c r="B2180" s="31" t="s">
        <v>8799</v>
      </c>
      <c r="C2180" s="17"/>
      <c r="D2180" s="17"/>
      <c r="E2180" s="17"/>
      <c r="F2180" s="17"/>
      <c r="G2180" s="29"/>
      <c r="H2180" s="17"/>
    </row>
    <row r="2181" spans="1:8" ht="14.4" x14ac:dyDescent="0.3">
      <c r="A2181" s="31"/>
      <c r="B2181" s="31" t="s">
        <v>8800</v>
      </c>
      <c r="C2181" s="17"/>
      <c r="D2181" s="17"/>
      <c r="E2181" s="17"/>
      <c r="F2181" s="17"/>
      <c r="G2181" s="29"/>
      <c r="H2181" s="17"/>
    </row>
    <row r="2182" spans="1:8" ht="14.4" x14ac:dyDescent="0.3">
      <c r="A2182" s="31"/>
      <c r="B2182" s="31" t="s">
        <v>7204</v>
      </c>
      <c r="C2182" s="17"/>
      <c r="D2182" s="17"/>
      <c r="E2182" s="17"/>
      <c r="F2182" s="17"/>
      <c r="G2182" s="29"/>
      <c r="H2182" s="17"/>
    </row>
    <row r="2183" spans="1:8" ht="14.4" x14ac:dyDescent="0.3">
      <c r="A2183" s="31"/>
      <c r="B2183" s="31" t="s">
        <v>6571</v>
      </c>
      <c r="C2183" s="17"/>
      <c r="D2183" s="17"/>
      <c r="E2183" s="17"/>
      <c r="F2183" s="17"/>
      <c r="G2183" s="29"/>
      <c r="H2183" s="17"/>
    </row>
    <row r="2184" spans="1:8" ht="14.4" x14ac:dyDescent="0.3">
      <c r="A2184" s="31"/>
      <c r="B2184" s="31" t="s">
        <v>8801</v>
      </c>
      <c r="C2184" s="17"/>
      <c r="D2184" s="17"/>
      <c r="E2184" s="17"/>
      <c r="F2184" s="17"/>
      <c r="G2184" s="29"/>
      <c r="H2184" s="17"/>
    </row>
    <row r="2185" spans="1:8" ht="14.4" x14ac:dyDescent="0.3">
      <c r="A2185" s="31"/>
      <c r="B2185" s="31" t="s">
        <v>8802</v>
      </c>
      <c r="C2185" s="17"/>
      <c r="D2185" s="17"/>
      <c r="E2185" s="17"/>
      <c r="F2185" s="17"/>
      <c r="G2185" s="29"/>
      <c r="H2185" s="17"/>
    </row>
    <row r="2186" spans="1:8" ht="14.4" x14ac:dyDescent="0.3">
      <c r="A2186" s="31"/>
      <c r="B2186" s="31" t="s">
        <v>8803</v>
      </c>
      <c r="C2186" s="17"/>
      <c r="D2186" s="17"/>
      <c r="E2186" s="17"/>
      <c r="F2186" s="17"/>
      <c r="G2186" s="29"/>
      <c r="H2186" s="17"/>
    </row>
    <row r="2187" spans="1:8" ht="14.4" x14ac:dyDescent="0.3">
      <c r="A2187" s="31"/>
      <c r="B2187" s="31" t="s">
        <v>8804</v>
      </c>
      <c r="C2187" s="17"/>
      <c r="D2187" s="17"/>
      <c r="E2187" s="17"/>
      <c r="F2187" s="17"/>
      <c r="G2187" s="29"/>
      <c r="H2187" s="17"/>
    </row>
    <row r="2188" spans="1:8" ht="14.4" x14ac:dyDescent="0.3">
      <c r="A2188" s="31"/>
      <c r="B2188" s="31" t="s">
        <v>8805</v>
      </c>
      <c r="C2188" s="17"/>
      <c r="D2188" s="17"/>
      <c r="E2188" s="17"/>
      <c r="F2188" s="17"/>
      <c r="G2188" s="29"/>
      <c r="H2188" s="17"/>
    </row>
    <row r="2189" spans="1:8" ht="14.4" x14ac:dyDescent="0.3">
      <c r="A2189" s="31"/>
      <c r="B2189" s="31" t="s">
        <v>8806</v>
      </c>
      <c r="C2189" s="17"/>
      <c r="D2189" s="17"/>
      <c r="E2189" s="17"/>
      <c r="F2189" s="17"/>
      <c r="G2189" s="29"/>
      <c r="H2189" s="17"/>
    </row>
    <row r="2190" spans="1:8" ht="14.4" x14ac:dyDescent="0.3">
      <c r="A2190" s="31"/>
      <c r="B2190" s="31" t="s">
        <v>8807</v>
      </c>
      <c r="C2190" s="17"/>
      <c r="D2190" s="17"/>
      <c r="E2190" s="17"/>
      <c r="F2190" s="17"/>
      <c r="G2190" s="29"/>
      <c r="H2190" s="17"/>
    </row>
    <row r="2191" spans="1:8" ht="14.4" x14ac:dyDescent="0.3">
      <c r="A2191" s="31"/>
      <c r="B2191" s="31" t="s">
        <v>8808</v>
      </c>
      <c r="C2191" s="17"/>
      <c r="D2191" s="17"/>
      <c r="E2191" s="17"/>
      <c r="F2191" s="17"/>
      <c r="G2191" s="29"/>
      <c r="H2191" s="17"/>
    </row>
    <row r="2192" spans="1:8" ht="14.4" x14ac:dyDescent="0.3">
      <c r="A2192" s="31"/>
      <c r="B2192" s="31" t="s">
        <v>6610</v>
      </c>
      <c r="C2192" s="17"/>
      <c r="D2192" s="17"/>
      <c r="E2192" s="17"/>
      <c r="F2192" s="17"/>
      <c r="G2192" s="29"/>
      <c r="H2192" s="17"/>
    </row>
  </sheetData>
  <dataValidations count="1">
    <dataValidation type="list" allowBlank="1" sqref="F13">
      <formula1>$F$2:$F$19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 x14ac:dyDescent="0.25"/>
  <cols>
    <col min="1" max="1" width="14" customWidth="1"/>
    <col min="3" max="3" width="7.21875" customWidth="1"/>
    <col min="4" max="4" width="23.77734375" customWidth="1"/>
    <col min="5" max="5" width="11.33203125" customWidth="1"/>
  </cols>
  <sheetData>
    <row r="1" spans="1:26" x14ac:dyDescent="0.25">
      <c r="A1" s="45" t="s">
        <v>8809</v>
      </c>
      <c r="B1" s="45" t="s">
        <v>8810</v>
      </c>
      <c r="C1" s="45" t="s">
        <v>3</v>
      </c>
      <c r="D1" s="45" t="s">
        <v>4</v>
      </c>
      <c r="E1" s="45" t="s">
        <v>8811</v>
      </c>
      <c r="F1" s="45" t="s">
        <v>8812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A2" s="47">
        <f ca="1">IFERROR(__xludf.DUMMYFUNCTION("FILTER(FLORES!B:B,FLORES!AI:AI=""1"")"),43851)</f>
        <v>43851</v>
      </c>
      <c r="B2" s="48" t="s">
        <v>18</v>
      </c>
      <c r="C2" s="46">
        <f ca="1">IFERROR(__xludf.DUMMYFUNCTION("FILTER(FLORES!M:M,FLORES!AI:AI=""1"")"),2)</f>
        <v>2</v>
      </c>
      <c r="D2" s="46" t="str">
        <f ca="1">IFERROR(__xludf.DUMMYFUNCTION("FILTER(FLORES!O:O,FLORES!AI:AI=""1"")"),"OTORGADO")</f>
        <v>OTORGADO</v>
      </c>
      <c r="E2" s="47">
        <f ca="1">IFERROR(__xludf.DUMMYFUNCTION("FILTER(FLORES!Q:Q,FLORES!AI:AI=""1"")"),44256)</f>
        <v>44256</v>
      </c>
      <c r="F2" s="47">
        <f ca="1">IFERROR(__xludf.DUMMYFUNCTION("FILTER(FLORES!V:V,FLORES!AI:AI=""1"")"),44715)</f>
        <v>44715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x14ac:dyDescent="0.25">
      <c r="A3" s="47">
        <f ca="1">IFERROR(__xludf.DUMMYFUNCTION("""COMPUTED_VALUE"""),43872)</f>
        <v>43872</v>
      </c>
      <c r="B3" s="48" t="s">
        <v>18</v>
      </c>
      <c r="C3" s="46">
        <f ca="1">IFERROR(__xludf.DUMMYFUNCTION("""COMPUTED_VALUE"""),2)</f>
        <v>2</v>
      </c>
      <c r="D3" s="46" t="str">
        <f ca="1">IFERROR(__xludf.DUMMYFUNCTION("""COMPUTED_VALUE"""),"OTORGADO")</f>
        <v>OTORGADO</v>
      </c>
      <c r="E3" s="47">
        <f ca="1">IFERROR(__xludf.DUMMYFUNCTION("""COMPUTED_VALUE"""),44256)</f>
        <v>44256</v>
      </c>
      <c r="F3" s="47">
        <f ca="1">IFERROR(__xludf.DUMMYFUNCTION("""COMPUTED_VALUE"""),44715)</f>
        <v>44715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5">
      <c r="A4" s="47">
        <f ca="1">IFERROR(__xludf.DUMMYFUNCTION("""COMPUTED_VALUE"""),43872)</f>
        <v>43872</v>
      </c>
      <c r="B4" s="48" t="s">
        <v>18</v>
      </c>
      <c r="C4" s="46">
        <f ca="1">IFERROR(__xludf.DUMMYFUNCTION("""COMPUTED_VALUE"""),6)</f>
        <v>6</v>
      </c>
      <c r="D4" s="46" t="str">
        <f ca="1">IFERROR(__xludf.DUMMYFUNCTION("""COMPUTED_VALUE"""),"OTORGADO")</f>
        <v>OTORGADO</v>
      </c>
      <c r="E4" s="47">
        <f ca="1">IFERROR(__xludf.DUMMYFUNCTION("""COMPUTED_VALUE"""),44832)</f>
        <v>44832</v>
      </c>
      <c r="F4" s="47">
        <f ca="1">IFERROR(__xludf.DUMMYFUNCTION("""COMPUTED_VALUE"""),44862)</f>
        <v>44862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x14ac:dyDescent="0.25">
      <c r="A5" s="47">
        <f ca="1">IFERROR(__xludf.DUMMYFUNCTION("""COMPUTED_VALUE"""),43287)</f>
        <v>43287</v>
      </c>
      <c r="B5" s="48" t="s">
        <v>18</v>
      </c>
      <c r="C5" s="46">
        <f ca="1">IFERROR(__xludf.DUMMYFUNCTION("""COMPUTED_VALUE"""),9)</f>
        <v>9</v>
      </c>
      <c r="D5" s="46" t="str">
        <f ca="1">IFERROR(__xludf.DUMMYFUNCTION("""COMPUTED_VALUE"""),"OTORGADO")</f>
        <v>OTORGADO</v>
      </c>
      <c r="E5" s="47">
        <f ca="1">IFERROR(__xludf.DUMMYFUNCTION("""COMPUTED_VALUE"""),44831)</f>
        <v>44831</v>
      </c>
      <c r="F5" s="47">
        <f ca="1">IFERROR(__xludf.DUMMYFUNCTION("""COMPUTED_VALUE"""),44855)</f>
        <v>44855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x14ac:dyDescent="0.25">
      <c r="A6" s="47">
        <f ca="1">IFERROR(__xludf.DUMMYFUNCTION("""COMPUTED_VALUE"""),43727)</f>
        <v>43727</v>
      </c>
      <c r="B6" s="48" t="s">
        <v>18</v>
      </c>
      <c r="C6" s="46">
        <f ca="1">IFERROR(__xludf.DUMMYFUNCTION("""COMPUTED_VALUE"""),13)</f>
        <v>13</v>
      </c>
      <c r="D6" s="46" t="str">
        <f ca="1">IFERROR(__xludf.DUMMYFUNCTION("""COMPUTED_VALUE"""),"VIABILIDAD DGFU-COM")</f>
        <v>VIABILIDAD DGFU-COM</v>
      </c>
      <c r="E6" s="49">
        <f ca="1">IFERROR(__xludf.DUMMYFUNCTION("""COMPUTED_VALUE"""),44641)</f>
        <v>44641</v>
      </c>
      <c r="F6" s="4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7">
        <f ca="1">IFERROR(__xludf.DUMMYFUNCTION("""COMPUTED_VALUE"""),43705)</f>
        <v>43705</v>
      </c>
      <c r="B7" s="48" t="s">
        <v>18</v>
      </c>
      <c r="C7" s="46">
        <f ca="1">IFERROR(__xludf.DUMMYFUNCTION("""COMPUTED_VALUE"""),4)</f>
        <v>4</v>
      </c>
      <c r="D7" s="46" t="str">
        <f ca="1">IFERROR(__xludf.DUMMYFUNCTION("""COMPUTED_VALUE"""),"OTORGADO")</f>
        <v>OTORGADO</v>
      </c>
      <c r="E7" s="47">
        <f ca="1">IFERROR(__xludf.DUMMYFUNCTION("""COMPUTED_VALUE"""),45155)</f>
        <v>45155</v>
      </c>
      <c r="F7" s="47">
        <f ca="1">IFERROR(__xludf.DUMMYFUNCTION("""COMPUTED_VALUE"""),45245)</f>
        <v>45245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47">
        <f ca="1">IFERROR(__xludf.DUMMYFUNCTION("""COMPUTED_VALUE"""),43707)</f>
        <v>43707</v>
      </c>
      <c r="B8" s="48" t="s">
        <v>18</v>
      </c>
      <c r="C8" s="46">
        <f ca="1">IFERROR(__xludf.DUMMYFUNCTION("""COMPUTED_VALUE"""),1)</f>
        <v>1</v>
      </c>
      <c r="D8" s="46" t="str">
        <f ca="1">IFERROR(__xludf.DUMMYFUNCTION("""COMPUTED_VALUE"""),"OTORGADO")</f>
        <v>OTORGADO</v>
      </c>
      <c r="E8" s="47">
        <f ca="1">IFERROR(__xludf.DUMMYFUNCTION("""COMPUTED_VALUE"""),44784)</f>
        <v>44784</v>
      </c>
      <c r="F8" s="47">
        <f ca="1">IFERROR(__xludf.DUMMYFUNCTION("""COMPUTED_VALUE"""),44792)</f>
        <v>44792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5">
      <c r="A9" s="47">
        <f ca="1">IFERROR(__xludf.DUMMYFUNCTION("""COMPUTED_VALUE"""),43432)</f>
        <v>43432</v>
      </c>
      <c r="B9" s="48" t="s">
        <v>18</v>
      </c>
      <c r="C9" s="46">
        <f ca="1">IFERROR(__xludf.DUMMYFUNCTION("""COMPUTED_VALUE"""),10)</f>
        <v>10</v>
      </c>
      <c r="D9" s="46" t="str">
        <f ca="1">IFERROR(__xludf.DUMMYFUNCTION("""COMPUTED_VALUE"""),"DENEGADO")</f>
        <v>DENEGADO</v>
      </c>
      <c r="E9" s="47"/>
      <c r="F9" s="47">
        <f ca="1">IFERROR(__xludf.DUMMYFUNCTION("""COMPUTED_VALUE"""),43745)</f>
        <v>43745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5">
      <c r="A10" s="47">
        <f ca="1">IFERROR(__xludf.DUMMYFUNCTION("""COMPUTED_VALUE"""),42418)</f>
        <v>42418</v>
      </c>
      <c r="B10" s="48" t="s">
        <v>18</v>
      </c>
      <c r="C10" s="46">
        <f ca="1">IFERROR(__xludf.DUMMYFUNCTION("""COMPUTED_VALUE"""),13)</f>
        <v>13</v>
      </c>
      <c r="D10" s="46" t="str">
        <f ca="1">IFERROR(__xludf.DUMMYFUNCTION("""COMPUTED_VALUE"""),"DENEGADO")</f>
        <v>DENEGADO</v>
      </c>
      <c r="E10" s="47"/>
      <c r="F10" s="47">
        <f ca="1">IFERROR(__xludf.DUMMYFUNCTION("""COMPUTED_VALUE"""),43105)</f>
        <v>43105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5">
      <c r="A11" s="47">
        <f ca="1">IFERROR(__xludf.DUMMYFUNCTION("""COMPUTED_VALUE"""),43287)</f>
        <v>43287</v>
      </c>
      <c r="B11" s="48" t="s">
        <v>18</v>
      </c>
      <c r="C11" s="46">
        <f ca="1">IFERROR(__xludf.DUMMYFUNCTION("""COMPUTED_VALUE"""),13)</f>
        <v>13</v>
      </c>
      <c r="D11" s="46" t="str">
        <f ca="1">IFERROR(__xludf.DUMMYFUNCTION("""COMPUTED_VALUE"""),"OTORGADO")</f>
        <v>OTORGADO</v>
      </c>
      <c r="E11" s="47">
        <f ca="1">IFERROR(__xludf.DUMMYFUNCTION("""COMPUTED_VALUE"""),44697)</f>
        <v>44697</v>
      </c>
      <c r="F11" s="47">
        <f ca="1">IFERROR(__xludf.DUMMYFUNCTION("""COMPUTED_VALUE"""),44705)</f>
        <v>44705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5">
      <c r="A12" s="47">
        <f ca="1">IFERROR(__xludf.DUMMYFUNCTION("""COMPUTED_VALUE"""),44113)</f>
        <v>44113</v>
      </c>
      <c r="B12" s="48" t="s">
        <v>18</v>
      </c>
      <c r="C12" s="46">
        <f ca="1">IFERROR(__xludf.DUMMYFUNCTION("""COMPUTED_VALUE"""),9)</f>
        <v>9</v>
      </c>
      <c r="D12" s="46" t="str">
        <f ca="1">IFERROR(__xludf.DUMMYFUNCTION("""COMPUTED_VALUE"""),"VIABILIDAD DGFU-COM")</f>
        <v>VIABILIDAD DGFU-COM</v>
      </c>
      <c r="E12" s="47"/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5">
      <c r="A13" s="47">
        <f ca="1">IFERROR(__xludf.DUMMYFUNCTION("""COMPUTED_VALUE"""),44146)</f>
        <v>44146</v>
      </c>
      <c r="B13" s="48" t="s">
        <v>18</v>
      </c>
      <c r="C13" s="46">
        <f ca="1">IFERROR(__xludf.DUMMYFUNCTION("""COMPUTED_VALUE"""),7)</f>
        <v>7</v>
      </c>
      <c r="D13" s="46" t="str">
        <f ca="1">IFERROR(__xludf.DUMMYFUNCTION("""COMPUTED_VALUE"""),"SUBSANACION")</f>
        <v>SUBSANACION</v>
      </c>
      <c r="E13" s="47">
        <f ca="1">IFERROR(__xludf.DUMMYFUNCTION("""COMPUTED_VALUE"""),44879)</f>
        <v>44879</v>
      </c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5">
      <c r="A14" s="47">
        <f ca="1">IFERROR(__xludf.DUMMYFUNCTION("""COMPUTED_VALUE"""),44146)</f>
        <v>44146</v>
      </c>
      <c r="B14" s="48" t="s">
        <v>18</v>
      </c>
      <c r="C14" s="46">
        <f ca="1">IFERROR(__xludf.DUMMYFUNCTION("""COMPUTED_VALUE"""),2)</f>
        <v>2</v>
      </c>
      <c r="D14" s="46" t="str">
        <f ca="1">IFERROR(__xludf.DUMMYFUNCTION("""COMPUTED_VALUE"""),"OTORGADO")</f>
        <v>OTORGADO</v>
      </c>
      <c r="E14" s="47">
        <f ca="1">IFERROR(__xludf.DUMMYFUNCTION("""COMPUTED_VALUE"""),44551)</f>
        <v>44551</v>
      </c>
      <c r="F14" s="47">
        <f ca="1">IFERROR(__xludf.DUMMYFUNCTION("""COMPUTED_VALUE"""),44715)</f>
        <v>44715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x14ac:dyDescent="0.25">
      <c r="A15" s="47">
        <f ca="1">IFERROR(__xludf.DUMMYFUNCTION("""COMPUTED_VALUE"""),44151)</f>
        <v>44151</v>
      </c>
      <c r="B15" s="48" t="s">
        <v>18</v>
      </c>
      <c r="C15" s="46">
        <f ca="1">IFERROR(__xludf.DUMMYFUNCTION("""COMPUTED_VALUE"""),7)</f>
        <v>7</v>
      </c>
      <c r="D15" s="46" t="str">
        <f ca="1">IFERROR(__xludf.DUMMYFUNCTION("""COMPUTED_VALUE"""),"SUBSANACION")</f>
        <v>SUBSANACION</v>
      </c>
      <c r="E15" s="50">
        <f ca="1">IFERROR(__xludf.DUMMYFUNCTION("""COMPUTED_VALUE"""),44879)</f>
        <v>44879</v>
      </c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5">
      <c r="A16" s="47">
        <f ca="1">IFERROR(__xludf.DUMMYFUNCTION("""COMPUTED_VALUE"""),44151)</f>
        <v>44151</v>
      </c>
      <c r="B16" s="48" t="s">
        <v>18</v>
      </c>
      <c r="C16" s="46">
        <f ca="1">IFERROR(__xludf.DUMMYFUNCTION("""COMPUTED_VALUE"""),7)</f>
        <v>7</v>
      </c>
      <c r="D16" s="46" t="str">
        <f ca="1">IFERROR(__xludf.DUMMYFUNCTION("""COMPUTED_VALUE"""),"SUBSANACION")</f>
        <v>SUBSANACION</v>
      </c>
      <c r="E16" s="50">
        <f ca="1">IFERROR(__xludf.DUMMYFUNCTION("""COMPUTED_VALUE"""),44879)</f>
        <v>44879</v>
      </c>
      <c r="F16" s="47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5">
      <c r="A17" s="47">
        <f ca="1">IFERROR(__xludf.DUMMYFUNCTION("""COMPUTED_VALUE"""),44154)</f>
        <v>44154</v>
      </c>
      <c r="B17" s="48" t="s">
        <v>18</v>
      </c>
      <c r="C17" s="46">
        <f ca="1">IFERROR(__xludf.DUMMYFUNCTION("""COMPUTED_VALUE"""),7)</f>
        <v>7</v>
      </c>
      <c r="D17" s="46" t="str">
        <f ca="1">IFERROR(__xludf.DUMMYFUNCTION("""COMPUTED_VALUE"""),"SUBSANACION")</f>
        <v>SUBSANACION</v>
      </c>
      <c r="E17" s="50">
        <f ca="1">IFERROR(__xludf.DUMMYFUNCTION("""COMPUTED_VALUE"""),44879)</f>
        <v>44879</v>
      </c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47">
        <f ca="1">IFERROR(__xludf.DUMMYFUNCTION("""COMPUTED_VALUE"""),44154)</f>
        <v>44154</v>
      </c>
      <c r="B18" s="48" t="s">
        <v>18</v>
      </c>
      <c r="C18" s="46">
        <f ca="1">IFERROR(__xludf.DUMMYFUNCTION("""COMPUTED_VALUE"""),2)</f>
        <v>2</v>
      </c>
      <c r="D18" s="46" t="str">
        <f ca="1">IFERROR(__xludf.DUMMYFUNCTION("""COMPUTED_VALUE"""),"OTORGADO")</f>
        <v>OTORGADO</v>
      </c>
      <c r="E18" s="47">
        <f ca="1">IFERROR(__xludf.DUMMYFUNCTION("""COMPUTED_VALUE"""),44740)</f>
        <v>44740</v>
      </c>
      <c r="F18" s="47">
        <f ca="1">IFERROR(__xludf.DUMMYFUNCTION("""COMPUTED_VALUE"""),44756)</f>
        <v>44756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47">
        <f ca="1">IFERROR(__xludf.DUMMYFUNCTION("""COMPUTED_VALUE"""),44160)</f>
        <v>44160</v>
      </c>
      <c r="B19" s="48" t="s">
        <v>18</v>
      </c>
      <c r="C19" s="46">
        <f ca="1">IFERROR(__xludf.DUMMYFUNCTION("""COMPUTED_VALUE"""),7)</f>
        <v>7</v>
      </c>
      <c r="D19" s="46" t="str">
        <f ca="1">IFERROR(__xludf.DUMMYFUNCTION("""COMPUTED_VALUE"""),"SUBSANACION")</f>
        <v>SUBSANACION</v>
      </c>
      <c r="E19" s="50">
        <f ca="1">IFERROR(__xludf.DUMMYFUNCTION("""COMPUTED_VALUE"""),44879)</f>
        <v>44879</v>
      </c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47">
        <f ca="1">IFERROR(__xludf.DUMMYFUNCTION("""COMPUTED_VALUE"""),44166)</f>
        <v>44166</v>
      </c>
      <c r="B20" s="48" t="s">
        <v>18</v>
      </c>
      <c r="C20" s="46">
        <f ca="1">IFERROR(__xludf.DUMMYFUNCTION("""COMPUTED_VALUE"""),7)</f>
        <v>7</v>
      </c>
      <c r="D20" s="46" t="str">
        <f ca="1">IFERROR(__xludf.DUMMYFUNCTION("""COMPUTED_VALUE"""),"SUBSANACION")</f>
        <v>SUBSANACION</v>
      </c>
      <c r="E20" s="47">
        <f ca="1">IFERROR(__xludf.DUMMYFUNCTION("""COMPUTED_VALUE"""),44879)</f>
        <v>44879</v>
      </c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x14ac:dyDescent="0.25">
      <c r="A21" s="47">
        <f ca="1">IFERROR(__xludf.DUMMYFUNCTION("""COMPUTED_VALUE"""),44166)</f>
        <v>44166</v>
      </c>
      <c r="B21" s="48" t="s">
        <v>18</v>
      </c>
      <c r="C21" s="46">
        <f ca="1">IFERROR(__xludf.DUMMYFUNCTION("""COMPUTED_VALUE"""),7)</f>
        <v>7</v>
      </c>
      <c r="D21" s="46" t="str">
        <f ca="1">IFERROR(__xludf.DUMMYFUNCTION("""COMPUTED_VALUE"""),"SUBSANACION")</f>
        <v>SUBSANACION</v>
      </c>
      <c r="E21" s="47">
        <f ca="1">IFERROR(__xludf.DUMMYFUNCTION("""COMPUTED_VALUE"""),44879)</f>
        <v>44879</v>
      </c>
      <c r="F21" s="4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x14ac:dyDescent="0.25">
      <c r="A22" s="47">
        <f ca="1">IFERROR(__xludf.DUMMYFUNCTION("""COMPUTED_VALUE"""),44166)</f>
        <v>44166</v>
      </c>
      <c r="B22" s="48" t="s">
        <v>18</v>
      </c>
      <c r="C22" s="46">
        <f ca="1">IFERROR(__xludf.DUMMYFUNCTION("""COMPUTED_VALUE"""),2)</f>
        <v>2</v>
      </c>
      <c r="D22" s="46" t="str">
        <f ca="1">IFERROR(__xludf.DUMMYFUNCTION("""COMPUTED_VALUE"""),"OTORGADO")</f>
        <v>OTORGADO</v>
      </c>
      <c r="E22" s="47">
        <f ca="1">IFERROR(__xludf.DUMMYFUNCTION("""COMPUTED_VALUE"""),44256)</f>
        <v>44256</v>
      </c>
      <c r="F22" s="47">
        <f ca="1">IFERROR(__xludf.DUMMYFUNCTION("""COMPUTED_VALUE"""),44763)</f>
        <v>44763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x14ac:dyDescent="0.25">
      <c r="A23" s="47">
        <f ca="1">IFERROR(__xludf.DUMMYFUNCTION("""COMPUTED_VALUE"""),44166)</f>
        <v>44166</v>
      </c>
      <c r="B23" s="48" t="s">
        <v>18</v>
      </c>
      <c r="C23" s="46">
        <f ca="1">IFERROR(__xludf.DUMMYFUNCTION("""COMPUTED_VALUE"""),7)</f>
        <v>7</v>
      </c>
      <c r="D23" s="46" t="str">
        <f ca="1">IFERROR(__xludf.DUMMYFUNCTION("""COMPUTED_VALUE"""),"SUBSANACION")</f>
        <v>SUBSANACION</v>
      </c>
      <c r="E23" s="47">
        <f ca="1">IFERROR(__xludf.DUMMYFUNCTION("""COMPUTED_VALUE"""),44879)</f>
        <v>44879</v>
      </c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x14ac:dyDescent="0.25">
      <c r="A24" s="47">
        <f ca="1">IFERROR(__xludf.DUMMYFUNCTION("""COMPUTED_VALUE"""),44168)</f>
        <v>44168</v>
      </c>
      <c r="B24" s="48" t="s">
        <v>18</v>
      </c>
      <c r="C24" s="46">
        <f ca="1">IFERROR(__xludf.DUMMYFUNCTION("""COMPUTED_VALUE"""),7)</f>
        <v>7</v>
      </c>
      <c r="D24" s="46" t="str">
        <f ca="1">IFERROR(__xludf.DUMMYFUNCTION("""COMPUTED_VALUE"""),"SUBSANACION")</f>
        <v>SUBSANACION</v>
      </c>
      <c r="E24" s="47">
        <f ca="1">IFERROR(__xludf.DUMMYFUNCTION("""COMPUTED_VALUE"""),44879)</f>
        <v>44879</v>
      </c>
      <c r="F24" s="4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25">
      <c r="A25" s="47">
        <f ca="1">IFERROR(__xludf.DUMMYFUNCTION("""COMPUTED_VALUE"""),44179)</f>
        <v>44179</v>
      </c>
      <c r="B25" s="48" t="s">
        <v>18</v>
      </c>
      <c r="C25" s="46">
        <f ca="1">IFERROR(__xludf.DUMMYFUNCTION("""COMPUTED_VALUE"""),15)</f>
        <v>15</v>
      </c>
      <c r="D25" s="46" t="str">
        <f ca="1">IFERROR(__xludf.DUMMYFUNCTION("""COMPUTED_VALUE"""),"OTORGADO")</f>
        <v>OTORGADO</v>
      </c>
      <c r="E25" s="47">
        <f ca="1">IFERROR(__xludf.DUMMYFUNCTION("""COMPUTED_VALUE"""),44832)</f>
        <v>44832</v>
      </c>
      <c r="F25" s="47">
        <f ca="1">IFERROR(__xludf.DUMMYFUNCTION("""COMPUTED_VALUE"""),44834)</f>
        <v>44834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x14ac:dyDescent="0.25">
      <c r="A26" s="47">
        <f ca="1">IFERROR(__xludf.DUMMYFUNCTION("""COMPUTED_VALUE"""),44182)</f>
        <v>44182</v>
      </c>
      <c r="B26" s="48" t="s">
        <v>18</v>
      </c>
      <c r="C26" s="46">
        <f ca="1">IFERROR(__xludf.DUMMYFUNCTION("""COMPUTED_VALUE"""),2)</f>
        <v>2</v>
      </c>
      <c r="D26" s="46" t="str">
        <f ca="1">IFERROR(__xludf.DUMMYFUNCTION("""COMPUTED_VALUE"""),"OTORGADO")</f>
        <v>OTORGADO</v>
      </c>
      <c r="E26" s="47">
        <f ca="1">IFERROR(__xludf.DUMMYFUNCTION("""COMPUTED_VALUE"""),44531)</f>
        <v>44531</v>
      </c>
      <c r="F26" s="47">
        <f ca="1">IFERROR(__xludf.DUMMYFUNCTION("""COMPUTED_VALUE"""),44825)</f>
        <v>44825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x14ac:dyDescent="0.25">
      <c r="A27" s="47">
        <f ca="1">IFERROR(__xludf.DUMMYFUNCTION("""COMPUTED_VALUE"""),44182)</f>
        <v>44182</v>
      </c>
      <c r="B27" s="48" t="s">
        <v>18</v>
      </c>
      <c r="C27" s="46">
        <f ca="1">IFERROR(__xludf.DUMMYFUNCTION("""COMPUTED_VALUE"""),11)</f>
        <v>11</v>
      </c>
      <c r="D27" s="46" t="str">
        <f ca="1">IFERROR(__xludf.DUMMYFUNCTION("""COMPUTED_VALUE"""),"OTORGADO")</f>
        <v>OTORGADO</v>
      </c>
      <c r="E27" s="47">
        <f ca="1">IFERROR(__xludf.DUMMYFUNCTION("""COMPUTED_VALUE"""),45000)</f>
        <v>45000</v>
      </c>
      <c r="F27" s="47">
        <f ca="1">IFERROR(__xludf.DUMMYFUNCTION("""COMPUTED_VALUE"""),45002)</f>
        <v>45002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x14ac:dyDescent="0.25">
      <c r="A28" s="47">
        <f ca="1">IFERROR(__xludf.DUMMYFUNCTION("""COMPUTED_VALUE"""),44187)</f>
        <v>44187</v>
      </c>
      <c r="B28" s="48" t="s">
        <v>18</v>
      </c>
      <c r="C28" s="46">
        <f ca="1">IFERROR(__xludf.DUMMYFUNCTION("""COMPUTED_VALUE"""),1)</f>
        <v>1</v>
      </c>
      <c r="D28" s="46" t="str">
        <f ca="1">IFERROR(__xludf.DUMMYFUNCTION("""COMPUTED_VALUE"""),"OTORGADO")</f>
        <v>OTORGADO</v>
      </c>
      <c r="E28" s="47">
        <f ca="1">IFERROR(__xludf.DUMMYFUNCTION("""COMPUTED_VALUE"""),44938)</f>
        <v>44938</v>
      </c>
      <c r="F28" s="47">
        <f ca="1">IFERROR(__xludf.DUMMYFUNCTION("""COMPUTED_VALUE"""),44945)</f>
        <v>44945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47">
        <f ca="1">IFERROR(__xludf.DUMMYFUNCTION("""COMPUTED_VALUE"""),44193)</f>
        <v>44193</v>
      </c>
      <c r="B29" s="48" t="s">
        <v>18</v>
      </c>
      <c r="C29" s="46">
        <f ca="1">IFERROR(__xludf.DUMMYFUNCTION("""COMPUTED_VALUE"""),2)</f>
        <v>2</v>
      </c>
      <c r="D29" s="46" t="str">
        <f ca="1">IFERROR(__xludf.DUMMYFUNCTION("""COMPUTED_VALUE"""),"OTORGADO")</f>
        <v>OTORGADO</v>
      </c>
      <c r="E29" s="47">
        <f ca="1">IFERROR(__xludf.DUMMYFUNCTION("""COMPUTED_VALUE"""),44277)</f>
        <v>44277</v>
      </c>
      <c r="F29" s="47">
        <f ca="1">IFERROR(__xludf.DUMMYFUNCTION("""COMPUTED_VALUE"""),44827)</f>
        <v>44827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47">
        <f ca="1">IFERROR(__xludf.DUMMYFUNCTION("""COMPUTED_VALUE"""),44194)</f>
        <v>44194</v>
      </c>
      <c r="B30" s="48" t="s">
        <v>18</v>
      </c>
      <c r="C30" s="46">
        <f ca="1">IFERROR(__xludf.DUMMYFUNCTION("""COMPUTED_VALUE"""),14)</f>
        <v>14</v>
      </c>
      <c r="D30" s="46" t="str">
        <f ca="1">IFERROR(__xludf.DUMMYFUNCTION("""COMPUTED_VALUE"""),"OTORGADO")</f>
        <v>OTORGADO</v>
      </c>
      <c r="E30" s="47">
        <f ca="1">IFERROR(__xludf.DUMMYFUNCTION("""COMPUTED_VALUE"""),44858)</f>
        <v>44858</v>
      </c>
      <c r="F30" s="47">
        <f ca="1">IFERROR(__xludf.DUMMYFUNCTION("""COMPUTED_VALUE"""),44900)</f>
        <v>44900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47">
        <f ca="1">IFERROR(__xludf.DUMMYFUNCTION("""COMPUTED_VALUE"""),44218)</f>
        <v>44218</v>
      </c>
      <c r="B31" s="48" t="s">
        <v>18</v>
      </c>
      <c r="C31" s="46">
        <f ca="1">IFERROR(__xludf.DUMMYFUNCTION("""COMPUTED_VALUE"""),13)</f>
        <v>13</v>
      </c>
      <c r="D31" s="46" t="str">
        <f ca="1">IFERROR(__xludf.DUMMYFUNCTION("""COMPUTED_VALUE"""),"OTORGADO")</f>
        <v>OTORGADO</v>
      </c>
      <c r="E31" s="47">
        <f ca="1">IFERROR(__xludf.DUMMYFUNCTION("""COMPUTED_VALUE"""),44701)</f>
        <v>44701</v>
      </c>
      <c r="F31" s="47">
        <f ca="1">IFERROR(__xludf.DUMMYFUNCTION("""COMPUTED_VALUE"""),44708)</f>
        <v>44708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x14ac:dyDescent="0.25">
      <c r="A32" s="47">
        <f ca="1">IFERROR(__xludf.DUMMYFUNCTION("""COMPUTED_VALUE"""),44218)</f>
        <v>44218</v>
      </c>
      <c r="B32" s="48" t="s">
        <v>18</v>
      </c>
      <c r="C32" s="46">
        <f ca="1">IFERROR(__xludf.DUMMYFUNCTION("""COMPUTED_VALUE"""),2)</f>
        <v>2</v>
      </c>
      <c r="D32" s="46" t="str">
        <f ca="1">IFERROR(__xludf.DUMMYFUNCTION("""COMPUTED_VALUE"""),"DENEGADO")</f>
        <v>DENEGADO</v>
      </c>
      <c r="E32" s="47">
        <f ca="1">IFERROR(__xludf.DUMMYFUNCTION("""COMPUTED_VALUE"""),44277)</f>
        <v>44277</v>
      </c>
      <c r="F32" s="47">
        <f ca="1">IFERROR(__xludf.DUMMYFUNCTION("""COMPUTED_VALUE"""),44694)</f>
        <v>44694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47">
        <f ca="1">IFERROR(__xludf.DUMMYFUNCTION("""COMPUTED_VALUE"""),44215)</f>
        <v>44215</v>
      </c>
      <c r="B33" s="48" t="s">
        <v>18</v>
      </c>
      <c r="C33" s="46">
        <f ca="1">IFERROR(__xludf.DUMMYFUNCTION("""COMPUTED_VALUE"""),4)</f>
        <v>4</v>
      </c>
      <c r="D33" s="46" t="str">
        <f ca="1">IFERROR(__xludf.DUMMYFUNCTION("""COMPUTED_VALUE"""),"VIABILIDAD DGFU-COM")</f>
        <v>VIABILIDAD DGFU-COM</v>
      </c>
      <c r="E33" s="47"/>
      <c r="F33" s="47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5">
      <c r="A34" s="47">
        <f ca="1">IFERROR(__xludf.DUMMYFUNCTION("""COMPUTED_VALUE"""),44173)</f>
        <v>44173</v>
      </c>
      <c r="B34" s="48" t="s">
        <v>18</v>
      </c>
      <c r="C34" s="46">
        <f ca="1">IFERROR(__xludf.DUMMYFUNCTION("""COMPUTED_VALUE"""),2)</f>
        <v>2</v>
      </c>
      <c r="D34" s="46" t="str">
        <f ca="1">IFERROR(__xludf.DUMMYFUNCTION("""COMPUTED_VALUE"""),"DENEGADO")</f>
        <v>DENEGADO</v>
      </c>
      <c r="E34" s="47">
        <f ca="1">IFERROR(__xludf.DUMMYFUNCTION("""COMPUTED_VALUE"""),44508)</f>
        <v>44508</v>
      </c>
      <c r="F34" s="47">
        <f ca="1">IFERROR(__xludf.DUMMYFUNCTION("""COMPUTED_VALUE"""),44517)</f>
        <v>44517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5">
      <c r="A35" s="47">
        <f ca="1">IFERROR(__xludf.DUMMYFUNCTION("""COMPUTED_VALUE"""),44244)</f>
        <v>44244</v>
      </c>
      <c r="B35" s="48" t="s">
        <v>18</v>
      </c>
      <c r="C35" s="46">
        <f ca="1">IFERROR(__xludf.DUMMYFUNCTION("""COMPUTED_VALUE"""),2)</f>
        <v>2</v>
      </c>
      <c r="D35" s="46" t="str">
        <f ca="1">IFERROR(__xludf.DUMMYFUNCTION("""COMPUTED_VALUE"""),"OTORGADO")</f>
        <v>OTORGADO</v>
      </c>
      <c r="E35" s="47">
        <f ca="1">IFERROR(__xludf.DUMMYFUNCTION("""COMPUTED_VALUE"""),44531)</f>
        <v>44531</v>
      </c>
      <c r="F35" s="47">
        <f ca="1">IFERROR(__xludf.DUMMYFUNCTION("""COMPUTED_VALUE"""),44827)</f>
        <v>44827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5">
      <c r="A36" s="47">
        <f ca="1">IFERROR(__xludf.DUMMYFUNCTION("""COMPUTED_VALUE"""),44253)</f>
        <v>44253</v>
      </c>
      <c r="B36" s="48" t="s">
        <v>18</v>
      </c>
      <c r="C36" s="46">
        <f ca="1">IFERROR(__xludf.DUMMYFUNCTION("""COMPUTED_VALUE"""),3)</f>
        <v>3</v>
      </c>
      <c r="D36" s="46" t="str">
        <f ca="1">IFERROR(__xludf.DUMMYFUNCTION("""COMPUTED_VALUE"""),"OTORGADO")</f>
        <v>OTORGADO</v>
      </c>
      <c r="E36" s="47">
        <f ca="1">IFERROR(__xludf.DUMMYFUNCTION("""COMPUTED_VALUE"""),45036)</f>
        <v>45036</v>
      </c>
      <c r="F36" s="47">
        <f ca="1">IFERROR(__xludf.DUMMYFUNCTION("""COMPUTED_VALUE"""),45036)</f>
        <v>45036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5">
      <c r="A37" s="47">
        <f ca="1">IFERROR(__xludf.DUMMYFUNCTION("""COMPUTED_VALUE"""),44253)</f>
        <v>44253</v>
      </c>
      <c r="B37" s="48" t="s">
        <v>18</v>
      </c>
      <c r="C37" s="46">
        <f ca="1">IFERROR(__xludf.DUMMYFUNCTION("""COMPUTED_VALUE"""),2)</f>
        <v>2</v>
      </c>
      <c r="D37" s="46" t="str">
        <f ca="1">IFERROR(__xludf.DUMMYFUNCTION("""COMPUTED_VALUE"""),"OTORGADO")</f>
        <v>OTORGADO</v>
      </c>
      <c r="E37" s="47">
        <f ca="1">IFERROR(__xludf.DUMMYFUNCTION("""COMPUTED_VALUE"""),44838)</f>
        <v>44838</v>
      </c>
      <c r="F37" s="47">
        <f ca="1">IFERROR(__xludf.DUMMYFUNCTION("""COMPUTED_VALUE"""),44971)</f>
        <v>44971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5">
      <c r="A38" s="47">
        <f ca="1">IFERROR(__xludf.DUMMYFUNCTION("""COMPUTED_VALUE"""),44307)</f>
        <v>44307</v>
      </c>
      <c r="B38" s="48" t="s">
        <v>18</v>
      </c>
      <c r="C38" s="46">
        <f ca="1">IFERROR(__xludf.DUMMYFUNCTION("""COMPUTED_VALUE"""),1)</f>
        <v>1</v>
      </c>
      <c r="D38" s="46" t="str">
        <f ca="1">IFERROR(__xludf.DUMMYFUNCTION("""COMPUTED_VALUE"""),"COMUNAS")</f>
        <v>COMUNAS</v>
      </c>
      <c r="E38" s="47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5">
      <c r="A39" s="47">
        <f ca="1">IFERROR(__xludf.DUMMYFUNCTION("""COMPUTED_VALUE"""),44309)</f>
        <v>44309</v>
      </c>
      <c r="B39" s="48" t="s">
        <v>18</v>
      </c>
      <c r="C39" s="46">
        <f ca="1">IFERROR(__xludf.DUMMYFUNCTION("""COMPUTED_VALUE"""),13)</f>
        <v>13</v>
      </c>
      <c r="D39" s="46" t="str">
        <f ca="1">IFERROR(__xludf.DUMMYFUNCTION("""COMPUTED_VALUE"""),"OTORGADO")</f>
        <v>OTORGADO</v>
      </c>
      <c r="E39" s="47">
        <f ca="1">IFERROR(__xludf.DUMMYFUNCTION("""COMPUTED_VALUE"""),44839)</f>
        <v>44839</v>
      </c>
      <c r="F39" s="47">
        <f ca="1">IFERROR(__xludf.DUMMYFUNCTION("""COMPUTED_VALUE"""),44847)</f>
        <v>44847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5">
      <c r="A40" s="47">
        <f ca="1">IFERROR(__xludf.DUMMYFUNCTION("""COMPUTED_VALUE"""),44309)</f>
        <v>44309</v>
      </c>
      <c r="B40" s="48" t="s">
        <v>18</v>
      </c>
      <c r="C40" s="46">
        <f ca="1">IFERROR(__xludf.DUMMYFUNCTION("""COMPUTED_VALUE"""),11)</f>
        <v>11</v>
      </c>
      <c r="D40" s="46" t="str">
        <f ca="1">IFERROR(__xludf.DUMMYFUNCTION("""COMPUTED_VALUE"""),"OTORGADO")</f>
        <v>OTORGADO</v>
      </c>
      <c r="E40" s="47">
        <f ca="1">IFERROR(__xludf.DUMMYFUNCTION("""COMPUTED_VALUE"""),45104)</f>
        <v>45104</v>
      </c>
      <c r="F40" s="47">
        <f ca="1">IFERROR(__xludf.DUMMYFUNCTION("""COMPUTED_VALUE"""),44839)</f>
        <v>44839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5">
      <c r="A41" s="47">
        <f ca="1">IFERROR(__xludf.DUMMYFUNCTION("""COMPUTED_VALUE"""),44309)</f>
        <v>44309</v>
      </c>
      <c r="B41" s="48" t="s">
        <v>18</v>
      </c>
      <c r="C41" s="46">
        <f ca="1">IFERROR(__xludf.DUMMYFUNCTION("""COMPUTED_VALUE"""),2)</f>
        <v>2</v>
      </c>
      <c r="D41" s="46" t="str">
        <f ca="1">IFERROR(__xludf.DUMMYFUNCTION("""COMPUTED_VALUE"""),"OTORGADO")</f>
        <v>OTORGADO</v>
      </c>
      <c r="E41" s="47">
        <f ca="1">IFERROR(__xludf.DUMMYFUNCTION("""COMPUTED_VALUE"""),44319)</f>
        <v>44319</v>
      </c>
      <c r="F41" s="47">
        <f ca="1">IFERROR(__xludf.DUMMYFUNCTION("""COMPUTED_VALUE"""),44753)</f>
        <v>44753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5">
      <c r="A42" s="47">
        <f ca="1">IFERROR(__xludf.DUMMYFUNCTION("""COMPUTED_VALUE"""),44340)</f>
        <v>44340</v>
      </c>
      <c r="B42" s="48" t="s">
        <v>18</v>
      </c>
      <c r="C42" s="46">
        <f ca="1">IFERROR(__xludf.DUMMYFUNCTION("""COMPUTED_VALUE"""),1)</f>
        <v>1</v>
      </c>
      <c r="D42" s="46" t="str">
        <f ca="1">IFERROR(__xludf.DUMMYFUNCTION("""COMPUTED_VALUE"""),"OTORGADO")</f>
        <v>OTORGADO</v>
      </c>
      <c r="E42" s="47">
        <f ca="1">IFERROR(__xludf.DUMMYFUNCTION("""COMPUTED_VALUE"""),44697)</f>
        <v>44697</v>
      </c>
      <c r="F42" s="47">
        <f ca="1">IFERROR(__xludf.DUMMYFUNCTION("""COMPUTED_VALUE"""),44721)</f>
        <v>44721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5">
      <c r="A43" s="47">
        <f ca="1">IFERROR(__xludf.DUMMYFUNCTION("""COMPUTED_VALUE"""),44341)</f>
        <v>44341</v>
      </c>
      <c r="B43" s="48" t="s">
        <v>18</v>
      </c>
      <c r="C43" s="46">
        <f ca="1">IFERROR(__xludf.DUMMYFUNCTION("""COMPUTED_VALUE"""),3)</f>
        <v>3</v>
      </c>
      <c r="D43" s="46" t="str">
        <f ca="1">IFERROR(__xludf.DUMMYFUNCTION("""COMPUTED_VALUE"""),"OTORGADO")</f>
        <v>OTORGADO</v>
      </c>
      <c r="E43" s="47">
        <f ca="1">IFERROR(__xludf.DUMMYFUNCTION("""COMPUTED_VALUE"""),45014)</f>
        <v>45014</v>
      </c>
      <c r="F43" s="47">
        <f ca="1">IFERROR(__xludf.DUMMYFUNCTION("""COMPUTED_VALUE"""),45028)</f>
        <v>45028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5">
      <c r="A44" s="47">
        <f ca="1">IFERROR(__xludf.DUMMYFUNCTION("""COMPUTED_VALUE"""),44356)</f>
        <v>44356</v>
      </c>
      <c r="B44" s="48" t="s">
        <v>18</v>
      </c>
      <c r="C44" s="46">
        <f ca="1">IFERROR(__xludf.DUMMYFUNCTION("""COMPUTED_VALUE"""),2)</f>
        <v>2</v>
      </c>
      <c r="D44" s="46" t="str">
        <f ca="1">IFERROR(__xludf.DUMMYFUNCTION("""COMPUTED_VALUE"""),"OTORGADO")</f>
        <v>OTORGADO</v>
      </c>
      <c r="E44" s="47">
        <f ca="1">IFERROR(__xludf.DUMMYFUNCTION("""COMPUTED_VALUE"""),45014)</f>
        <v>45014</v>
      </c>
      <c r="F44" s="47">
        <f ca="1">IFERROR(__xludf.DUMMYFUNCTION("""COMPUTED_VALUE"""),45021)</f>
        <v>45021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5">
      <c r="A45" s="47">
        <f ca="1">IFERROR(__xludf.DUMMYFUNCTION("""COMPUTED_VALUE"""),44403)</f>
        <v>44403</v>
      </c>
      <c r="B45" s="48" t="s">
        <v>18</v>
      </c>
      <c r="C45" s="46">
        <f ca="1">IFERROR(__xludf.DUMMYFUNCTION("""COMPUTED_VALUE"""),2)</f>
        <v>2</v>
      </c>
      <c r="D45" s="46" t="str">
        <f ca="1">IFERROR(__xludf.DUMMYFUNCTION("""COMPUTED_VALUE"""),"OTORGADO")</f>
        <v>OTORGADO</v>
      </c>
      <c r="E45" s="47">
        <f ca="1">IFERROR(__xludf.DUMMYFUNCTION("""COMPUTED_VALUE"""),45015)</f>
        <v>45015</v>
      </c>
      <c r="F45" s="47">
        <f ca="1">IFERROR(__xludf.DUMMYFUNCTION("""COMPUTED_VALUE"""),45027)</f>
        <v>45027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5">
      <c r="A46" s="47">
        <f ca="1">IFERROR(__xludf.DUMMYFUNCTION("""COMPUTED_VALUE"""),44410)</f>
        <v>44410</v>
      </c>
      <c r="B46" s="48" t="s">
        <v>18</v>
      </c>
      <c r="C46" s="46">
        <f ca="1">IFERROR(__xludf.DUMMYFUNCTION("""COMPUTED_VALUE"""),1)</f>
        <v>1</v>
      </c>
      <c r="D46" s="46" t="str">
        <f ca="1">IFERROR(__xludf.DUMMYFUNCTION("""COMPUTED_VALUE"""),"OTORGADO")</f>
        <v>OTORGADO</v>
      </c>
      <c r="E46" s="47">
        <f ca="1">IFERROR(__xludf.DUMMYFUNCTION("""COMPUTED_VALUE"""),44838)</f>
        <v>44838</v>
      </c>
      <c r="F46" s="47">
        <f ca="1">IFERROR(__xludf.DUMMYFUNCTION("""COMPUTED_VALUE"""),44851)</f>
        <v>44851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5">
      <c r="A47" s="47">
        <f ca="1">IFERROR(__xludf.DUMMYFUNCTION("""COMPUTED_VALUE"""),44419)</f>
        <v>44419</v>
      </c>
      <c r="B47" s="48" t="s">
        <v>18</v>
      </c>
      <c r="C47" s="46">
        <f ca="1">IFERROR(__xludf.DUMMYFUNCTION("""COMPUTED_VALUE"""),8)</f>
        <v>8</v>
      </c>
      <c r="D47" s="46" t="str">
        <f ca="1">IFERROR(__xludf.DUMMYFUNCTION("""COMPUTED_VALUE"""),"DENEGADO")</f>
        <v>DENEGADO</v>
      </c>
      <c r="E47" s="47">
        <f ca="1">IFERROR(__xludf.DUMMYFUNCTION("""COMPUTED_VALUE"""),44572)</f>
        <v>44572</v>
      </c>
      <c r="F47" s="47">
        <f ca="1">IFERROR(__xludf.DUMMYFUNCTION("""COMPUTED_VALUE"""),44572)</f>
        <v>44572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5">
      <c r="A48" s="47">
        <f ca="1">IFERROR(__xludf.DUMMYFUNCTION("""COMPUTED_VALUE"""),44391)</f>
        <v>44391</v>
      </c>
      <c r="B48" s="48" t="s">
        <v>18</v>
      </c>
      <c r="C48" s="46">
        <f ca="1">IFERROR(__xludf.DUMMYFUNCTION("""COMPUTED_VALUE"""),6)</f>
        <v>6</v>
      </c>
      <c r="D48" s="46" t="str">
        <f ca="1">IFERROR(__xludf.DUMMYFUNCTION("""COMPUTED_VALUE"""),"OTORGADO")</f>
        <v>OTORGADO</v>
      </c>
      <c r="E48" s="47">
        <f ca="1">IFERROR(__xludf.DUMMYFUNCTION("""COMPUTED_VALUE"""),45042)</f>
        <v>45042</v>
      </c>
      <c r="F48" s="51">
        <f ca="1">IFERROR(__xludf.DUMMYFUNCTION("""COMPUTED_VALUE"""),45044)</f>
        <v>45044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5">
      <c r="A49" s="47">
        <f ca="1">IFERROR(__xludf.DUMMYFUNCTION("""COMPUTED_VALUE"""),44474)</f>
        <v>44474</v>
      </c>
      <c r="B49" s="48" t="s">
        <v>18</v>
      </c>
      <c r="C49" s="46">
        <f ca="1">IFERROR(__xludf.DUMMYFUNCTION("""COMPUTED_VALUE"""),4)</f>
        <v>4</v>
      </c>
      <c r="D49" s="46" t="str">
        <f ca="1">IFERROR(__xludf.DUMMYFUNCTION("""COMPUTED_VALUE"""),"OTORGADO")</f>
        <v>OTORGADO</v>
      </c>
      <c r="E49" s="47">
        <f ca="1">IFERROR(__xludf.DUMMYFUNCTION("""COMPUTED_VALUE"""),44475)</f>
        <v>44475</v>
      </c>
      <c r="F49" s="47">
        <f ca="1">IFERROR(__xludf.DUMMYFUNCTION("""COMPUTED_VALUE"""),44860)</f>
        <v>44860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5">
      <c r="A50" s="47">
        <f ca="1">IFERROR(__xludf.DUMMYFUNCTION("""COMPUTED_VALUE"""),44475)</f>
        <v>44475</v>
      </c>
      <c r="B50" s="48" t="s">
        <v>18</v>
      </c>
      <c r="C50" s="46">
        <f ca="1">IFERROR(__xludf.DUMMYFUNCTION("""COMPUTED_VALUE"""),2)</f>
        <v>2</v>
      </c>
      <c r="D50" s="46" t="str">
        <f ca="1">IFERROR(__xludf.DUMMYFUNCTION("""COMPUTED_VALUE"""),"DENEGADO")</f>
        <v>DENEGADO</v>
      </c>
      <c r="E50" s="47">
        <f ca="1">IFERROR(__xludf.DUMMYFUNCTION("""COMPUTED_VALUE"""),44670)</f>
        <v>44670</v>
      </c>
      <c r="F50" s="47">
        <f ca="1">IFERROR(__xludf.DUMMYFUNCTION("""COMPUTED_VALUE"""),44701)</f>
        <v>44701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5">
      <c r="A51" s="47">
        <f ca="1">IFERROR(__xludf.DUMMYFUNCTION("""COMPUTED_VALUE"""),44477)</f>
        <v>44477</v>
      </c>
      <c r="B51" s="48" t="s">
        <v>18</v>
      </c>
      <c r="C51" s="46">
        <f ca="1">IFERROR(__xludf.DUMMYFUNCTION("""COMPUTED_VALUE"""),3)</f>
        <v>3</v>
      </c>
      <c r="D51" s="46" t="str">
        <f ca="1">IFERROR(__xludf.DUMMYFUNCTION("""COMPUTED_VALUE"""),"VIABILIDAD DGFU-COM")</f>
        <v>VIABILIDAD DGFU-COM</v>
      </c>
      <c r="E51" s="47"/>
      <c r="F51" s="47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5">
      <c r="A52" s="47">
        <f ca="1">IFERROR(__xludf.DUMMYFUNCTION("""COMPUTED_VALUE"""),44483)</f>
        <v>44483</v>
      </c>
      <c r="B52" s="48" t="s">
        <v>18</v>
      </c>
      <c r="C52" s="46">
        <f ca="1">IFERROR(__xludf.DUMMYFUNCTION("""COMPUTED_VALUE"""),10)</f>
        <v>10</v>
      </c>
      <c r="D52" s="46" t="str">
        <f ca="1">IFERROR(__xludf.DUMMYFUNCTION("""COMPUTED_VALUE"""),"VIABILIDAD DGFU-COM")</f>
        <v>VIABILIDAD DGFU-COM</v>
      </c>
      <c r="E52" s="47"/>
      <c r="F52" s="47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5">
      <c r="A53" s="47">
        <f ca="1">IFERROR(__xludf.DUMMYFUNCTION("""COMPUTED_VALUE"""),44498)</f>
        <v>44498</v>
      </c>
      <c r="B53" s="48" t="s">
        <v>18</v>
      </c>
      <c r="C53" s="46">
        <f ca="1">IFERROR(__xludf.DUMMYFUNCTION("""COMPUTED_VALUE"""),12)</f>
        <v>12</v>
      </c>
      <c r="D53" s="46" t="str">
        <f ca="1">IFERROR(__xludf.DUMMYFUNCTION("""COMPUTED_VALUE"""),"PERMISO NUEVO")</f>
        <v>PERMISO NUEVO</v>
      </c>
      <c r="E53" s="47"/>
      <c r="F53" s="47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52">
        <f ca="1">IFERROR(__xludf.DUMMYFUNCTION("""COMPUTED_VALUE"""),44508)</f>
        <v>44508</v>
      </c>
      <c r="B54" s="48" t="s">
        <v>18</v>
      </c>
      <c r="C54" s="46">
        <f ca="1">IFERROR(__xludf.DUMMYFUNCTION("""COMPUTED_VALUE"""),14)</f>
        <v>14</v>
      </c>
      <c r="D54" s="46" t="str">
        <f ca="1">IFERROR(__xludf.DUMMYFUNCTION("""COMPUTED_VALUE"""),"OTORGADO")</f>
        <v>OTORGADO</v>
      </c>
      <c r="E54" s="47">
        <f ca="1">IFERROR(__xludf.DUMMYFUNCTION("""COMPUTED_VALUE"""),44796)</f>
        <v>44796</v>
      </c>
      <c r="F54" s="47">
        <f ca="1">IFERROR(__xludf.DUMMYFUNCTION("""COMPUTED_VALUE"""),44799)</f>
        <v>44799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5">
      <c r="A55" s="47">
        <f ca="1">IFERROR(__xludf.DUMMYFUNCTION("""COMPUTED_VALUE"""),44573)</f>
        <v>44573</v>
      </c>
      <c r="B55" s="48" t="s">
        <v>18</v>
      </c>
      <c r="C55" s="46">
        <f ca="1">IFERROR(__xludf.DUMMYFUNCTION("""COMPUTED_VALUE"""),3)</f>
        <v>3</v>
      </c>
      <c r="D55" s="46" t="str">
        <f ca="1">IFERROR(__xludf.DUMMYFUNCTION("""COMPUTED_VALUE"""),"OTORGADO")</f>
        <v>OTORGADO</v>
      </c>
      <c r="E55" s="47">
        <f ca="1">IFERROR(__xludf.DUMMYFUNCTION("""COMPUTED_VALUE"""),44634)</f>
        <v>44634</v>
      </c>
      <c r="F55" s="47">
        <f ca="1">IFERROR(__xludf.DUMMYFUNCTION("""COMPUTED_VALUE"""),44748)</f>
        <v>44748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5">
      <c r="A56" s="47">
        <f ca="1">IFERROR(__xludf.DUMMYFUNCTION("""COMPUTED_VALUE"""),44573)</f>
        <v>44573</v>
      </c>
      <c r="B56" s="48" t="s">
        <v>18</v>
      </c>
      <c r="C56" s="46">
        <f ca="1">IFERROR(__xludf.DUMMYFUNCTION("""COMPUTED_VALUE"""),1)</f>
        <v>1</v>
      </c>
      <c r="D56" s="46" t="str">
        <f ca="1">IFERROR(__xludf.DUMMYFUNCTION("""COMPUTED_VALUE"""),"OTORGADO")</f>
        <v>OTORGADO</v>
      </c>
      <c r="E56" s="47">
        <f ca="1">IFERROR(__xludf.DUMMYFUNCTION("""COMPUTED_VALUE"""),44873)</f>
        <v>44873</v>
      </c>
      <c r="F56" s="47">
        <f ca="1">IFERROR(__xludf.DUMMYFUNCTION("""COMPUTED_VALUE"""),44881)</f>
        <v>44881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47">
        <f ca="1">IFERROR(__xludf.DUMMYFUNCTION("""COMPUTED_VALUE"""),44587)</f>
        <v>44587</v>
      </c>
      <c r="B57" s="48" t="s">
        <v>18</v>
      </c>
      <c r="C57" s="46">
        <f ca="1">IFERROR(__xludf.DUMMYFUNCTION("""COMPUTED_VALUE"""),2)</f>
        <v>2</v>
      </c>
      <c r="D57" s="46" t="str">
        <f ca="1">IFERROR(__xludf.DUMMYFUNCTION("""COMPUTED_VALUE"""),"OTORGADO")</f>
        <v>OTORGADO</v>
      </c>
      <c r="E57" s="47">
        <f ca="1">IFERROR(__xludf.DUMMYFUNCTION("""COMPUTED_VALUE"""),45086)</f>
        <v>45086</v>
      </c>
      <c r="F57" s="47">
        <f ca="1">IFERROR(__xludf.DUMMYFUNCTION("""COMPUTED_VALUE"""),45098)</f>
        <v>45098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5">
      <c r="A58" s="47">
        <f ca="1">IFERROR(__xludf.DUMMYFUNCTION("""COMPUTED_VALUE"""),44589)</f>
        <v>44589</v>
      </c>
      <c r="B58" s="48" t="s">
        <v>18</v>
      </c>
      <c r="C58" s="46">
        <f ca="1">IFERROR(__xludf.DUMMYFUNCTION("""COMPUTED_VALUE"""),7)</f>
        <v>7</v>
      </c>
      <c r="D58" s="46" t="str">
        <f ca="1">IFERROR(__xludf.DUMMYFUNCTION("""COMPUTED_VALUE"""),"OTORGADO")</f>
        <v>OTORGADO</v>
      </c>
      <c r="E58" s="47">
        <f ca="1">IFERROR(__xludf.DUMMYFUNCTION("""COMPUTED_VALUE"""),44592)</f>
        <v>44592</v>
      </c>
      <c r="F58" s="47">
        <f ca="1">IFERROR(__xludf.DUMMYFUNCTION("""COMPUTED_VALUE"""),44691)</f>
        <v>44691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5">
      <c r="A59" s="47">
        <f ca="1">IFERROR(__xludf.DUMMYFUNCTION("""COMPUTED_VALUE"""),44600)</f>
        <v>44600</v>
      </c>
      <c r="B59" s="48" t="s">
        <v>18</v>
      </c>
      <c r="C59" s="46">
        <f ca="1">IFERROR(__xludf.DUMMYFUNCTION("""COMPUTED_VALUE"""),8)</f>
        <v>8</v>
      </c>
      <c r="D59" s="46" t="str">
        <f ca="1">IFERROR(__xludf.DUMMYFUNCTION("""COMPUTED_VALUE"""),"OTORGADO")</f>
        <v>OTORGADO</v>
      </c>
      <c r="E59" s="49">
        <f ca="1">IFERROR(__xludf.DUMMYFUNCTION("""COMPUTED_VALUE"""),44615)</f>
        <v>44615</v>
      </c>
      <c r="F59" s="47">
        <f ca="1">IFERROR(__xludf.DUMMYFUNCTION("""COMPUTED_VALUE"""),44845)</f>
        <v>44845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5">
      <c r="A60" s="47">
        <f ca="1">IFERROR(__xludf.DUMMYFUNCTION("""COMPUTED_VALUE"""),44628)</f>
        <v>44628</v>
      </c>
      <c r="B60" s="48" t="s">
        <v>18</v>
      </c>
      <c r="C60" s="46">
        <f ca="1">IFERROR(__xludf.DUMMYFUNCTION("""COMPUTED_VALUE"""),7)</f>
        <v>7</v>
      </c>
      <c r="D60" s="46" t="str">
        <f ca="1">IFERROR(__xludf.DUMMYFUNCTION("""COMPUTED_VALUE"""),"OTORGADO")</f>
        <v>OTORGADO</v>
      </c>
      <c r="E60" s="47">
        <f ca="1">IFERROR(__xludf.DUMMYFUNCTION("""COMPUTED_VALUE"""),44701)</f>
        <v>44701</v>
      </c>
      <c r="F60" s="47">
        <f ca="1">IFERROR(__xludf.DUMMYFUNCTION("""COMPUTED_VALUE"""),44707)</f>
        <v>44707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5">
      <c r="A61" s="47">
        <f ca="1">IFERROR(__xludf.DUMMYFUNCTION("""COMPUTED_VALUE"""),44628)</f>
        <v>44628</v>
      </c>
      <c r="B61" s="48" t="s">
        <v>18</v>
      </c>
      <c r="C61" s="46">
        <f ca="1">IFERROR(__xludf.DUMMYFUNCTION("""COMPUTED_VALUE"""),14)</f>
        <v>14</v>
      </c>
      <c r="D61" s="46" t="str">
        <f ca="1">IFERROR(__xludf.DUMMYFUNCTION("""COMPUTED_VALUE"""),"OTORGADO")</f>
        <v>OTORGADO</v>
      </c>
      <c r="E61" s="47">
        <f ca="1">IFERROR(__xludf.DUMMYFUNCTION("""COMPUTED_VALUE"""),44714)</f>
        <v>44714</v>
      </c>
      <c r="F61" s="47">
        <f ca="1">IFERROR(__xludf.DUMMYFUNCTION("""COMPUTED_VALUE"""),44715)</f>
        <v>44715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5">
      <c r="A62" s="47">
        <f ca="1">IFERROR(__xludf.DUMMYFUNCTION("""COMPUTED_VALUE"""),44628)</f>
        <v>44628</v>
      </c>
      <c r="B62" s="48" t="s">
        <v>18</v>
      </c>
      <c r="C62" s="46">
        <f ca="1">IFERROR(__xludf.DUMMYFUNCTION("""COMPUTED_VALUE"""),12)</f>
        <v>12</v>
      </c>
      <c r="D62" s="46" t="str">
        <f ca="1">IFERROR(__xludf.DUMMYFUNCTION("""COMPUTED_VALUE"""),"OTORGADO")</f>
        <v>OTORGADO</v>
      </c>
      <c r="E62" s="47">
        <f ca="1">IFERROR(__xludf.DUMMYFUNCTION("""COMPUTED_VALUE"""),44708)</f>
        <v>44708</v>
      </c>
      <c r="F62" s="47">
        <f ca="1">IFERROR(__xludf.DUMMYFUNCTION("""COMPUTED_VALUE"""),44715)</f>
        <v>44715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5">
      <c r="A63" s="47">
        <f ca="1">IFERROR(__xludf.DUMMYFUNCTION("""COMPUTED_VALUE"""),44628)</f>
        <v>44628</v>
      </c>
      <c r="B63" s="48" t="s">
        <v>18</v>
      </c>
      <c r="C63" s="46">
        <f ca="1">IFERROR(__xludf.DUMMYFUNCTION("""COMPUTED_VALUE"""),7)</f>
        <v>7</v>
      </c>
      <c r="D63" s="46" t="str">
        <f ca="1">IFERROR(__xludf.DUMMYFUNCTION("""COMPUTED_VALUE"""),"OTORGADO")</f>
        <v>OTORGADO</v>
      </c>
      <c r="E63" s="47">
        <f ca="1">IFERROR(__xludf.DUMMYFUNCTION("""COMPUTED_VALUE"""),44708)</f>
        <v>44708</v>
      </c>
      <c r="F63" s="47">
        <f ca="1">IFERROR(__xludf.DUMMYFUNCTION("""COMPUTED_VALUE"""),44715)</f>
        <v>44715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5">
      <c r="A64" s="47">
        <f ca="1">IFERROR(__xludf.DUMMYFUNCTION("""COMPUTED_VALUE"""),44630)</f>
        <v>44630</v>
      </c>
      <c r="B64" s="48" t="s">
        <v>18</v>
      </c>
      <c r="C64" s="46">
        <f ca="1">IFERROR(__xludf.DUMMYFUNCTION("""COMPUTED_VALUE"""),13)</f>
        <v>13</v>
      </c>
      <c r="D64" s="46" t="str">
        <f ca="1">IFERROR(__xludf.DUMMYFUNCTION("""COMPUTED_VALUE"""),"OTORGADO")</f>
        <v>OTORGADO</v>
      </c>
      <c r="E64" s="47">
        <f ca="1">IFERROR(__xludf.DUMMYFUNCTION("""COMPUTED_VALUE"""),44697)</f>
        <v>44697</v>
      </c>
      <c r="F64" s="47">
        <f ca="1">IFERROR(__xludf.DUMMYFUNCTION("""COMPUTED_VALUE"""),44705)</f>
        <v>44705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5">
      <c r="A65" s="47">
        <f ca="1">IFERROR(__xludf.DUMMYFUNCTION("""COMPUTED_VALUE"""),44631)</f>
        <v>44631</v>
      </c>
      <c r="B65" s="48" t="s">
        <v>18</v>
      </c>
      <c r="C65" s="46">
        <f ca="1">IFERROR(__xludf.DUMMYFUNCTION("""COMPUTED_VALUE"""),7)</f>
        <v>7</v>
      </c>
      <c r="D65" s="46" t="str">
        <f ca="1">IFERROR(__xludf.DUMMYFUNCTION("""COMPUTED_VALUE"""),"OTORGADO")</f>
        <v>OTORGADO</v>
      </c>
      <c r="E65" s="47">
        <f ca="1">IFERROR(__xludf.DUMMYFUNCTION("""COMPUTED_VALUE"""),44755)</f>
        <v>44755</v>
      </c>
      <c r="F65" s="47">
        <f ca="1">IFERROR(__xludf.DUMMYFUNCTION("""COMPUTED_VALUE"""),44756)</f>
        <v>44756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47">
        <f ca="1">IFERROR(__xludf.DUMMYFUNCTION("""COMPUTED_VALUE"""),44657)</f>
        <v>44657</v>
      </c>
      <c r="B66" s="48" t="s">
        <v>18</v>
      </c>
      <c r="C66" s="46">
        <f ca="1">IFERROR(__xludf.DUMMYFUNCTION("""COMPUTED_VALUE"""),2)</f>
        <v>2</v>
      </c>
      <c r="D66" s="46" t="str">
        <f ca="1">IFERROR(__xludf.DUMMYFUNCTION("""COMPUTED_VALUE"""),"OTORGADO")</f>
        <v>OTORGADO</v>
      </c>
      <c r="E66" s="47">
        <f ca="1">IFERROR(__xludf.DUMMYFUNCTION("""COMPUTED_VALUE"""),44670)</f>
        <v>44670</v>
      </c>
      <c r="F66" s="47">
        <f ca="1">IFERROR(__xludf.DUMMYFUNCTION("""COMPUTED_VALUE"""),44694)</f>
        <v>44694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47">
        <f ca="1">IFERROR(__xludf.DUMMYFUNCTION("""COMPUTED_VALUE"""),44663)</f>
        <v>44663</v>
      </c>
      <c r="B67" s="48" t="s">
        <v>18</v>
      </c>
      <c r="C67" s="46">
        <f ca="1">IFERROR(__xludf.DUMMYFUNCTION("""COMPUTED_VALUE"""),2)</f>
        <v>2</v>
      </c>
      <c r="D67" s="46" t="str">
        <f ca="1">IFERROR(__xludf.DUMMYFUNCTION("""COMPUTED_VALUE"""),"OTORGADO")</f>
        <v>OTORGADO</v>
      </c>
      <c r="E67" s="47">
        <f ca="1">IFERROR(__xludf.DUMMYFUNCTION("""COMPUTED_VALUE"""),44670)</f>
        <v>44670</v>
      </c>
      <c r="F67" s="47">
        <f ca="1">IFERROR(__xludf.DUMMYFUNCTION("""COMPUTED_VALUE"""),44694)</f>
        <v>44694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47">
        <f ca="1">IFERROR(__xludf.DUMMYFUNCTION("""COMPUTED_VALUE"""),44673)</f>
        <v>44673</v>
      </c>
      <c r="B68" s="48" t="s">
        <v>18</v>
      </c>
      <c r="C68" s="46">
        <f ca="1">IFERROR(__xludf.DUMMYFUNCTION("""COMPUTED_VALUE"""),10)</f>
        <v>10</v>
      </c>
      <c r="D68" s="46" t="str">
        <f ca="1">IFERROR(__xludf.DUMMYFUNCTION("""COMPUTED_VALUE"""),"VIABILIDAD DGFU-COM")</f>
        <v>VIABILIDAD DGFU-COM</v>
      </c>
      <c r="E68" s="47"/>
      <c r="F68" s="47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47">
        <f ca="1">IFERROR(__xludf.DUMMYFUNCTION("""COMPUTED_VALUE"""),44669)</f>
        <v>44669</v>
      </c>
      <c r="B69" s="48" t="s">
        <v>18</v>
      </c>
      <c r="C69" s="46">
        <f ca="1">IFERROR(__xludf.DUMMYFUNCTION("""COMPUTED_VALUE"""),2)</f>
        <v>2</v>
      </c>
      <c r="D69" s="46" t="str">
        <f ca="1">IFERROR(__xludf.DUMMYFUNCTION("""COMPUTED_VALUE"""),"OTORGADO")</f>
        <v>OTORGADO</v>
      </c>
      <c r="E69" s="47">
        <f ca="1">IFERROR(__xludf.DUMMYFUNCTION("""COMPUTED_VALUE"""),44676)</f>
        <v>44676</v>
      </c>
      <c r="F69" s="47">
        <f ca="1">IFERROR(__xludf.DUMMYFUNCTION("""COMPUTED_VALUE"""),44694)</f>
        <v>44694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47">
        <f ca="1">IFERROR(__xludf.DUMMYFUNCTION("""COMPUTED_VALUE"""),44676)</f>
        <v>44676</v>
      </c>
      <c r="B70" s="48" t="s">
        <v>18</v>
      </c>
      <c r="C70" s="46">
        <f ca="1">IFERROR(__xludf.DUMMYFUNCTION("""COMPUTED_VALUE"""),13)</f>
        <v>13</v>
      </c>
      <c r="D70" s="46" t="str">
        <f ca="1">IFERROR(__xludf.DUMMYFUNCTION("""COMPUTED_VALUE"""),"VIABILIDAD DGFU-COM")</f>
        <v>VIABILIDAD DGFU-COM</v>
      </c>
      <c r="E70" s="47">
        <f ca="1">IFERROR(__xludf.DUMMYFUNCTION("""COMPUTED_VALUE"""),44819)</f>
        <v>44819</v>
      </c>
      <c r="F70" s="47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47">
        <f ca="1">IFERROR(__xludf.DUMMYFUNCTION("""COMPUTED_VALUE"""),44687)</f>
        <v>44687</v>
      </c>
      <c r="B71" s="48" t="s">
        <v>18</v>
      </c>
      <c r="C71" s="46">
        <f ca="1">IFERROR(__xludf.DUMMYFUNCTION("""COMPUTED_VALUE"""),13)</f>
        <v>13</v>
      </c>
      <c r="D71" s="46" t="str">
        <f ca="1">IFERROR(__xludf.DUMMYFUNCTION("""COMPUTED_VALUE"""),"OTORGADO")</f>
        <v>OTORGADO</v>
      </c>
      <c r="E71" s="47">
        <f ca="1">IFERROR(__xludf.DUMMYFUNCTION("""COMPUTED_VALUE"""),44693)</f>
        <v>44693</v>
      </c>
      <c r="F71" s="47">
        <f ca="1">IFERROR(__xludf.DUMMYFUNCTION("""COMPUTED_VALUE"""),44697)</f>
        <v>44697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47">
        <f ca="1">IFERROR(__xludf.DUMMYFUNCTION("""COMPUTED_VALUE"""),44690)</f>
        <v>44690</v>
      </c>
      <c r="B72" s="48" t="s">
        <v>18</v>
      </c>
      <c r="C72" s="46">
        <f ca="1">IFERROR(__xludf.DUMMYFUNCTION("""COMPUTED_VALUE"""),14)</f>
        <v>14</v>
      </c>
      <c r="D72" s="46" t="str">
        <f ca="1">IFERROR(__xludf.DUMMYFUNCTION("""COMPUTED_VALUE"""),"OTORGADO")</f>
        <v>OTORGADO</v>
      </c>
      <c r="E72" s="47">
        <f ca="1">IFERROR(__xludf.DUMMYFUNCTION("""COMPUTED_VALUE"""),44693)</f>
        <v>44693</v>
      </c>
      <c r="F72" s="47">
        <f ca="1">IFERROR(__xludf.DUMMYFUNCTION("""COMPUTED_VALUE"""),44694)</f>
        <v>44694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47">
        <f ca="1">IFERROR(__xludf.DUMMYFUNCTION("""COMPUTED_VALUE"""),44692)</f>
        <v>44692</v>
      </c>
      <c r="B73" s="48" t="s">
        <v>18</v>
      </c>
      <c r="C73" s="46">
        <f ca="1">IFERROR(__xludf.DUMMYFUNCTION("""COMPUTED_VALUE"""),6)</f>
        <v>6</v>
      </c>
      <c r="D73" s="46" t="str">
        <f ca="1">IFERROR(__xludf.DUMMYFUNCTION("""COMPUTED_VALUE"""),"OTORGADO")</f>
        <v>OTORGADO</v>
      </c>
      <c r="E73" s="47">
        <f ca="1">IFERROR(__xludf.DUMMYFUNCTION("""COMPUTED_VALUE"""),44740)</f>
        <v>44740</v>
      </c>
      <c r="F73" s="47">
        <f ca="1">IFERROR(__xludf.DUMMYFUNCTION("""COMPUTED_VALUE"""),44834)</f>
        <v>44834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47">
        <f ca="1">IFERROR(__xludf.DUMMYFUNCTION("""COMPUTED_VALUE"""),44692)</f>
        <v>44692</v>
      </c>
      <c r="B74" s="48" t="s">
        <v>18</v>
      </c>
      <c r="C74" s="46">
        <f ca="1">IFERROR(__xludf.DUMMYFUNCTION("""COMPUTED_VALUE"""),3)</f>
        <v>3</v>
      </c>
      <c r="D74" s="46" t="str">
        <f ca="1">IFERROR(__xludf.DUMMYFUNCTION("""COMPUTED_VALUE"""),"OTORGADO")</f>
        <v>OTORGADO</v>
      </c>
      <c r="E74" s="47">
        <f ca="1">IFERROR(__xludf.DUMMYFUNCTION("""COMPUTED_VALUE"""),44740)</f>
        <v>44740</v>
      </c>
      <c r="F74" s="47">
        <f ca="1">IFERROR(__xludf.DUMMYFUNCTION("""COMPUTED_VALUE"""),44748)</f>
        <v>44748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47">
        <f ca="1">IFERROR(__xludf.DUMMYFUNCTION("""COMPUTED_VALUE"""),44692)</f>
        <v>44692</v>
      </c>
      <c r="B75" s="48" t="s">
        <v>18</v>
      </c>
      <c r="C75" s="46">
        <f ca="1">IFERROR(__xludf.DUMMYFUNCTION("""COMPUTED_VALUE"""),2)</f>
        <v>2</v>
      </c>
      <c r="D75" s="46" t="str">
        <f ca="1">IFERROR(__xludf.DUMMYFUNCTION("""COMPUTED_VALUE"""),"OTORGADO")</f>
        <v>OTORGADO</v>
      </c>
      <c r="E75" s="47">
        <f ca="1">IFERROR(__xludf.DUMMYFUNCTION("""COMPUTED_VALUE"""),44694)</f>
        <v>44694</v>
      </c>
      <c r="F75" s="47">
        <f ca="1">IFERROR(__xludf.DUMMYFUNCTION("""COMPUTED_VALUE"""),44708)</f>
        <v>44708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47">
        <f ca="1">IFERROR(__xludf.DUMMYFUNCTION("""COMPUTED_VALUE"""),44694)</f>
        <v>44694</v>
      </c>
      <c r="B76" s="48" t="s">
        <v>18</v>
      </c>
      <c r="C76" s="46">
        <f ca="1">IFERROR(__xludf.DUMMYFUNCTION("""COMPUTED_VALUE"""),13)</f>
        <v>13</v>
      </c>
      <c r="D76" s="46" t="str">
        <f ca="1">IFERROR(__xludf.DUMMYFUNCTION("""COMPUTED_VALUE"""),"OTORGADO")</f>
        <v>OTORGADO</v>
      </c>
      <c r="E76" s="47">
        <f ca="1">IFERROR(__xludf.DUMMYFUNCTION("""COMPUTED_VALUE"""),44697)</f>
        <v>44697</v>
      </c>
      <c r="F76" s="47">
        <f ca="1">IFERROR(__xludf.DUMMYFUNCTION("""COMPUTED_VALUE"""),44705)</f>
        <v>44705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47">
        <f ca="1">IFERROR(__xludf.DUMMYFUNCTION("""COMPUTED_VALUE"""),44701)</f>
        <v>44701</v>
      </c>
      <c r="B77" s="48" t="s">
        <v>18</v>
      </c>
      <c r="C77" s="46">
        <f ca="1">IFERROR(__xludf.DUMMYFUNCTION("""COMPUTED_VALUE"""),1)</f>
        <v>1</v>
      </c>
      <c r="D77" s="46" t="str">
        <f ca="1">IFERROR(__xludf.DUMMYFUNCTION("""COMPUTED_VALUE"""),"OTORGADO")</f>
        <v>OTORGADO</v>
      </c>
      <c r="E77" s="47">
        <f ca="1">IFERROR(__xludf.DUMMYFUNCTION("""COMPUTED_VALUE"""),45121)</f>
        <v>45121</v>
      </c>
      <c r="F77" s="47">
        <f ca="1">IFERROR(__xludf.DUMMYFUNCTION("""COMPUTED_VALUE"""),44721)</f>
        <v>44721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47">
        <f ca="1">IFERROR(__xludf.DUMMYFUNCTION("""COMPUTED_VALUE"""),44705)</f>
        <v>44705</v>
      </c>
      <c r="B78" s="48" t="s">
        <v>18</v>
      </c>
      <c r="C78" s="46">
        <f ca="1">IFERROR(__xludf.DUMMYFUNCTION("""COMPUTED_VALUE"""),13)</f>
        <v>13</v>
      </c>
      <c r="D78" s="46" t="str">
        <f ca="1">IFERROR(__xludf.DUMMYFUNCTION("""COMPUTED_VALUE"""),"OTORGADO")</f>
        <v>OTORGADO</v>
      </c>
      <c r="E78" s="47">
        <f ca="1">IFERROR(__xludf.DUMMYFUNCTION("""COMPUTED_VALUE"""),44810)</f>
        <v>44810</v>
      </c>
      <c r="F78" s="47">
        <f ca="1">IFERROR(__xludf.DUMMYFUNCTION("""COMPUTED_VALUE"""),44834)</f>
        <v>44834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47">
        <f ca="1">IFERROR(__xludf.DUMMYFUNCTION("""COMPUTED_VALUE"""),44708)</f>
        <v>44708</v>
      </c>
      <c r="B79" s="48" t="s">
        <v>18</v>
      </c>
      <c r="C79" s="46">
        <f ca="1">IFERROR(__xludf.DUMMYFUNCTION("""COMPUTED_VALUE"""),15)</f>
        <v>15</v>
      </c>
      <c r="D79" s="46" t="str">
        <f ca="1">IFERROR(__xludf.DUMMYFUNCTION("""COMPUTED_VALUE"""),"OTORGADO")</f>
        <v>OTORGADO</v>
      </c>
      <c r="E79" s="47">
        <f ca="1">IFERROR(__xludf.DUMMYFUNCTION("""COMPUTED_VALUE"""),45068)</f>
        <v>45068</v>
      </c>
      <c r="F79" s="47">
        <f ca="1">IFERROR(__xludf.DUMMYFUNCTION("""COMPUTED_VALUE"""),45068)</f>
        <v>45068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47">
        <f ca="1">IFERROR(__xludf.DUMMYFUNCTION("""COMPUTED_VALUE"""),44715)</f>
        <v>44715</v>
      </c>
      <c r="B80" s="48" t="s">
        <v>18</v>
      </c>
      <c r="C80" s="46">
        <f ca="1">IFERROR(__xludf.DUMMYFUNCTION("""COMPUTED_VALUE"""),3)</f>
        <v>3</v>
      </c>
      <c r="D80" s="46" t="str">
        <f ca="1">IFERROR(__xludf.DUMMYFUNCTION("""COMPUTED_VALUE"""),"OTORGADO")</f>
        <v>OTORGADO</v>
      </c>
      <c r="E80" s="47">
        <f ca="1">IFERROR(__xludf.DUMMYFUNCTION("""COMPUTED_VALUE"""),44728)</f>
        <v>44728</v>
      </c>
      <c r="F80" s="47">
        <f ca="1">IFERROR(__xludf.DUMMYFUNCTION("""COMPUTED_VALUE"""),44760)</f>
        <v>44760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47">
        <f ca="1">IFERROR(__xludf.DUMMYFUNCTION("""COMPUTED_VALUE"""),44719)</f>
        <v>44719</v>
      </c>
      <c r="B81" s="48" t="s">
        <v>18</v>
      </c>
      <c r="C81" s="46">
        <f ca="1">IFERROR(__xludf.DUMMYFUNCTION("""COMPUTED_VALUE"""),13)</f>
        <v>13</v>
      </c>
      <c r="D81" s="46" t="str">
        <f ca="1">IFERROR(__xludf.DUMMYFUNCTION("""COMPUTED_VALUE"""),"OTORGADO")</f>
        <v>OTORGADO</v>
      </c>
      <c r="E81" s="47">
        <f ca="1">IFERROR(__xludf.DUMMYFUNCTION("""COMPUTED_VALUE"""),44721)</f>
        <v>44721</v>
      </c>
      <c r="F81" s="47">
        <f ca="1">IFERROR(__xludf.DUMMYFUNCTION("""COMPUTED_VALUE"""),44725)</f>
        <v>44725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47">
        <f ca="1">IFERROR(__xludf.DUMMYFUNCTION("""COMPUTED_VALUE"""),44721)</f>
        <v>44721</v>
      </c>
      <c r="B82" s="48" t="s">
        <v>18</v>
      </c>
      <c r="C82" s="46">
        <f ca="1">IFERROR(__xludf.DUMMYFUNCTION("""COMPUTED_VALUE"""),1)</f>
        <v>1</v>
      </c>
      <c r="D82" s="46" t="str">
        <f ca="1">IFERROR(__xludf.DUMMYFUNCTION("""COMPUTED_VALUE"""),"OTORGADO")</f>
        <v>OTORGADO</v>
      </c>
      <c r="E82" s="47">
        <f ca="1">IFERROR(__xludf.DUMMYFUNCTION("""COMPUTED_VALUE"""),44727)</f>
        <v>44727</v>
      </c>
      <c r="F82" s="47">
        <f ca="1">IFERROR(__xludf.DUMMYFUNCTION("""COMPUTED_VALUE"""),44735)</f>
        <v>44735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47">
        <f ca="1">IFERROR(__xludf.DUMMYFUNCTION("""COMPUTED_VALUE"""),44734)</f>
        <v>44734</v>
      </c>
      <c r="B83" s="48" t="s">
        <v>18</v>
      </c>
      <c r="C83" s="46">
        <f ca="1">IFERROR(__xludf.DUMMYFUNCTION("""COMPUTED_VALUE"""),14)</f>
        <v>14</v>
      </c>
      <c r="D83" s="46" t="str">
        <f ca="1">IFERROR(__xludf.DUMMYFUNCTION("""COMPUTED_VALUE"""),"OTORGADO")</f>
        <v>OTORGADO</v>
      </c>
      <c r="E83" s="47">
        <f ca="1">IFERROR(__xludf.DUMMYFUNCTION("""COMPUTED_VALUE"""),44735)</f>
        <v>44735</v>
      </c>
      <c r="F83" s="47">
        <f ca="1">IFERROR(__xludf.DUMMYFUNCTION("""COMPUTED_VALUE"""),44799)</f>
        <v>44799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47">
        <f ca="1">IFERROR(__xludf.DUMMYFUNCTION("""COMPUTED_VALUE"""),44734)</f>
        <v>44734</v>
      </c>
      <c r="B84" s="48" t="s">
        <v>18</v>
      </c>
      <c r="C84" s="46">
        <f ca="1">IFERROR(__xludf.DUMMYFUNCTION("""COMPUTED_VALUE"""),6)</f>
        <v>6</v>
      </c>
      <c r="D84" s="46" t="str">
        <f ca="1">IFERROR(__xludf.DUMMYFUNCTION("""COMPUTED_VALUE"""),"OTORGADO")</f>
        <v>OTORGADO</v>
      </c>
      <c r="E84" s="47">
        <f ca="1">IFERROR(__xludf.DUMMYFUNCTION("""COMPUTED_VALUE"""),44753)</f>
        <v>44753</v>
      </c>
      <c r="F84" s="47">
        <f ca="1">IFERROR(__xludf.DUMMYFUNCTION("""COMPUTED_VALUE"""),44838)</f>
        <v>44838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47">
        <f ca="1">IFERROR(__xludf.DUMMYFUNCTION("""COMPUTED_VALUE"""),44741)</f>
        <v>44741</v>
      </c>
      <c r="B85" s="48" t="s">
        <v>18</v>
      </c>
      <c r="C85" s="46">
        <f ca="1">IFERROR(__xludf.DUMMYFUNCTION("""COMPUTED_VALUE"""),9)</f>
        <v>9</v>
      </c>
      <c r="D85" s="46" t="str">
        <f ca="1">IFERROR(__xludf.DUMMYFUNCTION("""COMPUTED_VALUE"""),"OTORGADO")</f>
        <v>OTORGADO</v>
      </c>
      <c r="E85" s="47">
        <f ca="1">IFERROR(__xludf.DUMMYFUNCTION("""COMPUTED_VALUE"""),44743)</f>
        <v>44743</v>
      </c>
      <c r="F85" s="47">
        <f ca="1">IFERROR(__xludf.DUMMYFUNCTION("""COMPUTED_VALUE"""),44753)</f>
        <v>44753</v>
      </c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47">
        <f ca="1">IFERROR(__xludf.DUMMYFUNCTION("""COMPUTED_VALUE"""),44740)</f>
        <v>44740</v>
      </c>
      <c r="B86" s="48" t="s">
        <v>18</v>
      </c>
      <c r="C86" s="46">
        <f ca="1">IFERROR(__xludf.DUMMYFUNCTION("""COMPUTED_VALUE"""),11)</f>
        <v>11</v>
      </c>
      <c r="D86" s="46" t="str">
        <f ca="1">IFERROR(__xludf.DUMMYFUNCTION("""COMPUTED_VALUE"""),"OTORGADO")</f>
        <v>OTORGADO</v>
      </c>
      <c r="E86" s="47">
        <f ca="1">IFERROR(__xludf.DUMMYFUNCTION("""COMPUTED_VALUE"""),44743)</f>
        <v>44743</v>
      </c>
      <c r="F86" s="47">
        <f ca="1">IFERROR(__xludf.DUMMYFUNCTION("""COMPUTED_VALUE"""),44743)</f>
        <v>44743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47">
        <f ca="1">IFERROR(__xludf.DUMMYFUNCTION("""COMPUTED_VALUE"""),44740)</f>
        <v>44740</v>
      </c>
      <c r="B87" s="48" t="s">
        <v>18</v>
      </c>
      <c r="C87" s="46">
        <f ca="1">IFERROR(__xludf.DUMMYFUNCTION("""COMPUTED_VALUE"""),13)</f>
        <v>13</v>
      </c>
      <c r="D87" s="46" t="str">
        <f ca="1">IFERROR(__xludf.DUMMYFUNCTION("""COMPUTED_VALUE"""),"OTORGADO")</f>
        <v>OTORGADO</v>
      </c>
      <c r="E87" s="47">
        <f ca="1">IFERROR(__xludf.DUMMYFUNCTION("""COMPUTED_VALUE"""),45015)</f>
        <v>45015</v>
      </c>
      <c r="F87" s="47">
        <f ca="1">IFERROR(__xludf.DUMMYFUNCTION("""COMPUTED_VALUE"""),45020)</f>
        <v>45020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47">
        <f ca="1">IFERROR(__xludf.DUMMYFUNCTION("""COMPUTED_VALUE"""),44745)</f>
        <v>44745</v>
      </c>
      <c r="B88" s="48" t="s">
        <v>18</v>
      </c>
      <c r="C88" s="46">
        <f ca="1">IFERROR(__xludf.DUMMYFUNCTION("""COMPUTED_VALUE"""),4)</f>
        <v>4</v>
      </c>
      <c r="D88" s="46" t="str">
        <f ca="1">IFERROR(__xludf.DUMMYFUNCTION("""COMPUTED_VALUE"""),"OTORGADO")</f>
        <v>OTORGADO</v>
      </c>
      <c r="E88" s="47">
        <f ca="1">IFERROR(__xludf.DUMMYFUNCTION("""COMPUTED_VALUE"""),44946)</f>
        <v>44946</v>
      </c>
      <c r="F88" s="47">
        <f ca="1">IFERROR(__xludf.DUMMYFUNCTION("""COMPUTED_VALUE"""),44860)</f>
        <v>44860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47">
        <f ca="1">IFERROR(__xludf.DUMMYFUNCTION("""COMPUTED_VALUE"""),44753)</f>
        <v>44753</v>
      </c>
      <c r="B89" s="48" t="s">
        <v>18</v>
      </c>
      <c r="C89" s="46">
        <f ca="1">IFERROR(__xludf.DUMMYFUNCTION("""COMPUTED_VALUE"""),4)</f>
        <v>4</v>
      </c>
      <c r="D89" s="46" t="str">
        <f ca="1">IFERROR(__xludf.DUMMYFUNCTION("""COMPUTED_VALUE"""),"OTORGADO")</f>
        <v>OTORGADO</v>
      </c>
      <c r="E89" s="47">
        <f ca="1">IFERROR(__xludf.DUMMYFUNCTION("""COMPUTED_VALUE"""),44755)</f>
        <v>44755</v>
      </c>
      <c r="F89" s="47">
        <f ca="1">IFERROR(__xludf.DUMMYFUNCTION("""COMPUTED_VALUE"""),44778)</f>
        <v>44778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47">
        <f ca="1">IFERROR(__xludf.DUMMYFUNCTION("""COMPUTED_VALUE"""),44763)</f>
        <v>44763</v>
      </c>
      <c r="B90" s="48" t="s">
        <v>18</v>
      </c>
      <c r="C90" s="46">
        <f ca="1">IFERROR(__xludf.DUMMYFUNCTION("""COMPUTED_VALUE"""),6)</f>
        <v>6</v>
      </c>
      <c r="D90" s="46" t="str">
        <f ca="1">IFERROR(__xludf.DUMMYFUNCTION("""COMPUTED_VALUE"""),"VIABILIDAD DGFU-COM")</f>
        <v>VIABILIDAD DGFU-COM</v>
      </c>
      <c r="E90" s="47"/>
      <c r="F90" s="47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47">
        <f ca="1">IFERROR(__xludf.DUMMYFUNCTION("""COMPUTED_VALUE"""),44781)</f>
        <v>44781</v>
      </c>
      <c r="B91" s="48" t="s">
        <v>18</v>
      </c>
      <c r="C91" s="46">
        <f ca="1">IFERROR(__xludf.DUMMYFUNCTION("""COMPUTED_VALUE"""),1)</f>
        <v>1</v>
      </c>
      <c r="D91" s="46" t="str">
        <f ca="1">IFERROR(__xludf.DUMMYFUNCTION("""COMPUTED_VALUE"""),"OTORGADO")</f>
        <v>OTORGADO</v>
      </c>
      <c r="E91" s="47">
        <f ca="1">IFERROR(__xludf.DUMMYFUNCTION("""COMPUTED_VALUE"""),44785)</f>
        <v>44785</v>
      </c>
      <c r="F91" s="47">
        <f ca="1">IFERROR(__xludf.DUMMYFUNCTION("""COMPUTED_VALUE"""),44792)</f>
        <v>44792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47">
        <f ca="1">IFERROR(__xludf.DUMMYFUNCTION("""COMPUTED_VALUE"""),44782)</f>
        <v>44782</v>
      </c>
      <c r="B92" s="48" t="s">
        <v>18</v>
      </c>
      <c r="C92" s="46">
        <f ca="1">IFERROR(__xludf.DUMMYFUNCTION("""COMPUTED_VALUE"""),13)</f>
        <v>13</v>
      </c>
      <c r="D92" s="46" t="str">
        <f ca="1">IFERROR(__xludf.DUMMYFUNCTION("""COMPUTED_VALUE"""),"OTORGADO")</f>
        <v>OTORGADO</v>
      </c>
      <c r="E92" s="47">
        <f ca="1">IFERROR(__xludf.DUMMYFUNCTION("""COMPUTED_VALUE"""),44965)</f>
        <v>44965</v>
      </c>
      <c r="F92" s="47">
        <f ca="1">IFERROR(__xludf.DUMMYFUNCTION("""COMPUTED_VALUE"""),44993)</f>
        <v>44993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47">
        <f ca="1">IFERROR(__xludf.DUMMYFUNCTION("""COMPUTED_VALUE"""),44782)</f>
        <v>44782</v>
      </c>
      <c r="B93" s="48" t="s">
        <v>18</v>
      </c>
      <c r="C93" s="46">
        <f ca="1">IFERROR(__xludf.DUMMYFUNCTION("""COMPUTED_VALUE"""),4)</f>
        <v>4</v>
      </c>
      <c r="D93" s="46" t="str">
        <f ca="1">IFERROR(__xludf.DUMMYFUNCTION("""COMPUTED_VALUE"""),"OTORGADO")</f>
        <v>OTORGADO</v>
      </c>
      <c r="E93" s="47">
        <f ca="1">IFERROR(__xludf.DUMMYFUNCTION("""COMPUTED_VALUE"""),44785)</f>
        <v>44785</v>
      </c>
      <c r="F93" s="47">
        <f ca="1">IFERROR(__xludf.DUMMYFUNCTION("""COMPUTED_VALUE"""),44860)</f>
        <v>44860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47">
        <f ca="1">IFERROR(__xludf.DUMMYFUNCTION("""COMPUTED_VALUE"""),44782)</f>
        <v>44782</v>
      </c>
      <c r="B94" s="48" t="s">
        <v>18</v>
      </c>
      <c r="C94" s="46">
        <f ca="1">IFERROR(__xludf.DUMMYFUNCTION("""COMPUTED_VALUE"""),1)</f>
        <v>1</v>
      </c>
      <c r="D94" s="46" t="str">
        <f ca="1">IFERROR(__xludf.DUMMYFUNCTION("""COMPUTED_VALUE"""),"OTORGADO")</f>
        <v>OTORGADO</v>
      </c>
      <c r="E94" s="47">
        <f ca="1">IFERROR(__xludf.DUMMYFUNCTION("""COMPUTED_VALUE"""),44782)</f>
        <v>44782</v>
      </c>
      <c r="F94" s="47">
        <f ca="1">IFERROR(__xludf.DUMMYFUNCTION("""COMPUTED_VALUE"""),44784)</f>
        <v>44784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47">
        <f ca="1">IFERROR(__xludf.DUMMYFUNCTION("""COMPUTED_VALUE"""),44784)</f>
        <v>44784</v>
      </c>
      <c r="B95" s="48" t="s">
        <v>18</v>
      </c>
      <c r="C95" s="46">
        <f ca="1">IFERROR(__xludf.DUMMYFUNCTION("""COMPUTED_VALUE"""),4)</f>
        <v>4</v>
      </c>
      <c r="D95" s="46" t="str">
        <f ca="1">IFERROR(__xludf.DUMMYFUNCTION("""COMPUTED_VALUE"""),"OTORGADO")</f>
        <v>OTORGADO</v>
      </c>
      <c r="E95" s="47">
        <f ca="1">IFERROR(__xludf.DUMMYFUNCTION("""COMPUTED_VALUE"""),44859)</f>
        <v>44859</v>
      </c>
      <c r="F95" s="47">
        <f ca="1">IFERROR(__xludf.DUMMYFUNCTION("""COMPUTED_VALUE"""),44867)</f>
        <v>44867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47">
        <f ca="1">IFERROR(__xludf.DUMMYFUNCTION("""COMPUTED_VALUE"""),44796)</f>
        <v>44796</v>
      </c>
      <c r="B96" s="48" t="s">
        <v>18</v>
      </c>
      <c r="C96" s="46">
        <f ca="1">IFERROR(__xludf.DUMMYFUNCTION("""COMPUTED_VALUE"""),3)</f>
        <v>3</v>
      </c>
      <c r="D96" s="46" t="str">
        <f ca="1">IFERROR(__xludf.DUMMYFUNCTION("""COMPUTED_VALUE"""),"OTORGADO")</f>
        <v>OTORGADO</v>
      </c>
      <c r="E96" s="47">
        <f ca="1">IFERROR(__xludf.DUMMYFUNCTION("""COMPUTED_VALUE"""),44796)</f>
        <v>44796</v>
      </c>
      <c r="F96" s="47">
        <f ca="1">IFERROR(__xludf.DUMMYFUNCTION("""COMPUTED_VALUE"""),44819)</f>
        <v>44819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47">
        <f ca="1">IFERROR(__xludf.DUMMYFUNCTION("""COMPUTED_VALUE"""),44796)</f>
        <v>44796</v>
      </c>
      <c r="B97" s="48" t="s">
        <v>18</v>
      </c>
      <c r="C97" s="46">
        <f ca="1">IFERROR(__xludf.DUMMYFUNCTION("""COMPUTED_VALUE"""),1)</f>
        <v>1</v>
      </c>
      <c r="D97" s="46" t="str">
        <f ca="1">IFERROR(__xludf.DUMMYFUNCTION("""COMPUTED_VALUE"""),"OTORGADO")</f>
        <v>OTORGADO</v>
      </c>
      <c r="E97" s="47">
        <f ca="1">IFERROR(__xludf.DUMMYFUNCTION("""COMPUTED_VALUE"""),44796)</f>
        <v>44796</v>
      </c>
      <c r="F97" s="47">
        <f ca="1">IFERROR(__xludf.DUMMYFUNCTION("""COMPUTED_VALUE"""),44798)</f>
        <v>44798</v>
      </c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47">
        <f ca="1">IFERROR(__xludf.DUMMYFUNCTION("""COMPUTED_VALUE"""),44804)</f>
        <v>44804</v>
      </c>
      <c r="B98" s="48" t="s">
        <v>18</v>
      </c>
      <c r="C98" s="46">
        <f ca="1">IFERROR(__xludf.DUMMYFUNCTION("""COMPUTED_VALUE"""),12)</f>
        <v>12</v>
      </c>
      <c r="D98" s="46" t="str">
        <f ca="1">IFERROR(__xludf.DUMMYFUNCTION("""COMPUTED_VALUE"""),"OTORGADO")</f>
        <v>OTORGADO</v>
      </c>
      <c r="E98" s="47">
        <f ca="1">IFERROR(__xludf.DUMMYFUNCTION("""COMPUTED_VALUE"""),44804)</f>
        <v>44804</v>
      </c>
      <c r="F98" s="47">
        <f ca="1">IFERROR(__xludf.DUMMYFUNCTION("""COMPUTED_VALUE"""),44805)</f>
        <v>44805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47">
        <f ca="1">IFERROR(__xludf.DUMMYFUNCTION("""COMPUTED_VALUE"""),44802)</f>
        <v>44802</v>
      </c>
      <c r="B99" s="48" t="s">
        <v>18</v>
      </c>
      <c r="C99" s="46">
        <f ca="1">IFERROR(__xludf.DUMMYFUNCTION("""COMPUTED_VALUE"""),13)</f>
        <v>13</v>
      </c>
      <c r="D99" s="46" t="str">
        <f ca="1">IFERROR(__xludf.DUMMYFUNCTION("""COMPUTED_VALUE"""),"OTORGADO")</f>
        <v>OTORGADO</v>
      </c>
      <c r="E99" s="47">
        <f ca="1">IFERROR(__xludf.DUMMYFUNCTION("""COMPUTED_VALUE"""),45057)</f>
        <v>45057</v>
      </c>
      <c r="F99" s="47">
        <f ca="1">IFERROR(__xludf.DUMMYFUNCTION("""COMPUTED_VALUE"""),45061)</f>
        <v>45061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47">
        <f ca="1">IFERROR(__xludf.DUMMYFUNCTION("""COMPUTED_VALUE"""),44802)</f>
        <v>44802</v>
      </c>
      <c r="B100" s="48" t="s">
        <v>18</v>
      </c>
      <c r="C100" s="46">
        <f ca="1">IFERROR(__xludf.DUMMYFUNCTION("""COMPUTED_VALUE"""),1)</f>
        <v>1</v>
      </c>
      <c r="D100" s="46" t="str">
        <f ca="1">IFERROR(__xludf.DUMMYFUNCTION("""COMPUTED_VALUE"""),"OTORGADO")</f>
        <v>OTORGADO</v>
      </c>
      <c r="E100" s="47">
        <f ca="1">IFERROR(__xludf.DUMMYFUNCTION("""COMPUTED_VALUE"""),44949)</f>
        <v>44949</v>
      </c>
      <c r="F100" s="47">
        <f ca="1">IFERROR(__xludf.DUMMYFUNCTION("""COMPUTED_VALUE"""),44952)</f>
        <v>44952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47">
        <f ca="1">IFERROR(__xludf.DUMMYFUNCTION("""COMPUTED_VALUE"""),44810)</f>
        <v>44810</v>
      </c>
      <c r="B101" s="48" t="s">
        <v>18</v>
      </c>
      <c r="C101" s="46">
        <f ca="1">IFERROR(__xludf.DUMMYFUNCTION("""COMPUTED_VALUE"""),3)</f>
        <v>3</v>
      </c>
      <c r="D101" s="46" t="str">
        <f ca="1">IFERROR(__xludf.DUMMYFUNCTION("""COMPUTED_VALUE"""),"OTORGADO")</f>
        <v>OTORGADO</v>
      </c>
      <c r="E101" s="47">
        <f ca="1">IFERROR(__xludf.DUMMYFUNCTION("""COMPUTED_VALUE"""),44811)</f>
        <v>44811</v>
      </c>
      <c r="F101" s="47">
        <f ca="1">IFERROR(__xludf.DUMMYFUNCTION("""COMPUTED_VALUE"""),44819)</f>
        <v>44819</v>
      </c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47">
        <f ca="1">IFERROR(__xludf.DUMMYFUNCTION("""COMPUTED_VALUE"""),44812)</f>
        <v>44812</v>
      </c>
      <c r="B102" s="48" t="s">
        <v>18</v>
      </c>
      <c r="C102" s="46">
        <f ca="1">IFERROR(__xludf.DUMMYFUNCTION("""COMPUTED_VALUE"""),14)</f>
        <v>14</v>
      </c>
      <c r="D102" s="46" t="str">
        <f ca="1">IFERROR(__xludf.DUMMYFUNCTION("""COMPUTED_VALUE"""),"DENEGADO")</f>
        <v>DENEGADO</v>
      </c>
      <c r="E102" s="47">
        <f ca="1">IFERROR(__xludf.DUMMYFUNCTION("""COMPUTED_VALUE"""),44819)</f>
        <v>44819</v>
      </c>
      <c r="F102" s="47">
        <f ca="1">IFERROR(__xludf.DUMMYFUNCTION("""COMPUTED_VALUE"""),44916)</f>
        <v>44916</v>
      </c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47">
        <f ca="1">IFERROR(__xludf.DUMMYFUNCTION("""COMPUTED_VALUE"""),44819)</f>
        <v>44819</v>
      </c>
      <c r="B103" s="48" t="s">
        <v>18</v>
      </c>
      <c r="C103" s="46">
        <f ca="1">IFERROR(__xludf.DUMMYFUNCTION("""COMPUTED_VALUE"""),1)</f>
        <v>1</v>
      </c>
      <c r="D103" s="46" t="str">
        <f ca="1">IFERROR(__xludf.DUMMYFUNCTION("""COMPUTED_VALUE"""),"OTORGADO")</f>
        <v>OTORGADO</v>
      </c>
      <c r="E103" s="47">
        <f ca="1">IFERROR(__xludf.DUMMYFUNCTION("""COMPUTED_VALUE"""),44820)</f>
        <v>44820</v>
      </c>
      <c r="F103" s="47">
        <f ca="1">IFERROR(__xludf.DUMMYFUNCTION("""COMPUTED_VALUE"""),44825)</f>
        <v>44825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47">
        <f ca="1">IFERROR(__xludf.DUMMYFUNCTION("""COMPUTED_VALUE"""),44826)</f>
        <v>44826</v>
      </c>
      <c r="B104" s="48" t="s">
        <v>18</v>
      </c>
      <c r="C104" s="46">
        <f ca="1">IFERROR(__xludf.DUMMYFUNCTION("""COMPUTED_VALUE"""),15)</f>
        <v>15</v>
      </c>
      <c r="D104" s="46" t="str">
        <f ca="1">IFERROR(__xludf.DUMMYFUNCTION("""COMPUTED_VALUE"""),"DENEGADO")</f>
        <v>DENEGADO</v>
      </c>
      <c r="E104" s="47">
        <f ca="1">IFERROR(__xludf.DUMMYFUNCTION("""COMPUTED_VALUE"""),44832)</f>
        <v>44832</v>
      </c>
      <c r="F104" s="47">
        <f ca="1">IFERROR(__xludf.DUMMYFUNCTION("""COMPUTED_VALUE"""),44839)</f>
        <v>44839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47">
        <f ca="1">IFERROR(__xludf.DUMMYFUNCTION("""COMPUTED_VALUE"""),44833)</f>
        <v>44833</v>
      </c>
      <c r="B105" s="48" t="s">
        <v>18</v>
      </c>
      <c r="C105" s="46">
        <f ca="1">IFERROR(__xludf.DUMMYFUNCTION("""COMPUTED_VALUE"""),11)</f>
        <v>11</v>
      </c>
      <c r="D105" s="46" t="str">
        <f ca="1">IFERROR(__xludf.DUMMYFUNCTION("""COMPUTED_VALUE"""),"OTORGADO")</f>
        <v>OTORGADO</v>
      </c>
      <c r="E105" s="47">
        <f ca="1">IFERROR(__xludf.DUMMYFUNCTION("""COMPUTED_VALUE"""),44838)</f>
        <v>44838</v>
      </c>
      <c r="F105" s="47">
        <f ca="1">IFERROR(__xludf.DUMMYFUNCTION("""COMPUTED_VALUE"""),44839)</f>
        <v>44839</v>
      </c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47">
        <f ca="1">IFERROR(__xludf.DUMMYFUNCTION("""COMPUTED_VALUE"""),44802)</f>
        <v>44802</v>
      </c>
      <c r="B106" s="48" t="s">
        <v>18</v>
      </c>
      <c r="C106" s="46">
        <f ca="1">IFERROR(__xludf.DUMMYFUNCTION("""COMPUTED_VALUE"""),4)</f>
        <v>4</v>
      </c>
      <c r="D106" s="46" t="str">
        <f ca="1">IFERROR(__xludf.DUMMYFUNCTION("""COMPUTED_VALUE"""),"OTORGADO")</f>
        <v>OTORGADO</v>
      </c>
      <c r="E106" s="47">
        <f ca="1">IFERROR(__xludf.DUMMYFUNCTION("""COMPUTED_VALUE"""),44860)</f>
        <v>44860</v>
      </c>
      <c r="F106" s="47">
        <f ca="1">IFERROR(__xludf.DUMMYFUNCTION("""COMPUTED_VALUE"""),44887)</f>
        <v>44887</v>
      </c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47">
        <f ca="1">IFERROR(__xludf.DUMMYFUNCTION("""COMPUTED_VALUE"""),44818)</f>
        <v>44818</v>
      </c>
      <c r="B107" s="48" t="s">
        <v>18</v>
      </c>
      <c r="C107" s="46">
        <f ca="1">IFERROR(__xludf.DUMMYFUNCTION("""COMPUTED_VALUE"""),2)</f>
        <v>2</v>
      </c>
      <c r="D107" s="46" t="str">
        <f ca="1">IFERROR(__xludf.DUMMYFUNCTION("""COMPUTED_VALUE"""),"OTORGADO")</f>
        <v>OTORGADO</v>
      </c>
      <c r="E107" s="47">
        <f ca="1">IFERROR(__xludf.DUMMYFUNCTION("""COMPUTED_VALUE"""),44862)</f>
        <v>44862</v>
      </c>
      <c r="F107" s="47">
        <f ca="1">IFERROR(__xludf.DUMMYFUNCTION("""COMPUTED_VALUE"""),44888)</f>
        <v>44888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47">
        <f ca="1">IFERROR(__xludf.DUMMYFUNCTION("""COMPUTED_VALUE"""),44852)</f>
        <v>44852</v>
      </c>
      <c r="B108" s="48" t="s">
        <v>18</v>
      </c>
      <c r="C108" s="46">
        <f ca="1">IFERROR(__xludf.DUMMYFUNCTION("""COMPUTED_VALUE"""),1)</f>
        <v>1</v>
      </c>
      <c r="D108" s="46" t="str">
        <f ca="1">IFERROR(__xludf.DUMMYFUNCTION("""COMPUTED_VALUE"""),"OTORGADO")</f>
        <v>OTORGADO</v>
      </c>
      <c r="E108" s="47">
        <f ca="1">IFERROR(__xludf.DUMMYFUNCTION("""COMPUTED_VALUE"""),44854)</f>
        <v>44854</v>
      </c>
      <c r="F108" s="47">
        <f ca="1">IFERROR(__xludf.DUMMYFUNCTION("""COMPUTED_VALUE"""),44859)</f>
        <v>44859</v>
      </c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47">
        <f ca="1">IFERROR(__xludf.DUMMYFUNCTION("""COMPUTED_VALUE"""),44858)</f>
        <v>44858</v>
      </c>
      <c r="B109" s="48" t="s">
        <v>18</v>
      </c>
      <c r="C109" s="46">
        <f ca="1">IFERROR(__xludf.DUMMYFUNCTION("""COMPUTED_VALUE"""),2)</f>
        <v>2</v>
      </c>
      <c r="D109" s="46" t="str">
        <f ca="1">IFERROR(__xludf.DUMMYFUNCTION("""COMPUTED_VALUE"""),"OTORGADO")</f>
        <v>OTORGADO</v>
      </c>
      <c r="E109" s="47">
        <f ca="1">IFERROR(__xludf.DUMMYFUNCTION("""COMPUTED_VALUE"""),44860)</f>
        <v>44860</v>
      </c>
      <c r="F109" s="47">
        <f ca="1">IFERROR(__xludf.DUMMYFUNCTION("""COMPUTED_VALUE"""),44888)</f>
        <v>44888</v>
      </c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47">
        <f ca="1">IFERROR(__xludf.DUMMYFUNCTION("""COMPUTED_VALUE"""),44854)</f>
        <v>44854</v>
      </c>
      <c r="B110" s="48" t="s">
        <v>18</v>
      </c>
      <c r="C110" s="46">
        <f ca="1">IFERROR(__xludf.DUMMYFUNCTION("""COMPUTED_VALUE"""),14)</f>
        <v>14</v>
      </c>
      <c r="D110" s="46" t="str">
        <f ca="1">IFERROR(__xludf.DUMMYFUNCTION("""COMPUTED_VALUE"""),"OTORGADO")</f>
        <v>OTORGADO</v>
      </c>
      <c r="E110" s="47">
        <f ca="1">IFERROR(__xludf.DUMMYFUNCTION("""COMPUTED_VALUE"""),45083)</f>
        <v>45083</v>
      </c>
      <c r="F110" s="47">
        <f ca="1">IFERROR(__xludf.DUMMYFUNCTION("""COMPUTED_VALUE"""),45089)</f>
        <v>45089</v>
      </c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47">
        <f ca="1">IFERROR(__xludf.DUMMYFUNCTION("""COMPUTED_VALUE"""),44861)</f>
        <v>44861</v>
      </c>
      <c r="B111" s="48" t="s">
        <v>18</v>
      </c>
      <c r="C111" s="46">
        <f ca="1">IFERROR(__xludf.DUMMYFUNCTION("""COMPUTED_VALUE"""),13)</f>
        <v>13</v>
      </c>
      <c r="D111" s="46" t="str">
        <f ca="1">IFERROR(__xludf.DUMMYFUNCTION("""COMPUTED_VALUE"""),"OTORGADO")</f>
        <v>OTORGADO</v>
      </c>
      <c r="E111" s="47">
        <f ca="1">IFERROR(__xludf.DUMMYFUNCTION("""COMPUTED_VALUE"""),44873)</f>
        <v>44873</v>
      </c>
      <c r="F111" s="47">
        <f ca="1">IFERROR(__xludf.DUMMYFUNCTION("""COMPUTED_VALUE"""),44945)</f>
        <v>44945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47">
        <f ca="1">IFERROR(__xludf.DUMMYFUNCTION("""COMPUTED_VALUE"""),44861)</f>
        <v>44861</v>
      </c>
      <c r="B112" s="48" t="s">
        <v>18</v>
      </c>
      <c r="C112" s="46">
        <f ca="1">IFERROR(__xludf.DUMMYFUNCTION("""COMPUTED_VALUE"""),13)</f>
        <v>13</v>
      </c>
      <c r="D112" s="46" t="str">
        <f ca="1">IFERROR(__xludf.DUMMYFUNCTION("""COMPUTED_VALUE"""),"OTORGADO")</f>
        <v>OTORGADO</v>
      </c>
      <c r="E112" s="47">
        <f ca="1">IFERROR(__xludf.DUMMYFUNCTION("""COMPUTED_VALUE"""),44872)</f>
        <v>44872</v>
      </c>
      <c r="F112" s="47">
        <f ca="1">IFERROR(__xludf.DUMMYFUNCTION("""COMPUTED_VALUE"""),44945)</f>
        <v>44945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47">
        <f ca="1">IFERROR(__xludf.DUMMYFUNCTION("""COMPUTED_VALUE"""),44866)</f>
        <v>44866</v>
      </c>
      <c r="B113" s="48" t="s">
        <v>18</v>
      </c>
      <c r="C113" s="46">
        <f ca="1">IFERROR(__xludf.DUMMYFUNCTION("""COMPUTED_VALUE"""),6)</f>
        <v>6</v>
      </c>
      <c r="D113" s="46" t="str">
        <f ca="1">IFERROR(__xludf.DUMMYFUNCTION("""COMPUTED_VALUE"""),"OTORGADO")</f>
        <v>OTORGADO</v>
      </c>
      <c r="E113" s="47">
        <f ca="1">IFERROR(__xludf.DUMMYFUNCTION("""COMPUTED_VALUE"""),44887)</f>
        <v>44887</v>
      </c>
      <c r="F113" s="47">
        <f ca="1">IFERROR(__xludf.DUMMYFUNCTION("""COMPUTED_VALUE"""),44894)</f>
        <v>44894</v>
      </c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47">
        <f ca="1">IFERROR(__xludf.DUMMYFUNCTION("""COMPUTED_VALUE"""),44893)</f>
        <v>44893</v>
      </c>
      <c r="B114" s="48" t="s">
        <v>18</v>
      </c>
      <c r="C114" s="46">
        <f ca="1">IFERROR(__xludf.DUMMYFUNCTION("""COMPUTED_VALUE"""),4)</f>
        <v>4</v>
      </c>
      <c r="D114" s="46" t="str">
        <f ca="1">IFERROR(__xludf.DUMMYFUNCTION("""COMPUTED_VALUE"""),"OTORGADO")</f>
        <v>OTORGADO</v>
      </c>
      <c r="E114" s="47">
        <f ca="1">IFERROR(__xludf.DUMMYFUNCTION("""COMPUTED_VALUE"""),44946)</f>
        <v>44946</v>
      </c>
      <c r="F114" s="47">
        <f ca="1">IFERROR(__xludf.DUMMYFUNCTION("""COMPUTED_VALUE"""),45008)</f>
        <v>45008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47">
        <f ca="1">IFERROR(__xludf.DUMMYFUNCTION("""COMPUTED_VALUE"""),44890)</f>
        <v>44890</v>
      </c>
      <c r="B115" s="48" t="s">
        <v>18</v>
      </c>
      <c r="C115" s="46">
        <f ca="1">IFERROR(__xludf.DUMMYFUNCTION("""COMPUTED_VALUE"""),6)</f>
        <v>6</v>
      </c>
      <c r="D115" s="46" t="str">
        <f ca="1">IFERROR(__xludf.DUMMYFUNCTION("""COMPUTED_VALUE"""),"PERMISO NUEVO")</f>
        <v>PERMISO NUEVO</v>
      </c>
      <c r="E115" s="47"/>
      <c r="F115" s="47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47">
        <f ca="1">IFERROR(__xludf.DUMMYFUNCTION("""COMPUTED_VALUE"""),44921)</f>
        <v>44921</v>
      </c>
      <c r="B116" s="48" t="s">
        <v>18</v>
      </c>
      <c r="C116" s="46">
        <f ca="1">IFERROR(__xludf.DUMMYFUNCTION("""COMPUTED_VALUE"""),12)</f>
        <v>12</v>
      </c>
      <c r="D116" s="46" t="str">
        <f ca="1">IFERROR(__xludf.DUMMYFUNCTION("""COMPUTED_VALUE"""),"OTORGADO")</f>
        <v>OTORGADO</v>
      </c>
      <c r="E116" s="47"/>
      <c r="F116" s="47">
        <f ca="1">IFERROR(__xludf.DUMMYFUNCTION("""COMPUTED_VALUE"""),44918)</f>
        <v>44918</v>
      </c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47">
        <f ca="1">IFERROR(__xludf.DUMMYFUNCTION("""COMPUTED_VALUE"""),44929)</f>
        <v>44929</v>
      </c>
      <c r="B117" s="48" t="s">
        <v>18</v>
      </c>
      <c r="C117" s="46">
        <f ca="1">IFERROR(__xludf.DUMMYFUNCTION("""COMPUTED_VALUE"""),1)</f>
        <v>1</v>
      </c>
      <c r="D117" s="46" t="str">
        <f ca="1">IFERROR(__xludf.DUMMYFUNCTION("""COMPUTED_VALUE"""),"OTORGADO")</f>
        <v>OTORGADO</v>
      </c>
      <c r="E117" s="47">
        <f ca="1">IFERROR(__xludf.DUMMYFUNCTION("""COMPUTED_VALUE"""),44930)</f>
        <v>44930</v>
      </c>
      <c r="F117" s="47">
        <f ca="1">IFERROR(__xludf.DUMMYFUNCTION("""COMPUTED_VALUE"""),44953)</f>
        <v>44953</v>
      </c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47">
        <f ca="1">IFERROR(__xludf.DUMMYFUNCTION("""COMPUTED_VALUE"""),44895)</f>
        <v>44895</v>
      </c>
      <c r="B118" s="48" t="s">
        <v>18</v>
      </c>
      <c r="C118" s="46">
        <f ca="1">IFERROR(__xludf.DUMMYFUNCTION("""COMPUTED_VALUE"""),15)</f>
        <v>15</v>
      </c>
      <c r="D118" s="46" t="str">
        <f ca="1">IFERROR(__xludf.DUMMYFUNCTION("""COMPUTED_VALUE"""),"OTORGADO")</f>
        <v>OTORGADO</v>
      </c>
      <c r="E118" s="47">
        <f ca="1">IFERROR(__xludf.DUMMYFUNCTION("""COMPUTED_VALUE"""),44932)</f>
        <v>44932</v>
      </c>
      <c r="F118" s="47">
        <f ca="1">IFERROR(__xludf.DUMMYFUNCTION("""COMPUTED_VALUE"""),44938)</f>
        <v>44938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47">
        <f ca="1">IFERROR(__xludf.DUMMYFUNCTION("""COMPUTED_VALUE"""),44895)</f>
        <v>44895</v>
      </c>
      <c r="B119" s="48" t="s">
        <v>18</v>
      </c>
      <c r="C119" s="46">
        <f ca="1">IFERROR(__xludf.DUMMYFUNCTION("""COMPUTED_VALUE"""),15)</f>
        <v>15</v>
      </c>
      <c r="D119" s="46" t="str">
        <f ca="1">IFERROR(__xludf.DUMMYFUNCTION("""COMPUTED_VALUE"""),"OTORGADO")</f>
        <v>OTORGADO</v>
      </c>
      <c r="E119" s="47">
        <f ca="1">IFERROR(__xludf.DUMMYFUNCTION("""COMPUTED_VALUE"""),44932)</f>
        <v>44932</v>
      </c>
      <c r="F119" s="47">
        <f ca="1">IFERROR(__xludf.DUMMYFUNCTION("""COMPUTED_VALUE"""),44938)</f>
        <v>44938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47">
        <f ca="1">IFERROR(__xludf.DUMMYFUNCTION("""COMPUTED_VALUE"""),44931)</f>
        <v>44931</v>
      </c>
      <c r="B120" s="48" t="s">
        <v>18</v>
      </c>
      <c r="C120" s="46">
        <f ca="1">IFERROR(__xludf.DUMMYFUNCTION("""COMPUTED_VALUE"""),14)</f>
        <v>14</v>
      </c>
      <c r="D120" s="46" t="str">
        <f ca="1">IFERROR(__xludf.DUMMYFUNCTION("""COMPUTED_VALUE"""),"OTORGADO")</f>
        <v>OTORGADO</v>
      </c>
      <c r="E120" s="47">
        <f ca="1">IFERROR(__xludf.DUMMYFUNCTION("""COMPUTED_VALUE"""),45058)</f>
        <v>45058</v>
      </c>
      <c r="F120" s="47">
        <f ca="1">IFERROR(__xludf.DUMMYFUNCTION("""COMPUTED_VALUE"""),45063)</f>
        <v>45063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47">
        <f ca="1">IFERROR(__xludf.DUMMYFUNCTION("""COMPUTED_VALUE"""),44939)</f>
        <v>44939</v>
      </c>
      <c r="B121" s="48" t="s">
        <v>18</v>
      </c>
      <c r="C121" s="46">
        <f ca="1">IFERROR(__xludf.DUMMYFUNCTION("""COMPUTED_VALUE"""),1)</f>
        <v>1</v>
      </c>
      <c r="D121" s="46" t="str">
        <f ca="1">IFERROR(__xludf.DUMMYFUNCTION("""COMPUTED_VALUE"""),"OTORGADO")</f>
        <v>OTORGADO</v>
      </c>
      <c r="E121" s="47">
        <f ca="1">IFERROR(__xludf.DUMMYFUNCTION("""COMPUTED_VALUE"""),44944)</f>
        <v>44944</v>
      </c>
      <c r="F121" s="47">
        <f ca="1">IFERROR(__xludf.DUMMYFUNCTION("""COMPUTED_VALUE"""),44952)</f>
        <v>44952</v>
      </c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47">
        <f ca="1">IFERROR(__xludf.DUMMYFUNCTION("""COMPUTED_VALUE"""),44943)</f>
        <v>44943</v>
      </c>
      <c r="B122" s="48" t="s">
        <v>18</v>
      </c>
      <c r="C122" s="46">
        <f ca="1">IFERROR(__xludf.DUMMYFUNCTION("""COMPUTED_VALUE"""),12)</f>
        <v>12</v>
      </c>
      <c r="D122" s="46" t="str">
        <f ca="1">IFERROR(__xludf.DUMMYFUNCTION("""COMPUTED_VALUE"""),"OTORGADO")</f>
        <v>OTORGADO</v>
      </c>
      <c r="E122" s="47">
        <f ca="1">IFERROR(__xludf.DUMMYFUNCTION("""COMPUTED_VALUE"""),44944)</f>
        <v>44944</v>
      </c>
      <c r="F122" s="47">
        <f ca="1">IFERROR(__xludf.DUMMYFUNCTION("""COMPUTED_VALUE"""),44946)</f>
        <v>44946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47">
        <f ca="1">IFERROR(__xludf.DUMMYFUNCTION("""COMPUTED_VALUE"""),44943)</f>
        <v>44943</v>
      </c>
      <c r="B123" s="48" t="s">
        <v>18</v>
      </c>
      <c r="C123" s="46">
        <f ca="1">IFERROR(__xludf.DUMMYFUNCTION("""COMPUTED_VALUE"""),4)</f>
        <v>4</v>
      </c>
      <c r="D123" s="46" t="str">
        <f ca="1">IFERROR(__xludf.DUMMYFUNCTION("""COMPUTED_VALUE"""),"OTORGADO")</f>
        <v>OTORGADO</v>
      </c>
      <c r="E123" s="47">
        <f ca="1">IFERROR(__xludf.DUMMYFUNCTION("""COMPUTED_VALUE"""),44944)</f>
        <v>44944</v>
      </c>
      <c r="F123" s="47">
        <f ca="1">IFERROR(__xludf.DUMMYFUNCTION("""COMPUTED_VALUE"""),45063)</f>
        <v>45063</v>
      </c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47">
        <f ca="1">IFERROR(__xludf.DUMMYFUNCTION("""COMPUTED_VALUE"""),44943)</f>
        <v>44943</v>
      </c>
      <c r="B124" s="48" t="s">
        <v>18</v>
      </c>
      <c r="C124" s="46">
        <f ca="1">IFERROR(__xludf.DUMMYFUNCTION("""COMPUTED_VALUE"""),6)</f>
        <v>6</v>
      </c>
      <c r="D124" s="46" t="str">
        <f ca="1">IFERROR(__xludf.DUMMYFUNCTION("""COMPUTED_VALUE"""),"OTORGADO")</f>
        <v>OTORGADO</v>
      </c>
      <c r="E124" s="47">
        <f ca="1">IFERROR(__xludf.DUMMYFUNCTION("""COMPUTED_VALUE"""),45007)</f>
        <v>45007</v>
      </c>
      <c r="F124" s="47">
        <f ca="1">IFERROR(__xludf.DUMMYFUNCTION("""COMPUTED_VALUE"""),45014)</f>
        <v>45014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47">
        <f ca="1">IFERROR(__xludf.DUMMYFUNCTION("""COMPUTED_VALUE"""),44943)</f>
        <v>44943</v>
      </c>
      <c r="B125" s="48" t="s">
        <v>18</v>
      </c>
      <c r="C125" s="46">
        <f ca="1">IFERROR(__xludf.DUMMYFUNCTION("""COMPUTED_VALUE"""),13)</f>
        <v>13</v>
      </c>
      <c r="D125" s="46" t="str">
        <f ca="1">IFERROR(__xludf.DUMMYFUNCTION("""COMPUTED_VALUE"""),"OTORGADO")</f>
        <v>OTORGADO</v>
      </c>
      <c r="E125" s="47">
        <f ca="1">IFERROR(__xludf.DUMMYFUNCTION("""COMPUTED_VALUE"""),44999)</f>
        <v>44999</v>
      </c>
      <c r="F125" s="47">
        <f ca="1">IFERROR(__xludf.DUMMYFUNCTION("""COMPUTED_VALUE"""),45001)</f>
        <v>45001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47">
        <f ca="1">IFERROR(__xludf.DUMMYFUNCTION("""COMPUTED_VALUE"""),44895)</f>
        <v>44895</v>
      </c>
      <c r="B126" s="48" t="s">
        <v>18</v>
      </c>
      <c r="C126" s="46">
        <f ca="1">IFERROR(__xludf.DUMMYFUNCTION("""COMPUTED_VALUE"""),15)</f>
        <v>15</v>
      </c>
      <c r="D126" s="46" t="str">
        <f ca="1">IFERROR(__xludf.DUMMYFUNCTION("""COMPUTED_VALUE"""),"OTORGADO")</f>
        <v>OTORGADO</v>
      </c>
      <c r="E126" s="47">
        <f ca="1">IFERROR(__xludf.DUMMYFUNCTION("""COMPUTED_VALUE"""),44944)</f>
        <v>44944</v>
      </c>
      <c r="F126" s="47">
        <f ca="1">IFERROR(__xludf.DUMMYFUNCTION("""COMPUTED_VALUE"""),44953)</f>
        <v>44953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47">
        <f ca="1">IFERROR(__xludf.DUMMYFUNCTION("""COMPUTED_VALUE"""),44944)</f>
        <v>44944</v>
      </c>
      <c r="B127" s="48" t="s">
        <v>18</v>
      </c>
      <c r="C127" s="46">
        <f ca="1">IFERROR(__xludf.DUMMYFUNCTION("""COMPUTED_VALUE"""),1)</f>
        <v>1</v>
      </c>
      <c r="D127" s="46" t="str">
        <f ca="1">IFERROR(__xludf.DUMMYFUNCTION("""COMPUTED_VALUE"""),"OTORGADO")</f>
        <v>OTORGADO</v>
      </c>
      <c r="E127" s="47">
        <f ca="1">IFERROR(__xludf.DUMMYFUNCTION("""COMPUTED_VALUE"""),44998)</f>
        <v>44998</v>
      </c>
      <c r="F127" s="47">
        <f ca="1">IFERROR(__xludf.DUMMYFUNCTION("""COMPUTED_VALUE"""),45005)</f>
        <v>45005</v>
      </c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47">
        <f ca="1">IFERROR(__xludf.DUMMYFUNCTION("""COMPUTED_VALUE"""),44944)</f>
        <v>44944</v>
      </c>
      <c r="B128" s="48" t="s">
        <v>18</v>
      </c>
      <c r="C128" s="46">
        <f ca="1">IFERROR(__xludf.DUMMYFUNCTION("""COMPUTED_VALUE"""),13)</f>
        <v>13</v>
      </c>
      <c r="D128" s="46" t="str">
        <f ca="1">IFERROR(__xludf.DUMMYFUNCTION("""COMPUTED_VALUE"""),"OTORGADO")</f>
        <v>OTORGADO</v>
      </c>
      <c r="E128" s="47">
        <f ca="1">IFERROR(__xludf.DUMMYFUNCTION("""COMPUTED_VALUE"""),44998)</f>
        <v>44998</v>
      </c>
      <c r="F128" s="47">
        <f ca="1">IFERROR(__xludf.DUMMYFUNCTION("""COMPUTED_VALUE"""),45000)</f>
        <v>45000</v>
      </c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47">
        <f ca="1">IFERROR(__xludf.DUMMYFUNCTION("""COMPUTED_VALUE"""),44944)</f>
        <v>44944</v>
      </c>
      <c r="B129" s="48" t="s">
        <v>18</v>
      </c>
      <c r="C129" s="46">
        <f ca="1">IFERROR(__xludf.DUMMYFUNCTION("""COMPUTED_VALUE"""),13)</f>
        <v>13</v>
      </c>
      <c r="D129" s="46" t="str">
        <f ca="1">IFERROR(__xludf.DUMMYFUNCTION("""COMPUTED_VALUE"""),"OTORGADO")</f>
        <v>OTORGADO</v>
      </c>
      <c r="E129" s="47">
        <f ca="1">IFERROR(__xludf.DUMMYFUNCTION("""COMPUTED_VALUE"""),45014)</f>
        <v>45014</v>
      </c>
      <c r="F129" s="47">
        <f ca="1">IFERROR(__xludf.DUMMYFUNCTION("""COMPUTED_VALUE"""),45019)</f>
        <v>45019</v>
      </c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47">
        <f ca="1">IFERROR(__xludf.DUMMYFUNCTION("""COMPUTED_VALUE"""),44943)</f>
        <v>44943</v>
      </c>
      <c r="B130" s="48" t="s">
        <v>18</v>
      </c>
      <c r="C130" s="46">
        <f ca="1">IFERROR(__xludf.DUMMYFUNCTION("""COMPUTED_VALUE"""),1)</f>
        <v>1</v>
      </c>
      <c r="D130" s="46" t="str">
        <f ca="1">IFERROR(__xludf.DUMMYFUNCTION("""COMPUTED_VALUE"""),"OTORGADO")</f>
        <v>OTORGADO</v>
      </c>
      <c r="E130" s="47">
        <f ca="1">IFERROR(__xludf.DUMMYFUNCTION("""COMPUTED_VALUE"""),44998)</f>
        <v>44998</v>
      </c>
      <c r="F130" s="47">
        <f ca="1">IFERROR(__xludf.DUMMYFUNCTION("""COMPUTED_VALUE"""),45005)</f>
        <v>45005</v>
      </c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47">
        <f ca="1">IFERROR(__xludf.DUMMYFUNCTION("""COMPUTED_VALUE"""),44949)</f>
        <v>44949</v>
      </c>
      <c r="B131" s="48" t="s">
        <v>18</v>
      </c>
      <c r="C131" s="46">
        <f ca="1">IFERROR(__xludf.DUMMYFUNCTION("""COMPUTED_VALUE"""),13)</f>
        <v>13</v>
      </c>
      <c r="D131" s="46" t="str">
        <f ca="1">IFERROR(__xludf.DUMMYFUNCTION("""COMPUTED_VALUE"""),"OTORGADO")</f>
        <v>OTORGADO</v>
      </c>
      <c r="E131" s="47">
        <f ca="1">IFERROR(__xludf.DUMMYFUNCTION("""COMPUTED_VALUE"""),44999)</f>
        <v>44999</v>
      </c>
      <c r="F131" s="47">
        <f ca="1">IFERROR(__xludf.DUMMYFUNCTION("""COMPUTED_VALUE"""),45001)</f>
        <v>45001</v>
      </c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47">
        <f ca="1">IFERROR(__xludf.DUMMYFUNCTION("""COMPUTED_VALUE"""),44949)</f>
        <v>44949</v>
      </c>
      <c r="B132" s="48" t="s">
        <v>18</v>
      </c>
      <c r="C132" s="46">
        <f ca="1">IFERROR(__xludf.DUMMYFUNCTION("""COMPUTED_VALUE"""),1)</f>
        <v>1</v>
      </c>
      <c r="D132" s="46" t="str">
        <f ca="1">IFERROR(__xludf.DUMMYFUNCTION("""COMPUTED_VALUE"""),"OTORGADO")</f>
        <v>OTORGADO</v>
      </c>
      <c r="E132" s="47">
        <f ca="1">IFERROR(__xludf.DUMMYFUNCTION("""COMPUTED_VALUE"""),44998)</f>
        <v>44998</v>
      </c>
      <c r="F132" s="47">
        <f ca="1">IFERROR(__xludf.DUMMYFUNCTION("""COMPUTED_VALUE"""),45005)</f>
        <v>45005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47">
        <f ca="1">IFERROR(__xludf.DUMMYFUNCTION("""COMPUTED_VALUE"""),44949)</f>
        <v>44949</v>
      </c>
      <c r="B133" s="48" t="s">
        <v>18</v>
      </c>
      <c r="C133" s="46">
        <f ca="1">IFERROR(__xludf.DUMMYFUNCTION("""COMPUTED_VALUE"""),13)</f>
        <v>13</v>
      </c>
      <c r="D133" s="46" t="str">
        <f ca="1">IFERROR(__xludf.DUMMYFUNCTION("""COMPUTED_VALUE"""),"OTORGADO")</f>
        <v>OTORGADO</v>
      </c>
      <c r="E133" s="47">
        <f ca="1">IFERROR(__xludf.DUMMYFUNCTION("""COMPUTED_VALUE"""),44999)</f>
        <v>44999</v>
      </c>
      <c r="F133" s="47">
        <f ca="1">IFERROR(__xludf.DUMMYFUNCTION("""COMPUTED_VALUE"""),45000)</f>
        <v>45000</v>
      </c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47">
        <f ca="1">IFERROR(__xludf.DUMMYFUNCTION("""COMPUTED_VALUE"""),44949)</f>
        <v>44949</v>
      </c>
      <c r="B134" s="48" t="s">
        <v>18</v>
      </c>
      <c r="C134" s="46">
        <f ca="1">IFERROR(__xludf.DUMMYFUNCTION("""COMPUTED_VALUE"""),15)</f>
        <v>15</v>
      </c>
      <c r="D134" s="46" t="str">
        <f ca="1">IFERROR(__xludf.DUMMYFUNCTION("""COMPUTED_VALUE"""),"OTORGADO")</f>
        <v>OTORGADO</v>
      </c>
      <c r="E134" s="47">
        <f ca="1">IFERROR(__xludf.DUMMYFUNCTION("""COMPUTED_VALUE"""),44999)</f>
        <v>44999</v>
      </c>
      <c r="F134" s="47">
        <f ca="1">IFERROR(__xludf.DUMMYFUNCTION("""COMPUTED_VALUE"""),45002)</f>
        <v>45002</v>
      </c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47">
        <f ca="1">IFERROR(__xludf.DUMMYFUNCTION("""COMPUTED_VALUE"""),44951)</f>
        <v>44951</v>
      </c>
      <c r="B135" s="48" t="s">
        <v>18</v>
      </c>
      <c r="C135" s="46">
        <f ca="1">IFERROR(__xludf.DUMMYFUNCTION("""COMPUTED_VALUE"""),6)</f>
        <v>6</v>
      </c>
      <c r="D135" s="46" t="str">
        <f ca="1">IFERROR(__xludf.DUMMYFUNCTION("""COMPUTED_VALUE"""),"OTORGADO")</f>
        <v>OTORGADO</v>
      </c>
      <c r="E135" s="47">
        <f ca="1">IFERROR(__xludf.DUMMYFUNCTION("""COMPUTED_VALUE"""),45019)</f>
        <v>45019</v>
      </c>
      <c r="F135" s="47">
        <f ca="1">IFERROR(__xludf.DUMMYFUNCTION("""COMPUTED_VALUE"""),45021)</f>
        <v>45021</v>
      </c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47">
        <f ca="1">IFERROR(__xludf.DUMMYFUNCTION("""COMPUTED_VALUE"""),44951)</f>
        <v>44951</v>
      </c>
      <c r="B136" s="48" t="s">
        <v>18</v>
      </c>
      <c r="C136" s="46">
        <f ca="1">IFERROR(__xludf.DUMMYFUNCTION("""COMPUTED_VALUE"""),1)</f>
        <v>1</v>
      </c>
      <c r="D136" s="46" t="str">
        <f ca="1">IFERROR(__xludf.DUMMYFUNCTION("""COMPUTED_VALUE"""),"OTORGADO")</f>
        <v>OTORGADO</v>
      </c>
      <c r="E136" s="47">
        <f ca="1">IFERROR(__xludf.DUMMYFUNCTION("""COMPUTED_VALUE"""),44999)</f>
        <v>44999</v>
      </c>
      <c r="F136" s="47">
        <f ca="1">IFERROR(__xludf.DUMMYFUNCTION("""COMPUTED_VALUE"""),45005)</f>
        <v>45005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47">
        <f ca="1">IFERROR(__xludf.DUMMYFUNCTION("""COMPUTED_VALUE"""),44951)</f>
        <v>44951</v>
      </c>
      <c r="B137" s="48" t="s">
        <v>18</v>
      </c>
      <c r="C137" s="46">
        <f ca="1">IFERROR(__xludf.DUMMYFUNCTION("""COMPUTED_VALUE"""),15)</f>
        <v>15</v>
      </c>
      <c r="D137" s="46" t="str">
        <f ca="1">IFERROR(__xludf.DUMMYFUNCTION("""COMPUTED_VALUE"""),"OTORGADO")</f>
        <v>OTORGADO</v>
      </c>
      <c r="E137" s="47">
        <f ca="1">IFERROR(__xludf.DUMMYFUNCTION("""COMPUTED_VALUE"""),44987)</f>
        <v>44987</v>
      </c>
      <c r="F137" s="47">
        <f ca="1">IFERROR(__xludf.DUMMYFUNCTION("""COMPUTED_VALUE"""),44991)</f>
        <v>44991</v>
      </c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47">
        <f ca="1">IFERROR(__xludf.DUMMYFUNCTION("""COMPUTED_VALUE"""),44951)</f>
        <v>44951</v>
      </c>
      <c r="B138" s="48" t="s">
        <v>18</v>
      </c>
      <c r="C138" s="46">
        <f ca="1">IFERROR(__xludf.DUMMYFUNCTION("""COMPUTED_VALUE"""),1)</f>
        <v>1</v>
      </c>
      <c r="D138" s="46" t="str">
        <f ca="1">IFERROR(__xludf.DUMMYFUNCTION("""COMPUTED_VALUE"""),"OTORGADO")</f>
        <v>OTORGADO</v>
      </c>
      <c r="E138" s="47">
        <f ca="1">IFERROR(__xludf.DUMMYFUNCTION("""COMPUTED_VALUE"""),44965)</f>
        <v>44965</v>
      </c>
      <c r="F138" s="47">
        <f ca="1">IFERROR(__xludf.DUMMYFUNCTION("""COMPUTED_VALUE"""),44972)</f>
        <v>44972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47">
        <f ca="1">IFERROR(__xludf.DUMMYFUNCTION("""COMPUTED_VALUE"""),44951)</f>
        <v>44951</v>
      </c>
      <c r="B139" s="48" t="s">
        <v>18</v>
      </c>
      <c r="C139" s="46">
        <f ca="1">IFERROR(__xludf.DUMMYFUNCTION("""COMPUTED_VALUE"""),15)</f>
        <v>15</v>
      </c>
      <c r="D139" s="46" t="str">
        <f ca="1">IFERROR(__xludf.DUMMYFUNCTION("""COMPUTED_VALUE"""),"OTORGADO")</f>
        <v>OTORGADO</v>
      </c>
      <c r="E139" s="47">
        <f ca="1">IFERROR(__xludf.DUMMYFUNCTION("""COMPUTED_VALUE"""),44999)</f>
        <v>44999</v>
      </c>
      <c r="F139" s="47">
        <f ca="1">IFERROR(__xludf.DUMMYFUNCTION("""COMPUTED_VALUE"""),45002)</f>
        <v>45002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47">
        <f ca="1">IFERROR(__xludf.DUMMYFUNCTION("""COMPUTED_VALUE"""),44951)</f>
        <v>44951</v>
      </c>
      <c r="B140" s="48" t="s">
        <v>18</v>
      </c>
      <c r="C140" s="46">
        <f ca="1">IFERROR(__xludf.DUMMYFUNCTION("""COMPUTED_VALUE"""),15)</f>
        <v>15</v>
      </c>
      <c r="D140" s="46" t="str">
        <f ca="1">IFERROR(__xludf.DUMMYFUNCTION("""COMPUTED_VALUE"""),"OTORGADO")</f>
        <v>OTORGADO</v>
      </c>
      <c r="E140" s="47">
        <f ca="1">IFERROR(__xludf.DUMMYFUNCTION("""COMPUTED_VALUE"""),44998)</f>
        <v>44998</v>
      </c>
      <c r="F140" s="47">
        <f ca="1">IFERROR(__xludf.DUMMYFUNCTION("""COMPUTED_VALUE"""),44999)</f>
        <v>44999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47">
        <f ca="1">IFERROR(__xludf.DUMMYFUNCTION("""COMPUTED_VALUE"""),44951)</f>
        <v>44951</v>
      </c>
      <c r="B141" s="48" t="s">
        <v>18</v>
      </c>
      <c r="C141" s="46">
        <f ca="1">IFERROR(__xludf.DUMMYFUNCTION("""COMPUTED_VALUE"""),13)</f>
        <v>13</v>
      </c>
      <c r="D141" s="46" t="str">
        <f ca="1">IFERROR(__xludf.DUMMYFUNCTION("""COMPUTED_VALUE"""),"OTORGADO")</f>
        <v>OTORGADO</v>
      </c>
      <c r="E141" s="47">
        <f ca="1">IFERROR(__xludf.DUMMYFUNCTION("""COMPUTED_VALUE"""),44965)</f>
        <v>44965</v>
      </c>
      <c r="F141" s="47">
        <f ca="1">IFERROR(__xludf.DUMMYFUNCTION("""COMPUTED_VALUE"""),44993)</f>
        <v>44993</v>
      </c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47">
        <f ca="1">IFERROR(__xludf.DUMMYFUNCTION("""COMPUTED_VALUE"""),44951)</f>
        <v>44951</v>
      </c>
      <c r="B142" s="48" t="s">
        <v>18</v>
      </c>
      <c r="C142" s="46">
        <f ca="1">IFERROR(__xludf.DUMMYFUNCTION("""COMPUTED_VALUE"""),15)</f>
        <v>15</v>
      </c>
      <c r="D142" s="46" t="str">
        <f ca="1">IFERROR(__xludf.DUMMYFUNCTION("""COMPUTED_VALUE"""),"OTORGADO")</f>
        <v>OTORGADO</v>
      </c>
      <c r="E142" s="47">
        <f ca="1">IFERROR(__xludf.DUMMYFUNCTION("""COMPUTED_VALUE"""),45057)</f>
        <v>45057</v>
      </c>
      <c r="F142" s="47">
        <f ca="1">IFERROR(__xludf.DUMMYFUNCTION("""COMPUTED_VALUE"""),45061)</f>
        <v>45061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47">
        <f ca="1">IFERROR(__xludf.DUMMYFUNCTION("""COMPUTED_VALUE"""),44951)</f>
        <v>44951</v>
      </c>
      <c r="B143" s="48" t="s">
        <v>18</v>
      </c>
      <c r="C143" s="46">
        <f ca="1">IFERROR(__xludf.DUMMYFUNCTION("""COMPUTED_VALUE"""),1)</f>
        <v>1</v>
      </c>
      <c r="D143" s="46" t="str">
        <f ca="1">IFERROR(__xludf.DUMMYFUNCTION("""COMPUTED_VALUE"""),"OTORGADO")</f>
        <v>OTORGADO</v>
      </c>
      <c r="E143" s="47">
        <f ca="1">IFERROR(__xludf.DUMMYFUNCTION("""COMPUTED_VALUE"""),44999)</f>
        <v>44999</v>
      </c>
      <c r="F143" s="47">
        <f ca="1">IFERROR(__xludf.DUMMYFUNCTION("""COMPUTED_VALUE"""),45005)</f>
        <v>45005</v>
      </c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47">
        <f ca="1">IFERROR(__xludf.DUMMYFUNCTION("""COMPUTED_VALUE"""),44951)</f>
        <v>44951</v>
      </c>
      <c r="B144" s="48" t="s">
        <v>18</v>
      </c>
      <c r="C144" s="46">
        <f ca="1">IFERROR(__xludf.DUMMYFUNCTION("""COMPUTED_VALUE"""),13)</f>
        <v>13</v>
      </c>
      <c r="D144" s="46" t="str">
        <f ca="1">IFERROR(__xludf.DUMMYFUNCTION("""COMPUTED_VALUE"""),"OTORGADO")</f>
        <v>OTORGADO</v>
      </c>
      <c r="E144" s="47">
        <f ca="1">IFERROR(__xludf.DUMMYFUNCTION("""COMPUTED_VALUE"""),44999)</f>
        <v>44999</v>
      </c>
      <c r="F144" s="47">
        <f ca="1">IFERROR(__xludf.DUMMYFUNCTION("""COMPUTED_VALUE"""),45001)</f>
        <v>45001</v>
      </c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47">
        <f ca="1">IFERROR(__xludf.DUMMYFUNCTION("""COMPUTED_VALUE"""),44957)</f>
        <v>44957</v>
      </c>
      <c r="B145" s="48" t="s">
        <v>18</v>
      </c>
      <c r="C145" s="46">
        <f ca="1">IFERROR(__xludf.DUMMYFUNCTION("""COMPUTED_VALUE"""),13)</f>
        <v>13</v>
      </c>
      <c r="D145" s="46" t="str">
        <f ca="1">IFERROR(__xludf.DUMMYFUNCTION("""COMPUTED_VALUE"""),"OTORGADO")</f>
        <v>OTORGADO</v>
      </c>
      <c r="E145" s="47">
        <f ca="1">IFERROR(__xludf.DUMMYFUNCTION("""COMPUTED_VALUE"""),45006)</f>
        <v>45006</v>
      </c>
      <c r="F145" s="47">
        <f ca="1">IFERROR(__xludf.DUMMYFUNCTION("""COMPUTED_VALUE"""),45008)</f>
        <v>45008</v>
      </c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47">
        <f ca="1">IFERROR(__xludf.DUMMYFUNCTION("""COMPUTED_VALUE"""),44895)</f>
        <v>44895</v>
      </c>
      <c r="B146" s="48" t="s">
        <v>18</v>
      </c>
      <c r="C146" s="46">
        <f ca="1">IFERROR(__xludf.DUMMYFUNCTION("""COMPUTED_VALUE"""),12)</f>
        <v>12</v>
      </c>
      <c r="D146" s="46" t="str">
        <f ca="1">IFERROR(__xludf.DUMMYFUNCTION("""COMPUTED_VALUE"""),"OTORGADO")</f>
        <v>OTORGADO</v>
      </c>
      <c r="E146" s="47">
        <f ca="1">IFERROR(__xludf.DUMMYFUNCTION("""COMPUTED_VALUE"""),44971)</f>
        <v>44971</v>
      </c>
      <c r="F146" s="47">
        <f ca="1">IFERROR(__xludf.DUMMYFUNCTION("""COMPUTED_VALUE"""),44974)</f>
        <v>44974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47">
        <f ca="1">IFERROR(__xludf.DUMMYFUNCTION("""COMPUTED_VALUE"""),44895)</f>
        <v>44895</v>
      </c>
      <c r="B147" s="48" t="s">
        <v>18</v>
      </c>
      <c r="C147" s="46">
        <f ca="1">IFERROR(__xludf.DUMMYFUNCTION("""COMPUTED_VALUE"""),12)</f>
        <v>12</v>
      </c>
      <c r="D147" s="46" t="str">
        <f ca="1">IFERROR(__xludf.DUMMYFUNCTION("""COMPUTED_VALUE"""),"OTORGADO")</f>
        <v>OTORGADO</v>
      </c>
      <c r="E147" s="47">
        <f ca="1">IFERROR(__xludf.DUMMYFUNCTION("""COMPUTED_VALUE"""),44971)</f>
        <v>44971</v>
      </c>
      <c r="F147" s="47">
        <f ca="1">IFERROR(__xludf.DUMMYFUNCTION("""COMPUTED_VALUE"""),44973)</f>
        <v>44973</v>
      </c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47">
        <f ca="1">IFERROR(__xludf.DUMMYFUNCTION("""COMPUTED_VALUE"""),44895)</f>
        <v>44895</v>
      </c>
      <c r="B148" s="48" t="s">
        <v>18</v>
      </c>
      <c r="C148" s="46">
        <f ca="1">IFERROR(__xludf.DUMMYFUNCTION("""COMPUTED_VALUE"""),12)</f>
        <v>12</v>
      </c>
      <c r="D148" s="46" t="str">
        <f ca="1">IFERROR(__xludf.DUMMYFUNCTION("""COMPUTED_VALUE"""),"OTORGADO")</f>
        <v>OTORGADO</v>
      </c>
      <c r="E148" s="47">
        <f ca="1">IFERROR(__xludf.DUMMYFUNCTION("""COMPUTED_VALUE"""),44971)</f>
        <v>44971</v>
      </c>
      <c r="F148" s="47">
        <f ca="1">IFERROR(__xludf.DUMMYFUNCTION("""COMPUTED_VALUE"""),44973)</f>
        <v>44973</v>
      </c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47">
        <f ca="1">IFERROR(__xludf.DUMMYFUNCTION("""COMPUTED_VALUE"""),44895)</f>
        <v>44895</v>
      </c>
      <c r="B149" s="48" t="s">
        <v>18</v>
      </c>
      <c r="C149" s="46">
        <f ca="1">IFERROR(__xludf.DUMMYFUNCTION("""COMPUTED_VALUE"""),15)</f>
        <v>15</v>
      </c>
      <c r="D149" s="46" t="str">
        <f ca="1">IFERROR(__xludf.DUMMYFUNCTION("""COMPUTED_VALUE"""),"OTORGADO")</f>
        <v>OTORGADO</v>
      </c>
      <c r="E149" s="47">
        <f ca="1">IFERROR(__xludf.DUMMYFUNCTION("""COMPUTED_VALUE"""),44971)</f>
        <v>44971</v>
      </c>
      <c r="F149" s="47">
        <f ca="1">IFERROR(__xludf.DUMMYFUNCTION("""COMPUTED_VALUE"""),44987)</f>
        <v>44987</v>
      </c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47">
        <f ca="1">IFERROR(__xludf.DUMMYFUNCTION("""COMPUTED_VALUE"""),44890)</f>
        <v>44890</v>
      </c>
      <c r="B150" s="48" t="s">
        <v>18</v>
      </c>
      <c r="C150" s="46">
        <f ca="1">IFERROR(__xludf.DUMMYFUNCTION("""COMPUTED_VALUE"""),4)</f>
        <v>4</v>
      </c>
      <c r="D150" s="46" t="str">
        <f ca="1">IFERROR(__xludf.DUMMYFUNCTION("""COMPUTED_VALUE"""),"OTORGADO")</f>
        <v>OTORGADO</v>
      </c>
      <c r="E150" s="47">
        <f ca="1">IFERROR(__xludf.DUMMYFUNCTION("""COMPUTED_VALUE"""),44972)</f>
        <v>44972</v>
      </c>
      <c r="F150" s="47">
        <f ca="1">IFERROR(__xludf.DUMMYFUNCTION("""COMPUTED_VALUE"""),45008)</f>
        <v>45008</v>
      </c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47">
        <f ca="1">IFERROR(__xludf.DUMMYFUNCTION("""COMPUTED_VALUE"""),44971)</f>
        <v>44971</v>
      </c>
      <c r="B151" s="48" t="s">
        <v>18</v>
      </c>
      <c r="C151" s="46">
        <f ca="1">IFERROR(__xludf.DUMMYFUNCTION("""COMPUTED_VALUE"""),13)</f>
        <v>13</v>
      </c>
      <c r="D151" s="46" t="str">
        <f ca="1">IFERROR(__xludf.DUMMYFUNCTION("""COMPUTED_VALUE"""),"OTORGADO")</f>
        <v>OTORGADO</v>
      </c>
      <c r="E151" s="47">
        <f ca="1">IFERROR(__xludf.DUMMYFUNCTION("""COMPUTED_VALUE"""),45013)</f>
        <v>45013</v>
      </c>
      <c r="F151" s="47">
        <f ca="1">IFERROR(__xludf.DUMMYFUNCTION("""COMPUTED_VALUE"""),45015)</f>
        <v>45015</v>
      </c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47">
        <f ca="1">IFERROR(__xludf.DUMMYFUNCTION("""COMPUTED_VALUE"""),44971)</f>
        <v>44971</v>
      </c>
      <c r="B152" s="48" t="s">
        <v>18</v>
      </c>
      <c r="C152" s="46">
        <f ca="1">IFERROR(__xludf.DUMMYFUNCTION("""COMPUTED_VALUE"""),13)</f>
        <v>13</v>
      </c>
      <c r="D152" s="46" t="str">
        <f ca="1">IFERROR(__xludf.DUMMYFUNCTION("""COMPUTED_VALUE"""),"OTORGADO")</f>
        <v>OTORGADO</v>
      </c>
      <c r="E152" s="47">
        <f ca="1">IFERROR(__xludf.DUMMYFUNCTION("""COMPUTED_VALUE"""),45013)</f>
        <v>45013</v>
      </c>
      <c r="F152" s="47">
        <f ca="1">IFERROR(__xludf.DUMMYFUNCTION("""COMPUTED_VALUE"""),45015)</f>
        <v>45015</v>
      </c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47">
        <f ca="1">IFERROR(__xludf.DUMMYFUNCTION("""COMPUTED_VALUE"""),44971)</f>
        <v>44971</v>
      </c>
      <c r="B153" s="48" t="s">
        <v>18</v>
      </c>
      <c r="C153" s="46">
        <f ca="1">IFERROR(__xludf.DUMMYFUNCTION("""COMPUTED_VALUE"""),6)</f>
        <v>6</v>
      </c>
      <c r="D153" s="46" t="str">
        <f ca="1">IFERROR(__xludf.DUMMYFUNCTION("""COMPUTED_VALUE"""),"OTORGADO")</f>
        <v>OTORGADO</v>
      </c>
      <c r="E153" s="47">
        <f ca="1">IFERROR(__xludf.DUMMYFUNCTION("""COMPUTED_VALUE"""),45013)</f>
        <v>45013</v>
      </c>
      <c r="F153" s="47">
        <f ca="1">IFERROR(__xludf.DUMMYFUNCTION("""COMPUTED_VALUE"""),45014)</f>
        <v>45014</v>
      </c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47">
        <f ca="1">IFERROR(__xludf.DUMMYFUNCTION("""COMPUTED_VALUE"""),44971)</f>
        <v>44971</v>
      </c>
      <c r="B154" s="48" t="s">
        <v>18</v>
      </c>
      <c r="C154" s="46">
        <f ca="1">IFERROR(__xludf.DUMMYFUNCTION("""COMPUTED_VALUE"""),13)</f>
        <v>13</v>
      </c>
      <c r="D154" s="46" t="str">
        <f ca="1">IFERROR(__xludf.DUMMYFUNCTION("""COMPUTED_VALUE"""),"OTORGADO")</f>
        <v>OTORGADO</v>
      </c>
      <c r="E154" s="47">
        <f ca="1">IFERROR(__xludf.DUMMYFUNCTION("""COMPUTED_VALUE"""),45019)</f>
        <v>45019</v>
      </c>
      <c r="F154" s="47">
        <f ca="1">IFERROR(__xludf.DUMMYFUNCTION("""COMPUTED_VALUE"""),45021)</f>
        <v>45021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47">
        <f ca="1">IFERROR(__xludf.DUMMYFUNCTION("""COMPUTED_VALUE"""),44971)</f>
        <v>44971</v>
      </c>
      <c r="B155" s="48" t="s">
        <v>18</v>
      </c>
      <c r="C155" s="46">
        <f ca="1">IFERROR(__xludf.DUMMYFUNCTION("""COMPUTED_VALUE"""),6)</f>
        <v>6</v>
      </c>
      <c r="D155" s="46" t="str">
        <f ca="1">IFERROR(__xludf.DUMMYFUNCTION("""COMPUTED_VALUE"""),"OTORGADO")</f>
        <v>OTORGADO</v>
      </c>
      <c r="E155" s="47">
        <f ca="1">IFERROR(__xludf.DUMMYFUNCTION("""COMPUTED_VALUE"""),45013)</f>
        <v>45013</v>
      </c>
      <c r="F155" s="47">
        <f ca="1">IFERROR(__xludf.DUMMYFUNCTION("""COMPUTED_VALUE"""),45015)</f>
        <v>45015</v>
      </c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47">
        <f ca="1">IFERROR(__xludf.DUMMYFUNCTION("""COMPUTED_VALUE"""),44972)</f>
        <v>44972</v>
      </c>
      <c r="B156" s="48" t="s">
        <v>18</v>
      </c>
      <c r="C156" s="46">
        <f ca="1">IFERROR(__xludf.DUMMYFUNCTION("""COMPUTED_VALUE"""),13)</f>
        <v>13</v>
      </c>
      <c r="D156" s="46" t="str">
        <f ca="1">IFERROR(__xludf.DUMMYFUNCTION("""COMPUTED_VALUE"""),"OTORGADO")</f>
        <v>OTORGADO</v>
      </c>
      <c r="E156" s="47">
        <f ca="1">IFERROR(__xludf.DUMMYFUNCTION("""COMPUTED_VALUE"""),45035)</f>
        <v>45035</v>
      </c>
      <c r="F156" s="47">
        <f ca="1">IFERROR(__xludf.DUMMYFUNCTION("""COMPUTED_VALUE"""),45037)</f>
        <v>45037</v>
      </c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47">
        <f ca="1">IFERROR(__xludf.DUMMYFUNCTION("""COMPUTED_VALUE"""),44972)</f>
        <v>44972</v>
      </c>
      <c r="B157" s="48" t="s">
        <v>18</v>
      </c>
      <c r="C157" s="46">
        <f ca="1">IFERROR(__xludf.DUMMYFUNCTION("""COMPUTED_VALUE"""),2)</f>
        <v>2</v>
      </c>
      <c r="D157" s="46" t="str">
        <f ca="1">IFERROR(__xludf.DUMMYFUNCTION("""COMPUTED_VALUE"""),"OTORGADO")</f>
        <v>OTORGADO</v>
      </c>
      <c r="E157" s="47">
        <f ca="1">IFERROR(__xludf.DUMMYFUNCTION("""COMPUTED_VALUE"""),44973)</f>
        <v>44973</v>
      </c>
      <c r="F157" s="47">
        <f ca="1">IFERROR(__xludf.DUMMYFUNCTION("""COMPUTED_VALUE"""),44994)</f>
        <v>44994</v>
      </c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47">
        <f ca="1">IFERROR(__xludf.DUMMYFUNCTION("""COMPUTED_VALUE"""),44972)</f>
        <v>44972</v>
      </c>
      <c r="B158" s="48" t="s">
        <v>18</v>
      </c>
      <c r="C158" s="46">
        <f ca="1">IFERROR(__xludf.DUMMYFUNCTION("""COMPUTED_VALUE"""),13)</f>
        <v>13</v>
      </c>
      <c r="D158" s="46" t="str">
        <f ca="1">IFERROR(__xludf.DUMMYFUNCTION("""COMPUTED_VALUE"""),"OTORGADO")</f>
        <v>OTORGADO</v>
      </c>
      <c r="E158" s="47">
        <f ca="1">IFERROR(__xludf.DUMMYFUNCTION("""COMPUTED_VALUE"""),45035)</f>
        <v>45035</v>
      </c>
      <c r="F158" s="47">
        <f ca="1">IFERROR(__xludf.DUMMYFUNCTION("""COMPUTED_VALUE"""),45037)</f>
        <v>45037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47">
        <f ca="1">IFERROR(__xludf.DUMMYFUNCTION("""COMPUTED_VALUE"""),44973)</f>
        <v>44973</v>
      </c>
      <c r="B159" s="48" t="s">
        <v>18</v>
      </c>
      <c r="C159" s="46">
        <f ca="1">IFERROR(__xludf.DUMMYFUNCTION("""COMPUTED_VALUE"""),13)</f>
        <v>13</v>
      </c>
      <c r="D159" s="46" t="str">
        <f ca="1">IFERROR(__xludf.DUMMYFUNCTION("""COMPUTED_VALUE"""),"OTORGADO")</f>
        <v>OTORGADO</v>
      </c>
      <c r="E159" s="47">
        <f ca="1">IFERROR(__xludf.DUMMYFUNCTION("""COMPUTED_VALUE"""),45035)</f>
        <v>45035</v>
      </c>
      <c r="F159" s="47">
        <f ca="1">IFERROR(__xludf.DUMMYFUNCTION("""COMPUTED_VALUE"""),45037)</f>
        <v>45037</v>
      </c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47">
        <f ca="1">IFERROR(__xludf.DUMMYFUNCTION("""COMPUTED_VALUE"""),44973)</f>
        <v>44973</v>
      </c>
      <c r="B160" s="48" t="s">
        <v>18</v>
      </c>
      <c r="C160" s="46">
        <f ca="1">IFERROR(__xludf.DUMMYFUNCTION("""COMPUTED_VALUE"""),13)</f>
        <v>13</v>
      </c>
      <c r="D160" s="46" t="str">
        <f ca="1">IFERROR(__xludf.DUMMYFUNCTION("""COMPUTED_VALUE"""),"OTORGADO")</f>
        <v>OTORGADO</v>
      </c>
      <c r="E160" s="47">
        <f ca="1">IFERROR(__xludf.DUMMYFUNCTION("""COMPUTED_VALUE"""),45035)</f>
        <v>45035</v>
      </c>
      <c r="F160" s="47">
        <f ca="1">IFERROR(__xludf.DUMMYFUNCTION("""COMPUTED_VALUE"""),45037)</f>
        <v>45037</v>
      </c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47">
        <f ca="1">IFERROR(__xludf.DUMMYFUNCTION("""COMPUTED_VALUE"""),44973)</f>
        <v>44973</v>
      </c>
      <c r="B161" s="48" t="s">
        <v>18</v>
      </c>
      <c r="C161" s="46">
        <f ca="1">IFERROR(__xludf.DUMMYFUNCTION("""COMPUTED_VALUE"""),6)</f>
        <v>6</v>
      </c>
      <c r="D161" s="46" t="str">
        <f ca="1">IFERROR(__xludf.DUMMYFUNCTION("""COMPUTED_VALUE"""),"OTORGADO")</f>
        <v>OTORGADO</v>
      </c>
      <c r="E161" s="47">
        <f ca="1">IFERROR(__xludf.DUMMYFUNCTION("""COMPUTED_VALUE"""),45036)</f>
        <v>45036</v>
      </c>
      <c r="F161" s="47">
        <f ca="1">IFERROR(__xludf.DUMMYFUNCTION("""COMPUTED_VALUE"""),45040)</f>
        <v>45040</v>
      </c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47">
        <f ca="1">IFERROR(__xludf.DUMMYFUNCTION("""COMPUTED_VALUE"""),44890)</f>
        <v>44890</v>
      </c>
      <c r="B162" s="48" t="s">
        <v>18</v>
      </c>
      <c r="C162" s="46">
        <f ca="1">IFERROR(__xludf.DUMMYFUNCTION("""COMPUTED_VALUE"""),1)</f>
        <v>1</v>
      </c>
      <c r="D162" s="46" t="str">
        <f ca="1">IFERROR(__xludf.DUMMYFUNCTION("""COMPUTED_VALUE"""),"OTORGADO")</f>
        <v>OTORGADO</v>
      </c>
      <c r="E162" s="47">
        <f ca="1">IFERROR(__xludf.DUMMYFUNCTION("""COMPUTED_VALUE"""),44980)</f>
        <v>44980</v>
      </c>
      <c r="F162" s="47">
        <f ca="1">IFERROR(__xludf.DUMMYFUNCTION("""COMPUTED_VALUE"""),44986)</f>
        <v>44986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47">
        <f ca="1">IFERROR(__xludf.DUMMYFUNCTION("""COMPUTED_VALUE"""),44979)</f>
        <v>44979</v>
      </c>
      <c r="B163" s="48" t="s">
        <v>18</v>
      </c>
      <c r="C163" s="46">
        <f ca="1">IFERROR(__xludf.DUMMYFUNCTION("""COMPUTED_VALUE"""),1)</f>
        <v>1</v>
      </c>
      <c r="D163" s="46" t="str">
        <f ca="1">IFERROR(__xludf.DUMMYFUNCTION("""COMPUTED_VALUE"""),"OTORGADO")</f>
        <v>OTORGADO</v>
      </c>
      <c r="E163" s="47">
        <f ca="1">IFERROR(__xludf.DUMMYFUNCTION("""COMPUTED_VALUE"""),45035)</f>
        <v>45035</v>
      </c>
      <c r="F163" s="47">
        <f ca="1">IFERROR(__xludf.DUMMYFUNCTION("""COMPUTED_VALUE"""),45056)</f>
        <v>45056</v>
      </c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47">
        <f ca="1">IFERROR(__xludf.DUMMYFUNCTION("""COMPUTED_VALUE"""),44979)</f>
        <v>44979</v>
      </c>
      <c r="B164" s="48" t="s">
        <v>18</v>
      </c>
      <c r="C164" s="46">
        <f ca="1">IFERROR(__xludf.DUMMYFUNCTION("""COMPUTED_VALUE"""),15)</f>
        <v>15</v>
      </c>
      <c r="D164" s="46" t="str">
        <f ca="1">IFERROR(__xludf.DUMMYFUNCTION("""COMPUTED_VALUE"""),"OTORGADO")</f>
        <v>OTORGADO</v>
      </c>
      <c r="E164" s="47">
        <f ca="1">IFERROR(__xludf.DUMMYFUNCTION("""COMPUTED_VALUE"""),45068)</f>
        <v>45068</v>
      </c>
      <c r="F164" s="47">
        <f ca="1">IFERROR(__xludf.DUMMYFUNCTION("""COMPUTED_VALUE"""),45070)</f>
        <v>45070</v>
      </c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47">
        <f ca="1">IFERROR(__xludf.DUMMYFUNCTION("""COMPUTED_VALUE"""),44979)</f>
        <v>44979</v>
      </c>
      <c r="B165" s="48" t="s">
        <v>18</v>
      </c>
      <c r="C165" s="46">
        <f ca="1">IFERROR(__xludf.DUMMYFUNCTION("""COMPUTED_VALUE"""),14)</f>
        <v>14</v>
      </c>
      <c r="D165" s="46" t="str">
        <f ca="1">IFERROR(__xludf.DUMMYFUNCTION("""COMPUTED_VALUE"""),"OTORGADO")</f>
        <v>OTORGADO</v>
      </c>
      <c r="E165" s="47">
        <f ca="1">IFERROR(__xludf.DUMMYFUNCTION("""COMPUTED_VALUE"""),45036)</f>
        <v>45036</v>
      </c>
      <c r="F165" s="47">
        <f ca="1">IFERROR(__xludf.DUMMYFUNCTION("""COMPUTED_VALUE"""),45036)</f>
        <v>45036</v>
      </c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47">
        <f ca="1">IFERROR(__xludf.DUMMYFUNCTION("""COMPUTED_VALUE"""),44980)</f>
        <v>44980</v>
      </c>
      <c r="B166" s="48" t="s">
        <v>18</v>
      </c>
      <c r="C166" s="46">
        <f ca="1">IFERROR(__xludf.DUMMYFUNCTION("""COMPUTED_VALUE"""),15)</f>
        <v>15</v>
      </c>
      <c r="D166" s="46" t="str">
        <f ca="1">IFERROR(__xludf.DUMMYFUNCTION("""COMPUTED_VALUE"""),"OTORGADO")</f>
        <v>OTORGADO</v>
      </c>
      <c r="E166" s="47">
        <f ca="1">IFERROR(__xludf.DUMMYFUNCTION("""COMPUTED_VALUE"""),45078)</f>
        <v>45078</v>
      </c>
      <c r="F166" s="47">
        <f ca="1">IFERROR(__xludf.DUMMYFUNCTION("""COMPUTED_VALUE"""),45082)</f>
        <v>45082</v>
      </c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47">
        <f ca="1">IFERROR(__xludf.DUMMYFUNCTION("""COMPUTED_VALUE"""),44980)</f>
        <v>44980</v>
      </c>
      <c r="B167" s="48" t="s">
        <v>18</v>
      </c>
      <c r="C167" s="46">
        <f ca="1">IFERROR(__xludf.DUMMYFUNCTION("""COMPUTED_VALUE"""),7)</f>
        <v>7</v>
      </c>
      <c r="D167" s="46" t="str">
        <f ca="1">IFERROR(__xludf.DUMMYFUNCTION("""COMPUTED_VALUE"""),"OTORGADO")</f>
        <v>OTORGADO</v>
      </c>
      <c r="E167" s="47">
        <f ca="1">IFERROR(__xludf.DUMMYFUNCTION("""COMPUTED_VALUE"""),45190)</f>
        <v>45190</v>
      </c>
      <c r="F167" s="47">
        <f ca="1">IFERROR(__xludf.DUMMYFUNCTION("""COMPUTED_VALUE"""),45044)</f>
        <v>45044</v>
      </c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47">
        <f ca="1">IFERROR(__xludf.DUMMYFUNCTION("""COMPUTED_VALUE"""),44980)</f>
        <v>44980</v>
      </c>
      <c r="B168" s="48" t="s">
        <v>18</v>
      </c>
      <c r="C168" s="46">
        <f ca="1">IFERROR(__xludf.DUMMYFUNCTION("""COMPUTED_VALUE"""),1)</f>
        <v>1</v>
      </c>
      <c r="D168" s="46" t="str">
        <f ca="1">IFERROR(__xludf.DUMMYFUNCTION("""COMPUTED_VALUE"""),"OTORGADO")</f>
        <v>OTORGADO</v>
      </c>
      <c r="E168" s="47">
        <f ca="1">IFERROR(__xludf.DUMMYFUNCTION("""COMPUTED_VALUE"""),45013)</f>
        <v>45013</v>
      </c>
      <c r="F168" s="47">
        <f ca="1">IFERROR(__xludf.DUMMYFUNCTION("""COMPUTED_VALUE"""),45019)</f>
        <v>45019</v>
      </c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47">
        <f ca="1">IFERROR(__xludf.DUMMYFUNCTION("""COMPUTED_VALUE"""),44980)</f>
        <v>44980</v>
      </c>
      <c r="B169" s="48" t="s">
        <v>18</v>
      </c>
      <c r="C169" s="46">
        <f ca="1">IFERROR(__xludf.DUMMYFUNCTION("""COMPUTED_VALUE"""),15)</f>
        <v>15</v>
      </c>
      <c r="D169" s="46" t="str">
        <f ca="1">IFERROR(__xludf.DUMMYFUNCTION("""COMPUTED_VALUE"""),"OTORGADO")</f>
        <v>OTORGADO</v>
      </c>
      <c r="E169" s="47">
        <f ca="1">IFERROR(__xludf.DUMMYFUNCTION("""COMPUTED_VALUE"""),45068)</f>
        <v>45068</v>
      </c>
      <c r="F169" s="47">
        <f ca="1">IFERROR(__xludf.DUMMYFUNCTION("""COMPUTED_VALUE"""),45069)</f>
        <v>45069</v>
      </c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47">
        <f ca="1">IFERROR(__xludf.DUMMYFUNCTION("""COMPUTED_VALUE"""),44980)</f>
        <v>44980</v>
      </c>
      <c r="B170" s="48" t="s">
        <v>18</v>
      </c>
      <c r="C170" s="46">
        <f ca="1">IFERROR(__xludf.DUMMYFUNCTION("""COMPUTED_VALUE"""),15)</f>
        <v>15</v>
      </c>
      <c r="D170" s="46" t="str">
        <f ca="1">IFERROR(__xludf.DUMMYFUNCTION("""COMPUTED_VALUE"""),"OTORGADO")</f>
        <v>OTORGADO</v>
      </c>
      <c r="E170" s="47">
        <f ca="1">IFERROR(__xludf.DUMMYFUNCTION("""COMPUTED_VALUE"""),44999)</f>
        <v>44999</v>
      </c>
      <c r="F170" s="47">
        <f ca="1">IFERROR(__xludf.DUMMYFUNCTION("""COMPUTED_VALUE"""),45002)</f>
        <v>45002</v>
      </c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47">
        <f ca="1">IFERROR(__xludf.DUMMYFUNCTION("""COMPUTED_VALUE"""),44980)</f>
        <v>44980</v>
      </c>
      <c r="B171" s="48" t="s">
        <v>18</v>
      </c>
      <c r="C171" s="46">
        <f ca="1">IFERROR(__xludf.DUMMYFUNCTION("""COMPUTED_VALUE"""),6)</f>
        <v>6</v>
      </c>
      <c r="D171" s="46" t="str">
        <f ca="1">IFERROR(__xludf.DUMMYFUNCTION("""COMPUTED_VALUE"""),"OTORGADO")</f>
        <v>OTORGADO</v>
      </c>
      <c r="E171" s="47">
        <f ca="1">IFERROR(__xludf.DUMMYFUNCTION("""COMPUTED_VALUE"""),45036)</f>
        <v>45036</v>
      </c>
      <c r="F171" s="47">
        <f ca="1">IFERROR(__xludf.DUMMYFUNCTION("""COMPUTED_VALUE"""),45040)</f>
        <v>45040</v>
      </c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47">
        <f ca="1">IFERROR(__xludf.DUMMYFUNCTION("""COMPUTED_VALUE"""),44985)</f>
        <v>44985</v>
      </c>
      <c r="B172" s="48" t="s">
        <v>18</v>
      </c>
      <c r="C172" s="46">
        <f ca="1">IFERROR(__xludf.DUMMYFUNCTION("""COMPUTED_VALUE"""),13)</f>
        <v>13</v>
      </c>
      <c r="D172" s="46" t="str">
        <f ca="1">IFERROR(__xludf.DUMMYFUNCTION("""COMPUTED_VALUE"""),"OTORGADO")</f>
        <v>OTORGADO</v>
      </c>
      <c r="E172" s="47">
        <f ca="1">IFERROR(__xludf.DUMMYFUNCTION("""COMPUTED_VALUE"""),45120)</f>
        <v>45120</v>
      </c>
      <c r="F172" s="47">
        <f ca="1">IFERROR(__xludf.DUMMYFUNCTION("""COMPUTED_VALUE"""),45121)</f>
        <v>45121</v>
      </c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47">
        <f ca="1">IFERROR(__xludf.DUMMYFUNCTION("""COMPUTED_VALUE"""),44986)</f>
        <v>44986</v>
      </c>
      <c r="B173" s="48" t="s">
        <v>18</v>
      </c>
      <c r="C173" s="46">
        <f ca="1">IFERROR(__xludf.DUMMYFUNCTION("""COMPUTED_VALUE"""),1)</f>
        <v>1</v>
      </c>
      <c r="D173" s="46" t="str">
        <f ca="1">IFERROR(__xludf.DUMMYFUNCTION("""COMPUTED_VALUE"""),"OTORGADO")</f>
        <v>OTORGADO</v>
      </c>
      <c r="E173" s="47">
        <f ca="1">IFERROR(__xludf.DUMMYFUNCTION("""COMPUTED_VALUE"""),45057)</f>
        <v>45057</v>
      </c>
      <c r="F173" s="47">
        <f ca="1">IFERROR(__xludf.DUMMYFUNCTION("""COMPUTED_VALUE"""),45062)</f>
        <v>45062</v>
      </c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47">
        <f ca="1">IFERROR(__xludf.DUMMYFUNCTION("""COMPUTED_VALUE"""),45000)</f>
        <v>45000</v>
      </c>
      <c r="B174" s="48" t="s">
        <v>18</v>
      </c>
      <c r="C174" s="46">
        <f ca="1">IFERROR(__xludf.DUMMYFUNCTION("""COMPUTED_VALUE"""),1)</f>
        <v>1</v>
      </c>
      <c r="D174" s="46" t="str">
        <f ca="1">IFERROR(__xludf.DUMMYFUNCTION("""COMPUTED_VALUE"""),"OTORGADO")</f>
        <v>OTORGADO</v>
      </c>
      <c r="E174" s="47">
        <f ca="1">IFERROR(__xludf.DUMMYFUNCTION("""COMPUTED_VALUE"""),45007)</f>
        <v>45007</v>
      </c>
      <c r="F174" s="47">
        <f ca="1">IFERROR(__xludf.DUMMYFUNCTION("""COMPUTED_VALUE"""),45013)</f>
        <v>45013</v>
      </c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47">
        <f ca="1">IFERROR(__xludf.DUMMYFUNCTION("""COMPUTED_VALUE"""),45000)</f>
        <v>45000</v>
      </c>
      <c r="B175" s="48" t="s">
        <v>18</v>
      </c>
      <c r="C175" s="46">
        <f ca="1">IFERROR(__xludf.DUMMYFUNCTION("""COMPUTED_VALUE"""),13)</f>
        <v>13</v>
      </c>
      <c r="D175" s="46" t="str">
        <f ca="1">IFERROR(__xludf.DUMMYFUNCTION("""COMPUTED_VALUE"""),"OTORGADO")</f>
        <v>OTORGADO</v>
      </c>
      <c r="E175" s="47">
        <f ca="1">IFERROR(__xludf.DUMMYFUNCTION("""COMPUTED_VALUE"""),45019)</f>
        <v>45019</v>
      </c>
      <c r="F175" s="47">
        <f ca="1">IFERROR(__xludf.DUMMYFUNCTION("""COMPUTED_VALUE"""),45021)</f>
        <v>45021</v>
      </c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7">
        <f ca="1">IFERROR(__xludf.DUMMYFUNCTION("""COMPUTED_VALUE"""),45000)</f>
        <v>45000</v>
      </c>
      <c r="B176" s="48" t="s">
        <v>18</v>
      </c>
      <c r="C176" s="46">
        <f ca="1">IFERROR(__xludf.DUMMYFUNCTION("""COMPUTED_VALUE"""),13)</f>
        <v>13</v>
      </c>
      <c r="D176" s="46" t="str">
        <f ca="1">IFERROR(__xludf.DUMMYFUNCTION("""COMPUTED_VALUE"""),"OTORGADO")</f>
        <v>OTORGADO</v>
      </c>
      <c r="E176" s="47">
        <f ca="1">IFERROR(__xludf.DUMMYFUNCTION("""COMPUTED_VALUE"""),45135)</f>
        <v>45135</v>
      </c>
      <c r="F176" s="46" t="str">
        <f ca="1">IFERROR(__xludf.DUMMYFUNCTION("""COMPUTED_VALUE"""),"08/08/2023 |")</f>
        <v>08/08/2023 |</v>
      </c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7">
        <f ca="1">IFERROR(__xludf.DUMMYFUNCTION("""COMPUTED_VALUE"""),45000)</f>
        <v>45000</v>
      </c>
      <c r="B177" s="48" t="s">
        <v>18</v>
      </c>
      <c r="C177" s="46">
        <f ca="1">IFERROR(__xludf.DUMMYFUNCTION("""COMPUTED_VALUE"""),6)</f>
        <v>6</v>
      </c>
      <c r="D177" s="46" t="str">
        <f ca="1">IFERROR(__xludf.DUMMYFUNCTION("""COMPUTED_VALUE"""),"OTORGADO")</f>
        <v>OTORGADO</v>
      </c>
      <c r="E177" s="47">
        <f ca="1">IFERROR(__xludf.DUMMYFUNCTION("""COMPUTED_VALUE"""),45057)</f>
        <v>45057</v>
      </c>
      <c r="F177" s="47">
        <f ca="1">IFERROR(__xludf.DUMMYFUNCTION("""COMPUTED_VALUE"""),45057)</f>
        <v>45057</v>
      </c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7">
        <f ca="1">IFERROR(__xludf.DUMMYFUNCTION("""COMPUTED_VALUE"""),45000)</f>
        <v>45000</v>
      </c>
      <c r="B178" s="48" t="s">
        <v>18</v>
      </c>
      <c r="C178" s="46">
        <f ca="1">IFERROR(__xludf.DUMMYFUNCTION("""COMPUTED_VALUE"""),11)</f>
        <v>11</v>
      </c>
      <c r="D178" s="46" t="str">
        <f ca="1">IFERROR(__xludf.DUMMYFUNCTION("""COMPUTED_VALUE"""),"OTORGADO")</f>
        <v>OTORGADO</v>
      </c>
      <c r="E178" s="47">
        <f ca="1">IFERROR(__xludf.DUMMYFUNCTION("""COMPUTED_VALUE"""),45036)</f>
        <v>45036</v>
      </c>
      <c r="F178" s="47">
        <f ca="1">IFERROR(__xludf.DUMMYFUNCTION("""COMPUTED_VALUE"""),45036)</f>
        <v>45036</v>
      </c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7">
        <f ca="1">IFERROR(__xludf.DUMMYFUNCTION("""COMPUTED_VALUE"""),45000)</f>
        <v>45000</v>
      </c>
      <c r="B179" s="48" t="s">
        <v>18</v>
      </c>
      <c r="C179" s="46">
        <f ca="1">IFERROR(__xludf.DUMMYFUNCTION("""COMPUTED_VALUE"""),15)</f>
        <v>15</v>
      </c>
      <c r="D179" s="46" t="str">
        <f ca="1">IFERROR(__xludf.DUMMYFUNCTION("""COMPUTED_VALUE"""),"OTORGADO")</f>
        <v>OTORGADO</v>
      </c>
      <c r="E179" s="47">
        <f ca="1">IFERROR(__xludf.DUMMYFUNCTION("""COMPUTED_VALUE"""),45012)</f>
        <v>45012</v>
      </c>
      <c r="F179" s="47">
        <f ca="1">IFERROR(__xludf.DUMMYFUNCTION("""COMPUTED_VALUE"""),45013)</f>
        <v>45013</v>
      </c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7">
        <f ca="1">IFERROR(__xludf.DUMMYFUNCTION("""COMPUTED_VALUE"""),45000)</f>
        <v>45000</v>
      </c>
      <c r="B180" s="48" t="s">
        <v>18</v>
      </c>
      <c r="C180" s="46">
        <f ca="1">IFERROR(__xludf.DUMMYFUNCTION("""COMPUTED_VALUE"""),6)</f>
        <v>6</v>
      </c>
      <c r="D180" s="46" t="str">
        <f ca="1">IFERROR(__xludf.DUMMYFUNCTION("""COMPUTED_VALUE"""),"OTORGADO")</f>
        <v>OTORGADO</v>
      </c>
      <c r="E180" s="47">
        <f ca="1">IFERROR(__xludf.DUMMYFUNCTION("""COMPUTED_VALUE"""),45014)</f>
        <v>45014</v>
      </c>
      <c r="F180" s="47">
        <f ca="1">IFERROR(__xludf.DUMMYFUNCTION("""COMPUTED_VALUE"""),45015)</f>
        <v>45015</v>
      </c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7">
        <f ca="1">IFERROR(__xludf.DUMMYFUNCTION("""COMPUTED_VALUE"""),45000)</f>
        <v>45000</v>
      </c>
      <c r="B181" s="48" t="s">
        <v>18</v>
      </c>
      <c r="C181" s="46">
        <f ca="1">IFERROR(__xludf.DUMMYFUNCTION("""COMPUTED_VALUE"""),11)</f>
        <v>11</v>
      </c>
      <c r="D181" s="46" t="str">
        <f ca="1">IFERROR(__xludf.DUMMYFUNCTION("""COMPUTED_VALUE"""),"OTORGADO")</f>
        <v>OTORGADO</v>
      </c>
      <c r="E181" s="47">
        <f ca="1">IFERROR(__xludf.DUMMYFUNCTION("""COMPUTED_VALUE"""),45008)</f>
        <v>45008</v>
      </c>
      <c r="F181" s="47">
        <f ca="1">IFERROR(__xludf.DUMMYFUNCTION("""COMPUTED_VALUE"""),45012)</f>
        <v>45012</v>
      </c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7">
        <f ca="1">IFERROR(__xludf.DUMMYFUNCTION("""COMPUTED_VALUE"""),45000)</f>
        <v>45000</v>
      </c>
      <c r="B182" s="48" t="s">
        <v>18</v>
      </c>
      <c r="C182" s="46">
        <f ca="1">IFERROR(__xludf.DUMMYFUNCTION("""COMPUTED_VALUE"""),13)</f>
        <v>13</v>
      </c>
      <c r="D182" s="46" t="str">
        <f ca="1">IFERROR(__xludf.DUMMYFUNCTION("""COMPUTED_VALUE"""),"OTORGADO")</f>
        <v>OTORGADO</v>
      </c>
      <c r="E182" s="47">
        <f ca="1">IFERROR(__xludf.DUMMYFUNCTION("""COMPUTED_VALUE"""),45008)</f>
        <v>45008</v>
      </c>
      <c r="F182" s="47">
        <f ca="1">IFERROR(__xludf.DUMMYFUNCTION("""COMPUTED_VALUE"""),45013)</f>
        <v>45013</v>
      </c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7">
        <f ca="1">IFERROR(__xludf.DUMMYFUNCTION("""COMPUTED_VALUE"""),45005)</f>
        <v>45005</v>
      </c>
      <c r="B183" s="48" t="s">
        <v>18</v>
      </c>
      <c r="C183" s="46">
        <f ca="1">IFERROR(__xludf.DUMMYFUNCTION("""COMPUTED_VALUE"""),7)</f>
        <v>7</v>
      </c>
      <c r="D183" s="46" t="str">
        <f ca="1">IFERROR(__xludf.DUMMYFUNCTION("""COMPUTED_VALUE"""),"OTORGADO")</f>
        <v>OTORGADO</v>
      </c>
      <c r="E183" s="47">
        <f ca="1">IFERROR(__xludf.DUMMYFUNCTION("""COMPUTED_VALUE"""),45057)</f>
        <v>45057</v>
      </c>
      <c r="F183" s="47">
        <f ca="1">IFERROR(__xludf.DUMMYFUNCTION("""COMPUTED_VALUE"""),45058)</f>
        <v>45058</v>
      </c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7">
        <f ca="1">IFERROR(__xludf.DUMMYFUNCTION("""COMPUTED_VALUE"""),45007)</f>
        <v>45007</v>
      </c>
      <c r="B184" s="48" t="s">
        <v>18</v>
      </c>
      <c r="C184" s="46">
        <f ca="1">IFERROR(__xludf.DUMMYFUNCTION("""COMPUTED_VALUE"""),13)</f>
        <v>13</v>
      </c>
      <c r="D184" s="46" t="str">
        <f ca="1">IFERROR(__xludf.DUMMYFUNCTION("""COMPUTED_VALUE"""),"OTORGADO")</f>
        <v>OTORGADO</v>
      </c>
      <c r="E184" s="47">
        <f ca="1">IFERROR(__xludf.DUMMYFUNCTION("""COMPUTED_VALUE"""),45013)</f>
        <v>45013</v>
      </c>
      <c r="F184" s="47">
        <f ca="1">IFERROR(__xludf.DUMMYFUNCTION("""COMPUTED_VALUE"""),45019)</f>
        <v>45019</v>
      </c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7">
        <f ca="1">IFERROR(__xludf.DUMMYFUNCTION("""COMPUTED_VALUE"""),45012)</f>
        <v>45012</v>
      </c>
      <c r="B185" s="48" t="s">
        <v>18</v>
      </c>
      <c r="C185" s="46">
        <f ca="1">IFERROR(__xludf.DUMMYFUNCTION("""COMPUTED_VALUE"""),12)</f>
        <v>12</v>
      </c>
      <c r="D185" s="46" t="str">
        <f ca="1">IFERROR(__xludf.DUMMYFUNCTION("""COMPUTED_VALUE"""),"OTORGADO")</f>
        <v>OTORGADO</v>
      </c>
      <c r="E185" s="47"/>
      <c r="F185" s="53">
        <f ca="1">IFERROR(__xludf.DUMMYFUNCTION("""COMPUTED_VALUE"""),45265)</f>
        <v>45265</v>
      </c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7">
        <f ca="1">IFERROR(__xludf.DUMMYFUNCTION("""COMPUTED_VALUE"""),45013)</f>
        <v>45013</v>
      </c>
      <c r="B186" s="48" t="s">
        <v>18</v>
      </c>
      <c r="C186" s="46">
        <f ca="1">IFERROR(__xludf.DUMMYFUNCTION("""COMPUTED_VALUE"""),1)</f>
        <v>1</v>
      </c>
      <c r="D186" s="46" t="str">
        <f ca="1">IFERROR(__xludf.DUMMYFUNCTION("""COMPUTED_VALUE"""),"OTORGADO")</f>
        <v>OTORGADO</v>
      </c>
      <c r="E186" s="47">
        <f ca="1">IFERROR(__xludf.DUMMYFUNCTION("""COMPUTED_VALUE"""),45020)</f>
        <v>45020</v>
      </c>
      <c r="F186" s="47">
        <f ca="1">IFERROR(__xludf.DUMMYFUNCTION("""COMPUTED_VALUE"""),45050)</f>
        <v>45050</v>
      </c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7">
        <f ca="1">IFERROR(__xludf.DUMMYFUNCTION("""COMPUTED_VALUE"""),45015)</f>
        <v>45015</v>
      </c>
      <c r="B187" s="48" t="s">
        <v>18</v>
      </c>
      <c r="C187" s="46">
        <f ca="1">IFERROR(__xludf.DUMMYFUNCTION("""COMPUTED_VALUE"""),13)</f>
        <v>13</v>
      </c>
      <c r="D187" s="46" t="str">
        <f ca="1">IFERROR(__xludf.DUMMYFUNCTION("""COMPUTED_VALUE"""),"OTORGADO")</f>
        <v>OTORGADO</v>
      </c>
      <c r="E187" s="47">
        <f ca="1">IFERROR(__xludf.DUMMYFUNCTION("""COMPUTED_VALUE"""),45226)</f>
        <v>45226</v>
      </c>
      <c r="F187" s="47">
        <f ca="1">IFERROR(__xludf.DUMMYFUNCTION("""COMPUTED_VALUE"""),45231)</f>
        <v>45231</v>
      </c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7">
        <f ca="1">IFERROR(__xludf.DUMMYFUNCTION("""COMPUTED_VALUE"""),45020)</f>
        <v>45020</v>
      </c>
      <c r="B188" s="48" t="s">
        <v>18</v>
      </c>
      <c r="C188" s="46">
        <f ca="1">IFERROR(__xludf.DUMMYFUNCTION("""COMPUTED_VALUE"""),13)</f>
        <v>13</v>
      </c>
      <c r="D188" s="46" t="str">
        <f ca="1">IFERROR(__xludf.DUMMYFUNCTION("""COMPUTED_VALUE"""),"OTORGADO")</f>
        <v>OTORGADO</v>
      </c>
      <c r="E188" s="47">
        <f ca="1">IFERROR(__xludf.DUMMYFUNCTION("""COMPUTED_VALUE"""),45048)</f>
        <v>45048</v>
      </c>
      <c r="F188" s="47">
        <f ca="1">IFERROR(__xludf.DUMMYFUNCTION("""COMPUTED_VALUE"""),45051)</f>
        <v>45051</v>
      </c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7">
        <f ca="1">IFERROR(__xludf.DUMMYFUNCTION("""COMPUTED_VALUE"""),45020)</f>
        <v>45020</v>
      </c>
      <c r="B189" s="48" t="s">
        <v>18</v>
      </c>
      <c r="C189" s="46">
        <f ca="1">IFERROR(__xludf.DUMMYFUNCTION("""COMPUTED_VALUE"""),13)</f>
        <v>13</v>
      </c>
      <c r="D189" s="46" t="str">
        <f ca="1">IFERROR(__xludf.DUMMYFUNCTION("""COMPUTED_VALUE"""),"OTORGADO")</f>
        <v>OTORGADO</v>
      </c>
      <c r="E189" s="47">
        <f ca="1">IFERROR(__xludf.DUMMYFUNCTION("""COMPUTED_VALUE"""),45048)</f>
        <v>45048</v>
      </c>
      <c r="F189" s="47">
        <f ca="1">IFERROR(__xludf.DUMMYFUNCTION("""COMPUTED_VALUE"""),45051)</f>
        <v>45051</v>
      </c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7">
        <f ca="1">IFERROR(__xludf.DUMMYFUNCTION("""COMPUTED_VALUE"""),45020)</f>
        <v>45020</v>
      </c>
      <c r="B190" s="48" t="s">
        <v>18</v>
      </c>
      <c r="C190" s="46">
        <f ca="1">IFERROR(__xludf.DUMMYFUNCTION("""COMPUTED_VALUE"""),5)</f>
        <v>5</v>
      </c>
      <c r="D190" s="46" t="str">
        <f ca="1">IFERROR(__xludf.DUMMYFUNCTION("""COMPUTED_VALUE"""),"OTORGADO")</f>
        <v>OTORGADO</v>
      </c>
      <c r="E190" s="47">
        <f ca="1">IFERROR(__xludf.DUMMYFUNCTION("""COMPUTED_VALUE"""),45048)</f>
        <v>45048</v>
      </c>
      <c r="F190" s="47">
        <f ca="1">IFERROR(__xludf.DUMMYFUNCTION("""COMPUTED_VALUE"""),45056)</f>
        <v>45056</v>
      </c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7">
        <f ca="1">IFERROR(__xludf.DUMMYFUNCTION("""COMPUTED_VALUE"""),45021)</f>
        <v>45021</v>
      </c>
      <c r="B191" s="48" t="s">
        <v>18</v>
      </c>
      <c r="C191" s="46">
        <f ca="1">IFERROR(__xludf.DUMMYFUNCTION("""COMPUTED_VALUE"""),7)</f>
        <v>7</v>
      </c>
      <c r="D191" s="46" t="str">
        <f ca="1">IFERROR(__xludf.DUMMYFUNCTION("""COMPUTED_VALUE"""),"SUBSANACION")</f>
        <v>SUBSANACION</v>
      </c>
      <c r="E191" s="47"/>
      <c r="F191" s="47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7">
        <f ca="1">IFERROR(__xludf.DUMMYFUNCTION("""COMPUTED_VALUE"""),45025)</f>
        <v>45025</v>
      </c>
      <c r="B192" s="48" t="s">
        <v>18</v>
      </c>
      <c r="C192" s="46">
        <f ca="1">IFERROR(__xludf.DUMMYFUNCTION("""COMPUTED_VALUE"""),2)</f>
        <v>2</v>
      </c>
      <c r="D192" s="46" t="str">
        <f ca="1">IFERROR(__xludf.DUMMYFUNCTION("""COMPUTED_VALUE"""),"COMUNAS")</f>
        <v>COMUNAS</v>
      </c>
      <c r="E192" s="47"/>
      <c r="F192" s="47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7">
        <f ca="1">IFERROR(__xludf.DUMMYFUNCTION("""COMPUTED_VALUE"""),45016)</f>
        <v>45016</v>
      </c>
      <c r="B193" s="48" t="s">
        <v>18</v>
      </c>
      <c r="C193" s="46">
        <f ca="1">IFERROR(__xludf.DUMMYFUNCTION("""COMPUTED_VALUE"""),3)</f>
        <v>3</v>
      </c>
      <c r="D193" s="46" t="str">
        <f ca="1">IFERROR(__xludf.DUMMYFUNCTION("""COMPUTED_VALUE"""),"OTORGADO")</f>
        <v>OTORGADO</v>
      </c>
      <c r="E193" s="47">
        <f ca="1">IFERROR(__xludf.DUMMYFUNCTION("""COMPUTED_VALUE"""),45036)</f>
        <v>45036</v>
      </c>
      <c r="F193" s="47">
        <f ca="1">IFERROR(__xludf.DUMMYFUNCTION("""COMPUTED_VALUE"""),45040)</f>
        <v>45040</v>
      </c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7">
        <f ca="1">IFERROR(__xludf.DUMMYFUNCTION("""COMPUTED_VALUE"""),45026)</f>
        <v>45026</v>
      </c>
      <c r="B194" s="48" t="s">
        <v>18</v>
      </c>
      <c r="C194" s="46">
        <f ca="1">IFERROR(__xludf.DUMMYFUNCTION("""COMPUTED_VALUE"""),14)</f>
        <v>14</v>
      </c>
      <c r="D194" s="46" t="str">
        <f ca="1">IFERROR(__xludf.DUMMYFUNCTION("""COMPUTED_VALUE"""),"OTORGADO")</f>
        <v>OTORGADO</v>
      </c>
      <c r="E194" s="47">
        <f ca="1">IFERROR(__xludf.DUMMYFUNCTION("""COMPUTED_VALUE"""),45077)</f>
        <v>45077</v>
      </c>
      <c r="F194" s="47">
        <f ca="1">IFERROR(__xludf.DUMMYFUNCTION("""COMPUTED_VALUE"""),45083)</f>
        <v>45083</v>
      </c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7">
        <f ca="1">IFERROR(__xludf.DUMMYFUNCTION("""COMPUTED_VALUE"""),45029)</f>
        <v>45029</v>
      </c>
      <c r="B195" s="48" t="s">
        <v>18</v>
      </c>
      <c r="C195" s="46">
        <f ca="1">IFERROR(__xludf.DUMMYFUNCTION("""COMPUTED_VALUE"""),5)</f>
        <v>5</v>
      </c>
      <c r="D195" s="46" t="str">
        <f ca="1">IFERROR(__xludf.DUMMYFUNCTION("""COMPUTED_VALUE"""),"OTORGADO")</f>
        <v>OTORGADO</v>
      </c>
      <c r="E195" s="47">
        <f ca="1">IFERROR(__xludf.DUMMYFUNCTION("""COMPUTED_VALUE"""),45057)</f>
        <v>45057</v>
      </c>
      <c r="F195" s="47">
        <f ca="1">IFERROR(__xludf.DUMMYFUNCTION("""COMPUTED_VALUE"""),45061)</f>
        <v>45061</v>
      </c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7">
        <f ca="1">IFERROR(__xludf.DUMMYFUNCTION("""COMPUTED_VALUE"""),45029)</f>
        <v>45029</v>
      </c>
      <c r="B196" s="48" t="s">
        <v>18</v>
      </c>
      <c r="C196" s="46">
        <f ca="1">IFERROR(__xludf.DUMMYFUNCTION("""COMPUTED_VALUE"""),5)</f>
        <v>5</v>
      </c>
      <c r="D196" s="46" t="str">
        <f ca="1">IFERROR(__xludf.DUMMYFUNCTION("""COMPUTED_VALUE"""),"OTORGADO")</f>
        <v>OTORGADO</v>
      </c>
      <c r="E196" s="47">
        <f ca="1">IFERROR(__xludf.DUMMYFUNCTION("""COMPUTED_VALUE"""),45057)</f>
        <v>45057</v>
      </c>
      <c r="F196" s="47">
        <f ca="1">IFERROR(__xludf.DUMMYFUNCTION("""COMPUTED_VALUE"""),45061)</f>
        <v>45061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7">
        <f ca="1">IFERROR(__xludf.DUMMYFUNCTION("""COMPUTED_VALUE"""),45030)</f>
        <v>45030</v>
      </c>
      <c r="B197" s="48" t="s">
        <v>18</v>
      </c>
      <c r="C197" s="46">
        <f ca="1">IFERROR(__xludf.DUMMYFUNCTION("""COMPUTED_VALUE"""),14)</f>
        <v>14</v>
      </c>
      <c r="D197" s="46" t="str">
        <f ca="1">IFERROR(__xludf.DUMMYFUNCTION("""COMPUTED_VALUE"""),"OTORGADO")</f>
        <v>OTORGADO</v>
      </c>
      <c r="E197" s="47">
        <f ca="1">IFERROR(__xludf.DUMMYFUNCTION("""COMPUTED_VALUE"""),45064)</f>
        <v>45064</v>
      </c>
      <c r="F197" s="47">
        <f ca="1">IFERROR(__xludf.DUMMYFUNCTION("""COMPUTED_VALUE"""),45065)</f>
        <v>45065</v>
      </c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7">
        <f ca="1">IFERROR(__xludf.DUMMYFUNCTION("""COMPUTED_VALUE"""),45030)</f>
        <v>45030</v>
      </c>
      <c r="B198" s="48" t="s">
        <v>18</v>
      </c>
      <c r="C198" s="46">
        <f ca="1">IFERROR(__xludf.DUMMYFUNCTION("""COMPUTED_VALUE"""),7)</f>
        <v>7</v>
      </c>
      <c r="D198" s="46" t="str">
        <f ca="1">IFERROR(__xludf.DUMMYFUNCTION("""COMPUTED_VALUE"""),"OTORGADO")</f>
        <v>OTORGADO</v>
      </c>
      <c r="E198" s="47"/>
      <c r="F198" s="47">
        <f ca="1">IFERROR(__xludf.DUMMYFUNCTION("""COMPUTED_VALUE"""),45331)</f>
        <v>45331</v>
      </c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7">
        <f ca="1">IFERROR(__xludf.DUMMYFUNCTION("""COMPUTED_VALUE"""),45044)</f>
        <v>45044</v>
      </c>
      <c r="B199" s="48" t="s">
        <v>18</v>
      </c>
      <c r="C199" s="46">
        <f ca="1">IFERROR(__xludf.DUMMYFUNCTION("""COMPUTED_VALUE"""),15)</f>
        <v>15</v>
      </c>
      <c r="D199" s="46" t="str">
        <f ca="1">IFERROR(__xludf.DUMMYFUNCTION("""COMPUTED_VALUE"""),"OTORGADO")</f>
        <v>OTORGADO</v>
      </c>
      <c r="E199" s="47">
        <f ca="1">IFERROR(__xludf.DUMMYFUNCTION("""COMPUTED_VALUE"""),45057)</f>
        <v>45057</v>
      </c>
      <c r="F199" s="47">
        <f ca="1">IFERROR(__xludf.DUMMYFUNCTION("""COMPUTED_VALUE"""),45058)</f>
        <v>45058</v>
      </c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7">
        <f ca="1">IFERROR(__xludf.DUMMYFUNCTION("""COMPUTED_VALUE"""),45044)</f>
        <v>45044</v>
      </c>
      <c r="B200" s="48" t="s">
        <v>18</v>
      </c>
      <c r="C200" s="46">
        <f ca="1">IFERROR(__xludf.DUMMYFUNCTION("""COMPUTED_VALUE"""),15)</f>
        <v>15</v>
      </c>
      <c r="D200" s="46" t="str">
        <f ca="1">IFERROR(__xludf.DUMMYFUNCTION("""COMPUTED_VALUE"""),"OTORGADO")</f>
        <v>OTORGADO</v>
      </c>
      <c r="E200" s="47">
        <f ca="1">IFERROR(__xludf.DUMMYFUNCTION("""COMPUTED_VALUE"""),45079)</f>
        <v>45079</v>
      </c>
      <c r="F200" s="47">
        <f ca="1">IFERROR(__xludf.DUMMYFUNCTION("""COMPUTED_VALUE"""),45082)</f>
        <v>45082</v>
      </c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7">
        <f ca="1">IFERROR(__xludf.DUMMYFUNCTION("""COMPUTED_VALUE"""),44861)</f>
        <v>44861</v>
      </c>
      <c r="B201" s="48" t="s">
        <v>18</v>
      </c>
      <c r="C201" s="46">
        <f ca="1">IFERROR(__xludf.DUMMYFUNCTION("""COMPUTED_VALUE"""),14)</f>
        <v>14</v>
      </c>
      <c r="D201" s="46" t="str">
        <f ca="1">IFERROR(__xludf.DUMMYFUNCTION("""COMPUTED_VALUE"""),"OTORGADO")</f>
        <v>OTORGADO</v>
      </c>
      <c r="E201" s="47">
        <f ca="1">IFERROR(__xludf.DUMMYFUNCTION("""COMPUTED_VALUE"""),45135)</f>
        <v>45135</v>
      </c>
      <c r="F201" s="47">
        <f ca="1">IFERROR(__xludf.DUMMYFUNCTION("""COMPUTED_VALUE"""),45140)</f>
        <v>45140</v>
      </c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7">
        <f ca="1">IFERROR(__xludf.DUMMYFUNCTION("""COMPUTED_VALUE"""),45056)</f>
        <v>45056</v>
      </c>
      <c r="B202" s="48" t="s">
        <v>18</v>
      </c>
      <c r="C202" s="46">
        <f ca="1">IFERROR(__xludf.DUMMYFUNCTION("""COMPUTED_VALUE"""),2)</f>
        <v>2</v>
      </c>
      <c r="D202" s="46" t="str">
        <f ca="1">IFERROR(__xludf.DUMMYFUNCTION("""COMPUTED_VALUE"""),"CHEQUEO REQ. FALTANTES")</f>
        <v>CHEQUEO REQ. FALTANTES</v>
      </c>
      <c r="E202" s="47"/>
      <c r="F202" s="47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7">
        <f ca="1">IFERROR(__xludf.DUMMYFUNCTION("""COMPUTED_VALUE"""),45056)</f>
        <v>45056</v>
      </c>
      <c r="B203" s="48" t="s">
        <v>18</v>
      </c>
      <c r="C203" s="46">
        <f ca="1">IFERROR(__xludf.DUMMYFUNCTION("""COMPUTED_VALUE"""),15)</f>
        <v>15</v>
      </c>
      <c r="D203" s="46" t="str">
        <f ca="1">IFERROR(__xludf.DUMMYFUNCTION("""COMPUTED_VALUE"""),"OTORGADO")</f>
        <v>OTORGADO</v>
      </c>
      <c r="E203" s="47">
        <f ca="1">IFERROR(__xludf.DUMMYFUNCTION("""COMPUTED_VALUE"""),45070)</f>
        <v>45070</v>
      </c>
      <c r="F203" s="47">
        <f ca="1">IFERROR(__xludf.DUMMYFUNCTION("""COMPUTED_VALUE"""),45076)</f>
        <v>45076</v>
      </c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7">
        <f ca="1">IFERROR(__xludf.DUMMYFUNCTION("""COMPUTED_VALUE"""),45056)</f>
        <v>45056</v>
      </c>
      <c r="B204" s="48" t="s">
        <v>18</v>
      </c>
      <c r="C204" s="46">
        <f ca="1">IFERROR(__xludf.DUMMYFUNCTION("""COMPUTED_VALUE"""),15)</f>
        <v>15</v>
      </c>
      <c r="D204" s="46" t="str">
        <f ca="1">IFERROR(__xludf.DUMMYFUNCTION("""COMPUTED_VALUE"""),"OTORGADO")</f>
        <v>OTORGADO</v>
      </c>
      <c r="E204" s="47">
        <f ca="1">IFERROR(__xludf.DUMMYFUNCTION("""COMPUTED_VALUE"""),45076)</f>
        <v>45076</v>
      </c>
      <c r="F204" s="47">
        <f ca="1">IFERROR(__xludf.DUMMYFUNCTION("""COMPUTED_VALUE"""),45077)</f>
        <v>45077</v>
      </c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7">
        <f ca="1">IFERROR(__xludf.DUMMYFUNCTION("""COMPUTED_VALUE"""),45058)</f>
        <v>45058</v>
      </c>
      <c r="B205" s="48" t="s">
        <v>18</v>
      </c>
      <c r="C205" s="46">
        <f ca="1">IFERROR(__xludf.DUMMYFUNCTION("""COMPUTED_VALUE"""),12)</f>
        <v>12</v>
      </c>
      <c r="D205" s="46" t="str">
        <f ca="1">IFERROR(__xludf.DUMMYFUNCTION("""COMPUTED_VALUE"""),"OTORGADO")</f>
        <v>OTORGADO</v>
      </c>
      <c r="E205" s="47">
        <f ca="1">IFERROR(__xludf.DUMMYFUNCTION("""COMPUTED_VALUE"""),45086)</f>
        <v>45086</v>
      </c>
      <c r="F205" s="47">
        <f ca="1">IFERROR(__xludf.DUMMYFUNCTION("""COMPUTED_VALUE"""),45089)</f>
        <v>45089</v>
      </c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7">
        <f ca="1">IFERROR(__xludf.DUMMYFUNCTION("""COMPUTED_VALUE"""),45058)</f>
        <v>45058</v>
      </c>
      <c r="B206" s="48" t="s">
        <v>18</v>
      </c>
      <c r="C206" s="46">
        <f ca="1">IFERROR(__xludf.DUMMYFUNCTION("""COMPUTED_VALUE"""),7)</f>
        <v>7</v>
      </c>
      <c r="D206" s="46" t="str">
        <f ca="1">IFERROR(__xludf.DUMMYFUNCTION("""COMPUTED_VALUE"""),"OTORGADO")</f>
        <v>OTORGADO</v>
      </c>
      <c r="E206" s="47">
        <f ca="1">IFERROR(__xludf.DUMMYFUNCTION("""COMPUTED_VALUE"""),45078)</f>
        <v>45078</v>
      </c>
      <c r="F206" s="47">
        <f ca="1">IFERROR(__xludf.DUMMYFUNCTION("""COMPUTED_VALUE"""),45082)</f>
        <v>45082</v>
      </c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7">
        <f ca="1">IFERROR(__xludf.DUMMYFUNCTION("""COMPUTED_VALUE"""),45058)</f>
        <v>45058</v>
      </c>
      <c r="B207" s="48" t="s">
        <v>18</v>
      </c>
      <c r="C207" s="46">
        <f ca="1">IFERROR(__xludf.DUMMYFUNCTION("""COMPUTED_VALUE"""),5)</f>
        <v>5</v>
      </c>
      <c r="D207" s="46" t="str">
        <f ca="1">IFERROR(__xludf.DUMMYFUNCTION("""COMPUTED_VALUE"""),"DENEGADO")</f>
        <v>DENEGADO</v>
      </c>
      <c r="E207" s="47">
        <f ca="1">IFERROR(__xludf.DUMMYFUNCTION("""COMPUTED_VALUE"""),45086)</f>
        <v>45086</v>
      </c>
      <c r="F207" s="47">
        <f ca="1">IFERROR(__xludf.DUMMYFUNCTION("""COMPUTED_VALUE"""),45092)</f>
        <v>45092</v>
      </c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7">
        <f ca="1">IFERROR(__xludf.DUMMYFUNCTION("""COMPUTED_VALUE"""),45058)</f>
        <v>45058</v>
      </c>
      <c r="B208" s="48" t="s">
        <v>18</v>
      </c>
      <c r="C208" s="46">
        <f ca="1">IFERROR(__xludf.DUMMYFUNCTION("""COMPUTED_VALUE"""),5)</f>
        <v>5</v>
      </c>
      <c r="D208" s="46" t="str">
        <f ca="1">IFERROR(__xludf.DUMMYFUNCTION("""COMPUTED_VALUE"""),"OTORGADO")</f>
        <v>OTORGADO</v>
      </c>
      <c r="E208" s="47">
        <f ca="1">IFERROR(__xludf.DUMMYFUNCTION("""COMPUTED_VALUE"""),45064)</f>
        <v>45064</v>
      </c>
      <c r="F208" s="47">
        <f ca="1">IFERROR(__xludf.DUMMYFUNCTION("""COMPUTED_VALUE"""),45065)</f>
        <v>45065</v>
      </c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7">
        <f ca="1">IFERROR(__xludf.DUMMYFUNCTION("""COMPUTED_VALUE"""),45058)</f>
        <v>45058</v>
      </c>
      <c r="B209" s="48" t="s">
        <v>18</v>
      </c>
      <c r="C209" s="46">
        <f ca="1">IFERROR(__xludf.DUMMYFUNCTION("""COMPUTED_VALUE"""),15)</f>
        <v>15</v>
      </c>
      <c r="D209" s="46" t="str">
        <f ca="1">IFERROR(__xludf.DUMMYFUNCTION("""COMPUTED_VALUE"""),"OTORGADO")</f>
        <v>OTORGADO</v>
      </c>
      <c r="E209" s="47">
        <f ca="1">IFERROR(__xludf.DUMMYFUNCTION("""COMPUTED_VALUE"""),45070)</f>
        <v>45070</v>
      </c>
      <c r="F209" s="47">
        <f ca="1">IFERROR(__xludf.DUMMYFUNCTION("""COMPUTED_VALUE"""),45076)</f>
        <v>45076</v>
      </c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7">
        <f ca="1">IFERROR(__xludf.DUMMYFUNCTION("""COMPUTED_VALUE"""),45058)</f>
        <v>45058</v>
      </c>
      <c r="B210" s="48" t="s">
        <v>18</v>
      </c>
      <c r="C210" s="46">
        <f ca="1">IFERROR(__xludf.DUMMYFUNCTION("""COMPUTED_VALUE"""),5)</f>
        <v>5</v>
      </c>
      <c r="D210" s="46" t="str">
        <f ca="1">IFERROR(__xludf.DUMMYFUNCTION("""COMPUTED_VALUE"""),"OTORGADO")</f>
        <v>OTORGADO</v>
      </c>
      <c r="E210" s="47">
        <f ca="1">IFERROR(__xludf.DUMMYFUNCTION("""COMPUTED_VALUE"""),45075)</f>
        <v>45075</v>
      </c>
      <c r="F210" s="47">
        <f ca="1">IFERROR(__xludf.DUMMYFUNCTION("""COMPUTED_VALUE"""),45077)</f>
        <v>45077</v>
      </c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7">
        <f ca="1">IFERROR(__xludf.DUMMYFUNCTION("""COMPUTED_VALUE"""),45062)</f>
        <v>45062</v>
      </c>
      <c r="B211" s="48" t="s">
        <v>18</v>
      </c>
      <c r="C211" s="46">
        <f ca="1">IFERROR(__xludf.DUMMYFUNCTION("""COMPUTED_VALUE"""),7)</f>
        <v>7</v>
      </c>
      <c r="D211" s="46" t="str">
        <f ca="1">IFERROR(__xludf.DUMMYFUNCTION("""COMPUTED_VALUE"""),"OTORGADO")</f>
        <v>OTORGADO</v>
      </c>
      <c r="E211" s="47">
        <f ca="1">IFERROR(__xludf.DUMMYFUNCTION("""COMPUTED_VALUE"""),45070)</f>
        <v>45070</v>
      </c>
      <c r="F211" s="47">
        <f ca="1">IFERROR(__xludf.DUMMYFUNCTION("""COMPUTED_VALUE"""),45075)</f>
        <v>45075</v>
      </c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7">
        <f ca="1">IFERROR(__xludf.DUMMYFUNCTION("""COMPUTED_VALUE"""),45062)</f>
        <v>45062</v>
      </c>
      <c r="B212" s="48" t="s">
        <v>18</v>
      </c>
      <c r="C212" s="46">
        <f ca="1">IFERROR(__xludf.DUMMYFUNCTION("""COMPUTED_VALUE"""),1)</f>
        <v>1</v>
      </c>
      <c r="D212" s="46" t="str">
        <f ca="1">IFERROR(__xludf.DUMMYFUNCTION("""COMPUTED_VALUE"""),"OTORGADO")</f>
        <v>OTORGADO</v>
      </c>
      <c r="E212" s="47">
        <f ca="1">IFERROR(__xludf.DUMMYFUNCTION("""COMPUTED_VALUE"""),45070)</f>
        <v>45070</v>
      </c>
      <c r="F212" s="47">
        <f ca="1">IFERROR(__xludf.DUMMYFUNCTION("""COMPUTED_VALUE"""),45077)</f>
        <v>45077</v>
      </c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7">
        <f ca="1">IFERROR(__xludf.DUMMYFUNCTION("""COMPUTED_VALUE"""),45064)</f>
        <v>45064</v>
      </c>
      <c r="B213" s="48" t="s">
        <v>18</v>
      </c>
      <c r="C213" s="46">
        <f ca="1">IFERROR(__xludf.DUMMYFUNCTION("""COMPUTED_VALUE"""),10)</f>
        <v>10</v>
      </c>
      <c r="D213" s="46" t="str">
        <f ca="1">IFERROR(__xludf.DUMMYFUNCTION("""COMPUTED_VALUE"""),"PERMISO NUEVO")</f>
        <v>PERMISO NUEVO</v>
      </c>
      <c r="E213" s="47"/>
      <c r="F213" s="47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7">
        <f ca="1">IFERROR(__xludf.DUMMYFUNCTION("""COMPUTED_VALUE"""),45070)</f>
        <v>45070</v>
      </c>
      <c r="B214" s="48" t="s">
        <v>18</v>
      </c>
      <c r="C214" s="46">
        <f ca="1">IFERROR(__xludf.DUMMYFUNCTION("""COMPUTED_VALUE"""),7)</f>
        <v>7</v>
      </c>
      <c r="D214" s="46" t="str">
        <f ca="1">IFERROR(__xludf.DUMMYFUNCTION("""COMPUTED_VALUE"""),"OTORGADO")</f>
        <v>OTORGADO</v>
      </c>
      <c r="E214" s="47">
        <f ca="1">IFERROR(__xludf.DUMMYFUNCTION("""COMPUTED_VALUE"""),45077)</f>
        <v>45077</v>
      </c>
      <c r="F214" s="47">
        <f ca="1">IFERROR(__xludf.DUMMYFUNCTION("""COMPUTED_VALUE"""),45078)</f>
        <v>45078</v>
      </c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7">
        <f ca="1">IFERROR(__xludf.DUMMYFUNCTION("""COMPUTED_VALUE"""),45070)</f>
        <v>45070</v>
      </c>
      <c r="B215" s="48" t="s">
        <v>18</v>
      </c>
      <c r="C215" s="46">
        <f ca="1">IFERROR(__xludf.DUMMYFUNCTION("""COMPUTED_VALUE"""),5)</f>
        <v>5</v>
      </c>
      <c r="D215" s="46" t="str">
        <f ca="1">IFERROR(__xludf.DUMMYFUNCTION("""COMPUTED_VALUE"""),"OTORGADO")</f>
        <v>OTORGADO</v>
      </c>
      <c r="E215" s="47">
        <f ca="1">IFERROR(__xludf.DUMMYFUNCTION("""COMPUTED_VALUE"""),45077)</f>
        <v>45077</v>
      </c>
      <c r="F215" s="47">
        <f ca="1">IFERROR(__xludf.DUMMYFUNCTION("""COMPUTED_VALUE"""),45082)</f>
        <v>45082</v>
      </c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7">
        <f ca="1">IFERROR(__xludf.DUMMYFUNCTION("""COMPUTED_VALUE"""),45083)</f>
        <v>45083</v>
      </c>
      <c r="B216" s="48" t="s">
        <v>18</v>
      </c>
      <c r="C216" s="46">
        <f ca="1">IFERROR(__xludf.DUMMYFUNCTION("""COMPUTED_VALUE"""),1)</f>
        <v>1</v>
      </c>
      <c r="D216" s="46" t="str">
        <f ca="1">IFERROR(__xludf.DUMMYFUNCTION("""COMPUTED_VALUE"""),"OTORGADO")</f>
        <v>OTORGADO</v>
      </c>
      <c r="E216" s="47"/>
      <c r="F216" s="47">
        <f ca="1">IFERROR(__xludf.DUMMYFUNCTION("""COMPUTED_VALUE"""),45092)</f>
        <v>45092</v>
      </c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7">
        <f ca="1">IFERROR(__xludf.DUMMYFUNCTION("""COMPUTED_VALUE"""),45084)</f>
        <v>45084</v>
      </c>
      <c r="B217" s="48" t="s">
        <v>18</v>
      </c>
      <c r="C217" s="46">
        <f ca="1">IFERROR(__xludf.DUMMYFUNCTION("""COMPUTED_VALUE"""),1)</f>
        <v>1</v>
      </c>
      <c r="D217" s="46" t="str">
        <f ca="1">IFERROR(__xludf.DUMMYFUNCTION("""COMPUTED_VALUE"""),"OTORGADO")</f>
        <v>OTORGADO</v>
      </c>
      <c r="E217" s="47">
        <f ca="1">IFERROR(__xludf.DUMMYFUNCTION("""COMPUTED_VALUE"""),45104)</f>
        <v>45104</v>
      </c>
      <c r="F217" s="47">
        <f ca="1">IFERROR(__xludf.DUMMYFUNCTION("""COMPUTED_VALUE"""),45106)</f>
        <v>45106</v>
      </c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7">
        <f ca="1">IFERROR(__xludf.DUMMYFUNCTION("""COMPUTED_VALUE"""),45085)</f>
        <v>45085</v>
      </c>
      <c r="B218" s="48" t="s">
        <v>18</v>
      </c>
      <c r="C218" s="46">
        <f ca="1">IFERROR(__xludf.DUMMYFUNCTION("""COMPUTED_VALUE"""),6)</f>
        <v>6</v>
      </c>
      <c r="D218" s="46" t="str">
        <f ca="1">IFERROR(__xludf.DUMMYFUNCTION("""COMPUTED_VALUE"""),"OTORGADO")</f>
        <v>OTORGADO</v>
      </c>
      <c r="E218" s="47">
        <f ca="1">IFERROR(__xludf.DUMMYFUNCTION("""COMPUTED_VALUE"""),45086)</f>
        <v>45086</v>
      </c>
      <c r="F218" s="47">
        <f ca="1">IFERROR(__xludf.DUMMYFUNCTION("""COMPUTED_VALUE"""),45089)</f>
        <v>45089</v>
      </c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7">
        <f ca="1">IFERROR(__xludf.DUMMYFUNCTION("""COMPUTED_VALUE"""),45085)</f>
        <v>45085</v>
      </c>
      <c r="B219" s="48" t="s">
        <v>18</v>
      </c>
      <c r="C219" s="46">
        <f ca="1">IFERROR(__xludf.DUMMYFUNCTION("""COMPUTED_VALUE"""),7)</f>
        <v>7</v>
      </c>
      <c r="D219" s="46" t="str">
        <f ca="1">IFERROR(__xludf.DUMMYFUNCTION("""COMPUTED_VALUE"""),"OTORGADO")</f>
        <v>OTORGADO</v>
      </c>
      <c r="E219" s="47">
        <f ca="1">IFERROR(__xludf.DUMMYFUNCTION("""COMPUTED_VALUE"""),45098)</f>
        <v>45098</v>
      </c>
      <c r="F219" s="47">
        <f ca="1">IFERROR(__xludf.DUMMYFUNCTION("""COMPUTED_VALUE"""),45099)</f>
        <v>45099</v>
      </c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7">
        <f ca="1">IFERROR(__xludf.DUMMYFUNCTION("""COMPUTED_VALUE"""),45091)</f>
        <v>45091</v>
      </c>
      <c r="B220" s="48" t="s">
        <v>18</v>
      </c>
      <c r="C220" s="46">
        <f ca="1">IFERROR(__xludf.DUMMYFUNCTION("""COMPUTED_VALUE"""),2)</f>
        <v>2</v>
      </c>
      <c r="D220" s="46" t="str">
        <f ca="1">IFERROR(__xludf.DUMMYFUNCTION("""COMPUTED_VALUE"""),"OTORGADO")</f>
        <v>OTORGADO</v>
      </c>
      <c r="E220" s="47">
        <f ca="1">IFERROR(__xludf.DUMMYFUNCTION("""COMPUTED_VALUE"""),45118)</f>
        <v>45118</v>
      </c>
      <c r="F220" s="47">
        <f ca="1">IFERROR(__xludf.DUMMYFUNCTION("""COMPUTED_VALUE"""),45119)</f>
        <v>45119</v>
      </c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7">
        <f ca="1">IFERROR(__xludf.DUMMYFUNCTION("""COMPUTED_VALUE"""),45091)</f>
        <v>45091</v>
      </c>
      <c r="B221" s="48" t="s">
        <v>18</v>
      </c>
      <c r="C221" s="46">
        <f ca="1">IFERROR(__xludf.DUMMYFUNCTION("""COMPUTED_VALUE"""),2)</f>
        <v>2</v>
      </c>
      <c r="D221" s="46" t="str">
        <f ca="1">IFERROR(__xludf.DUMMYFUNCTION("""COMPUTED_VALUE"""),"OTORGADO")</f>
        <v>OTORGADO</v>
      </c>
      <c r="E221" s="47">
        <f ca="1">IFERROR(__xludf.DUMMYFUNCTION("""COMPUTED_VALUE"""),45118)</f>
        <v>45118</v>
      </c>
      <c r="F221" s="47">
        <f ca="1">IFERROR(__xludf.DUMMYFUNCTION("""COMPUTED_VALUE"""),45127)</f>
        <v>45127</v>
      </c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7">
        <f ca="1">IFERROR(__xludf.DUMMYFUNCTION("""COMPUTED_VALUE"""),45091)</f>
        <v>45091</v>
      </c>
      <c r="B222" s="48" t="s">
        <v>18</v>
      </c>
      <c r="C222" s="46">
        <f ca="1">IFERROR(__xludf.DUMMYFUNCTION("""COMPUTED_VALUE"""),2)</f>
        <v>2</v>
      </c>
      <c r="D222" s="46" t="str">
        <f ca="1">IFERROR(__xludf.DUMMYFUNCTION("""COMPUTED_VALUE"""),"OTORGADO")</f>
        <v>OTORGADO</v>
      </c>
      <c r="E222" s="47">
        <f ca="1">IFERROR(__xludf.DUMMYFUNCTION("""COMPUTED_VALUE"""),45118)</f>
        <v>45118</v>
      </c>
      <c r="F222" s="47">
        <f ca="1">IFERROR(__xludf.DUMMYFUNCTION("""COMPUTED_VALUE"""),45127)</f>
        <v>45127</v>
      </c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7">
        <f ca="1">IFERROR(__xludf.DUMMYFUNCTION("""COMPUTED_VALUE"""),45091)</f>
        <v>45091</v>
      </c>
      <c r="B223" s="48" t="s">
        <v>18</v>
      </c>
      <c r="C223" s="46">
        <f ca="1">IFERROR(__xludf.DUMMYFUNCTION("""COMPUTED_VALUE"""),3)</f>
        <v>3</v>
      </c>
      <c r="D223" s="46" t="str">
        <f ca="1">IFERROR(__xludf.DUMMYFUNCTION("""COMPUTED_VALUE"""),"OTORGADO")</f>
        <v>OTORGADO</v>
      </c>
      <c r="E223" s="47">
        <f ca="1">IFERROR(__xludf.DUMMYFUNCTION("""COMPUTED_VALUE"""),45118)</f>
        <v>45118</v>
      </c>
      <c r="F223" s="47">
        <f ca="1">IFERROR(__xludf.DUMMYFUNCTION("""COMPUTED_VALUE"""),45121)</f>
        <v>45121</v>
      </c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7">
        <f ca="1">IFERROR(__xludf.DUMMYFUNCTION("""COMPUTED_VALUE"""),45099)</f>
        <v>45099</v>
      </c>
      <c r="B224" s="48" t="s">
        <v>18</v>
      </c>
      <c r="C224" s="46">
        <f ca="1">IFERROR(__xludf.DUMMYFUNCTION("""COMPUTED_VALUE"""),12)</f>
        <v>12</v>
      </c>
      <c r="D224" s="46" t="str">
        <f ca="1">IFERROR(__xludf.DUMMYFUNCTION("""COMPUTED_VALUE"""),"OTORGADO")</f>
        <v>OTORGADO</v>
      </c>
      <c r="E224" s="47">
        <f ca="1">IFERROR(__xludf.DUMMYFUNCTION("""COMPUTED_VALUE"""),45135)</f>
        <v>45135</v>
      </c>
      <c r="F224" s="47">
        <f ca="1">IFERROR(__xludf.DUMMYFUNCTION("""COMPUTED_VALUE"""),45138)</f>
        <v>45138</v>
      </c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7">
        <f ca="1">IFERROR(__xludf.DUMMYFUNCTION("""COMPUTED_VALUE"""),45099)</f>
        <v>45099</v>
      </c>
      <c r="B225" s="48" t="s">
        <v>18</v>
      </c>
      <c r="C225" s="46">
        <f ca="1">IFERROR(__xludf.DUMMYFUNCTION("""COMPUTED_VALUE"""),1)</f>
        <v>1</v>
      </c>
      <c r="D225" s="46" t="str">
        <f ca="1">IFERROR(__xludf.DUMMYFUNCTION("""COMPUTED_VALUE"""),"OTORGADO")</f>
        <v>OTORGADO</v>
      </c>
      <c r="E225" s="47">
        <f ca="1">IFERROR(__xludf.DUMMYFUNCTION("""COMPUTED_VALUE"""),45104)</f>
        <v>45104</v>
      </c>
      <c r="F225" s="47">
        <f ca="1">IFERROR(__xludf.DUMMYFUNCTION("""COMPUTED_VALUE"""),45106)</f>
        <v>45106</v>
      </c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7">
        <f ca="1">IFERROR(__xludf.DUMMYFUNCTION("""COMPUTED_VALUE"""),45100)</f>
        <v>45100</v>
      </c>
      <c r="B226" s="48" t="s">
        <v>18</v>
      </c>
      <c r="C226" s="46">
        <f ca="1">IFERROR(__xludf.DUMMYFUNCTION("""COMPUTED_VALUE"""),2)</f>
        <v>2</v>
      </c>
      <c r="D226" s="46" t="str">
        <f ca="1">IFERROR(__xludf.DUMMYFUNCTION("""COMPUTED_VALUE"""),"OTORGADO")</f>
        <v>OTORGADO</v>
      </c>
      <c r="E226" s="47">
        <f ca="1">IFERROR(__xludf.DUMMYFUNCTION("""COMPUTED_VALUE"""),45131)</f>
        <v>45131</v>
      </c>
      <c r="F226" s="47">
        <f ca="1">IFERROR(__xludf.DUMMYFUNCTION("""COMPUTED_VALUE"""),45183)</f>
        <v>45183</v>
      </c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7">
        <f ca="1">IFERROR(__xludf.DUMMYFUNCTION("""COMPUTED_VALUE"""),45100)</f>
        <v>45100</v>
      </c>
      <c r="B227" s="48" t="s">
        <v>18</v>
      </c>
      <c r="C227" s="46">
        <f ca="1">IFERROR(__xludf.DUMMYFUNCTION("""COMPUTED_VALUE"""),2)</f>
        <v>2</v>
      </c>
      <c r="D227" s="46" t="str">
        <f ca="1">IFERROR(__xludf.DUMMYFUNCTION("""COMPUTED_VALUE"""),"OTORGADO")</f>
        <v>OTORGADO</v>
      </c>
      <c r="E227" s="47">
        <f ca="1">IFERROR(__xludf.DUMMYFUNCTION("""COMPUTED_VALUE"""),45120)</f>
        <v>45120</v>
      </c>
      <c r="F227" s="47">
        <f ca="1">IFERROR(__xludf.DUMMYFUNCTION("""COMPUTED_VALUE"""),45128)</f>
        <v>45128</v>
      </c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7">
        <f ca="1">IFERROR(__xludf.DUMMYFUNCTION("""COMPUTED_VALUE"""),45100)</f>
        <v>45100</v>
      </c>
      <c r="B228" s="48" t="s">
        <v>18</v>
      </c>
      <c r="C228" s="46">
        <f ca="1">IFERROR(__xludf.DUMMYFUNCTION("""COMPUTED_VALUE"""),10)</f>
        <v>10</v>
      </c>
      <c r="D228" s="46" t="str">
        <f ca="1">IFERROR(__xludf.DUMMYFUNCTION("""COMPUTED_VALUE"""),"OTORGADO")</f>
        <v>OTORGADO</v>
      </c>
      <c r="E228" s="47">
        <f ca="1">IFERROR(__xludf.DUMMYFUNCTION("""COMPUTED_VALUE"""),45131)</f>
        <v>45131</v>
      </c>
      <c r="F228" s="47">
        <f ca="1">IFERROR(__xludf.DUMMYFUNCTION("""COMPUTED_VALUE"""),45140)</f>
        <v>45140</v>
      </c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7">
        <f ca="1">IFERROR(__xludf.DUMMYFUNCTION("""COMPUTED_VALUE"""),45100)</f>
        <v>45100</v>
      </c>
      <c r="B229" s="48" t="s">
        <v>18</v>
      </c>
      <c r="C229" s="46">
        <f ca="1">IFERROR(__xludf.DUMMYFUNCTION("""COMPUTED_VALUE"""),3)</f>
        <v>3</v>
      </c>
      <c r="D229" s="46" t="str">
        <f ca="1">IFERROR(__xludf.DUMMYFUNCTION("""COMPUTED_VALUE"""),"OTORGADO")</f>
        <v>OTORGADO</v>
      </c>
      <c r="E229" s="47">
        <f ca="1">IFERROR(__xludf.DUMMYFUNCTION("""COMPUTED_VALUE"""),45120)</f>
        <v>45120</v>
      </c>
      <c r="F229" s="53">
        <f ca="1">IFERROR(__xludf.DUMMYFUNCTION("""COMPUTED_VALUE"""),45121)</f>
        <v>45121</v>
      </c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7">
        <f ca="1">IFERROR(__xludf.DUMMYFUNCTION("""COMPUTED_VALUE"""),45103)</f>
        <v>45103</v>
      </c>
      <c r="B230" s="48" t="s">
        <v>18</v>
      </c>
      <c r="C230" s="46">
        <f ca="1">IFERROR(__xludf.DUMMYFUNCTION("""COMPUTED_VALUE"""),10)</f>
        <v>10</v>
      </c>
      <c r="D230" s="46" t="str">
        <f ca="1">IFERROR(__xludf.DUMMYFUNCTION("""COMPUTED_VALUE"""),"OTORGADO")</f>
        <v>OTORGADO</v>
      </c>
      <c r="E230" s="47">
        <f ca="1">IFERROR(__xludf.DUMMYFUNCTION("""COMPUTED_VALUE"""),45131)</f>
        <v>45131</v>
      </c>
      <c r="F230" s="47">
        <f ca="1">IFERROR(__xludf.DUMMYFUNCTION("""COMPUTED_VALUE"""),45140)</f>
        <v>45140</v>
      </c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7">
        <f ca="1">IFERROR(__xludf.DUMMYFUNCTION("""COMPUTED_VALUE"""),45103)</f>
        <v>45103</v>
      </c>
      <c r="B231" s="48" t="s">
        <v>18</v>
      </c>
      <c r="C231" s="46">
        <f ca="1">IFERROR(__xludf.DUMMYFUNCTION("""COMPUTED_VALUE"""),2)</f>
        <v>2</v>
      </c>
      <c r="D231" s="46" t="str">
        <f ca="1">IFERROR(__xludf.DUMMYFUNCTION("""COMPUTED_VALUE"""),"OTORGADO")</f>
        <v>OTORGADO</v>
      </c>
      <c r="E231" s="47">
        <f ca="1">IFERROR(__xludf.DUMMYFUNCTION("""COMPUTED_VALUE"""),45131)</f>
        <v>45131</v>
      </c>
      <c r="F231" s="47">
        <f ca="1">IFERROR(__xludf.DUMMYFUNCTION("""COMPUTED_VALUE"""),45134)</f>
        <v>45134</v>
      </c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7">
        <f ca="1">IFERROR(__xludf.DUMMYFUNCTION("""COMPUTED_VALUE"""),45103)</f>
        <v>45103</v>
      </c>
      <c r="B232" s="48" t="s">
        <v>18</v>
      </c>
      <c r="C232" s="46">
        <f ca="1">IFERROR(__xludf.DUMMYFUNCTION("""COMPUTED_VALUE"""),14)</f>
        <v>14</v>
      </c>
      <c r="D232" s="46" t="str">
        <f ca="1">IFERROR(__xludf.DUMMYFUNCTION("""COMPUTED_VALUE"""),"OTORGADO")</f>
        <v>OTORGADO</v>
      </c>
      <c r="E232" s="47">
        <f ca="1">IFERROR(__xludf.DUMMYFUNCTION("""COMPUTED_VALUE"""),45120)</f>
        <v>45120</v>
      </c>
      <c r="F232" s="47">
        <f ca="1">IFERROR(__xludf.DUMMYFUNCTION("""COMPUTED_VALUE"""),45124)</f>
        <v>45124</v>
      </c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7">
        <f ca="1">IFERROR(__xludf.DUMMYFUNCTION("""COMPUTED_VALUE"""),45103)</f>
        <v>45103</v>
      </c>
      <c r="B233" s="48" t="s">
        <v>18</v>
      </c>
      <c r="C233" s="46">
        <f ca="1">IFERROR(__xludf.DUMMYFUNCTION("""COMPUTED_VALUE"""),2)</f>
        <v>2</v>
      </c>
      <c r="D233" s="46" t="str">
        <f ca="1">IFERROR(__xludf.DUMMYFUNCTION("""COMPUTED_VALUE"""),"OTORGADO")</f>
        <v>OTORGADO</v>
      </c>
      <c r="E233" s="47">
        <f ca="1">IFERROR(__xludf.DUMMYFUNCTION("""COMPUTED_VALUE"""),45131)</f>
        <v>45131</v>
      </c>
      <c r="F233" s="47">
        <f ca="1">IFERROR(__xludf.DUMMYFUNCTION("""COMPUTED_VALUE"""),45134)</f>
        <v>45134</v>
      </c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7">
        <f ca="1">IFERROR(__xludf.DUMMYFUNCTION("""COMPUTED_VALUE"""),45103)</f>
        <v>45103</v>
      </c>
      <c r="B234" s="48" t="s">
        <v>18</v>
      </c>
      <c r="C234" s="46">
        <f ca="1">IFERROR(__xludf.DUMMYFUNCTION("""COMPUTED_VALUE"""),2)</f>
        <v>2</v>
      </c>
      <c r="D234" s="46" t="str">
        <f ca="1">IFERROR(__xludf.DUMMYFUNCTION("""COMPUTED_VALUE"""),"COMUNAS")</f>
        <v>COMUNAS</v>
      </c>
      <c r="E234" s="47">
        <f ca="1">IFERROR(__xludf.DUMMYFUNCTION("""COMPUTED_VALUE"""),45121)</f>
        <v>45121</v>
      </c>
      <c r="F234" s="47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7">
        <f ca="1">IFERROR(__xludf.DUMMYFUNCTION("""COMPUTED_VALUE"""),45105)</f>
        <v>45105</v>
      </c>
      <c r="B235" s="48" t="s">
        <v>18</v>
      </c>
      <c r="C235" s="46">
        <f ca="1">IFERROR(__xludf.DUMMYFUNCTION("""COMPUTED_VALUE"""),2)</f>
        <v>2</v>
      </c>
      <c r="D235" s="46" t="str">
        <f ca="1">IFERROR(__xludf.DUMMYFUNCTION("""COMPUTED_VALUE"""),"OTORGADO")</f>
        <v>OTORGADO</v>
      </c>
      <c r="E235" s="47">
        <f ca="1">IFERROR(__xludf.DUMMYFUNCTION("""COMPUTED_VALUE"""),45121)</f>
        <v>45121</v>
      </c>
      <c r="F235" s="47">
        <f ca="1">IFERROR(__xludf.DUMMYFUNCTION("""COMPUTED_VALUE"""),45134)</f>
        <v>45134</v>
      </c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7">
        <f ca="1">IFERROR(__xludf.DUMMYFUNCTION("""COMPUTED_VALUE"""),45105)</f>
        <v>45105</v>
      </c>
      <c r="B236" s="48" t="s">
        <v>18</v>
      </c>
      <c r="C236" s="46">
        <f ca="1">IFERROR(__xludf.DUMMYFUNCTION("""COMPUTED_VALUE"""),2)</f>
        <v>2</v>
      </c>
      <c r="D236" s="46" t="str">
        <f ca="1">IFERROR(__xludf.DUMMYFUNCTION("""COMPUTED_VALUE"""),"OTORGADO")</f>
        <v>OTORGADO</v>
      </c>
      <c r="E236" s="47">
        <f ca="1">IFERROR(__xludf.DUMMYFUNCTION("""COMPUTED_VALUE"""),45121)</f>
        <v>45121</v>
      </c>
      <c r="F236" s="47">
        <f ca="1">IFERROR(__xludf.DUMMYFUNCTION("""COMPUTED_VALUE"""),45134)</f>
        <v>45134</v>
      </c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7">
        <f ca="1">IFERROR(__xludf.DUMMYFUNCTION("""COMPUTED_VALUE"""),45105)</f>
        <v>45105</v>
      </c>
      <c r="B237" s="48" t="s">
        <v>18</v>
      </c>
      <c r="C237" s="46">
        <f ca="1">IFERROR(__xludf.DUMMYFUNCTION("""COMPUTED_VALUE"""),2)</f>
        <v>2</v>
      </c>
      <c r="D237" s="46" t="str">
        <f ca="1">IFERROR(__xludf.DUMMYFUNCTION("""COMPUTED_VALUE"""),"OTORGADO")</f>
        <v>OTORGADO</v>
      </c>
      <c r="E237" s="47">
        <f ca="1">IFERROR(__xludf.DUMMYFUNCTION("""COMPUTED_VALUE"""),45121)</f>
        <v>45121</v>
      </c>
      <c r="F237" s="47">
        <f ca="1">IFERROR(__xludf.DUMMYFUNCTION("""COMPUTED_VALUE"""),45134)</f>
        <v>45134</v>
      </c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7">
        <f ca="1">IFERROR(__xludf.DUMMYFUNCTION("""COMPUTED_VALUE"""),45105)</f>
        <v>45105</v>
      </c>
      <c r="B238" s="48" t="s">
        <v>18</v>
      </c>
      <c r="C238" s="46">
        <f ca="1">IFERROR(__xludf.DUMMYFUNCTION("""COMPUTED_VALUE"""),2)</f>
        <v>2</v>
      </c>
      <c r="D238" s="46" t="str">
        <f ca="1">IFERROR(__xludf.DUMMYFUNCTION("""COMPUTED_VALUE"""),"OTORGADO")</f>
        <v>OTORGADO</v>
      </c>
      <c r="E238" s="47">
        <f ca="1">IFERROR(__xludf.DUMMYFUNCTION("""COMPUTED_VALUE"""),45131)</f>
        <v>45131</v>
      </c>
      <c r="F238" s="47">
        <f ca="1">IFERROR(__xludf.DUMMYFUNCTION("""COMPUTED_VALUE"""),45134)</f>
        <v>45134</v>
      </c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7">
        <f ca="1">IFERROR(__xludf.DUMMYFUNCTION("""COMPUTED_VALUE"""),45107)</f>
        <v>45107</v>
      </c>
      <c r="B239" s="48" t="s">
        <v>18</v>
      </c>
      <c r="C239" s="46">
        <f ca="1">IFERROR(__xludf.DUMMYFUNCTION("""COMPUTED_VALUE"""),11)</f>
        <v>11</v>
      </c>
      <c r="D239" s="46" t="str">
        <f ca="1">IFERROR(__xludf.DUMMYFUNCTION("""COMPUTED_VALUE"""),"OTORGADO")</f>
        <v>OTORGADO</v>
      </c>
      <c r="E239" s="47">
        <f ca="1">IFERROR(__xludf.DUMMYFUNCTION("""COMPUTED_VALUE"""),45107)</f>
        <v>45107</v>
      </c>
      <c r="F239" s="47">
        <f ca="1">IFERROR(__xludf.DUMMYFUNCTION("""COMPUTED_VALUE"""),45110)</f>
        <v>45110</v>
      </c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7">
        <f ca="1">IFERROR(__xludf.DUMMYFUNCTION("""COMPUTED_VALUE"""),45108)</f>
        <v>45108</v>
      </c>
      <c r="B240" s="48" t="s">
        <v>18</v>
      </c>
      <c r="C240" s="46">
        <f ca="1">IFERROR(__xludf.DUMMYFUNCTION("""COMPUTED_VALUE"""),14)</f>
        <v>14</v>
      </c>
      <c r="D240" s="46" t="str">
        <f ca="1">IFERROR(__xludf.DUMMYFUNCTION("""COMPUTED_VALUE"""),"OTORGADO")</f>
        <v>OTORGADO</v>
      </c>
      <c r="E240" s="47">
        <f ca="1">IFERROR(__xludf.DUMMYFUNCTION("""COMPUTED_VALUE"""),45145)</f>
        <v>45145</v>
      </c>
      <c r="F240" s="47">
        <f ca="1">IFERROR(__xludf.DUMMYFUNCTION("""COMPUTED_VALUE"""),45146)</f>
        <v>45146</v>
      </c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7">
        <f ca="1">IFERROR(__xludf.DUMMYFUNCTION("""COMPUTED_VALUE"""),45111)</f>
        <v>45111</v>
      </c>
      <c r="B241" s="48" t="s">
        <v>18</v>
      </c>
      <c r="C241" s="46">
        <f ca="1">IFERROR(__xludf.DUMMYFUNCTION("""COMPUTED_VALUE"""),14)</f>
        <v>14</v>
      </c>
      <c r="D241" s="46" t="str">
        <f ca="1">IFERROR(__xludf.DUMMYFUNCTION("""COMPUTED_VALUE"""),"OTORGADO")</f>
        <v>OTORGADO</v>
      </c>
      <c r="E241" s="47">
        <f ca="1">IFERROR(__xludf.DUMMYFUNCTION("""COMPUTED_VALUE"""),45155)</f>
        <v>45155</v>
      </c>
      <c r="F241" s="47">
        <f ca="1">IFERROR(__xludf.DUMMYFUNCTION("""COMPUTED_VALUE"""),45161)</f>
        <v>45161</v>
      </c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7">
        <f ca="1">IFERROR(__xludf.DUMMYFUNCTION("""COMPUTED_VALUE"""),45111)</f>
        <v>45111</v>
      </c>
      <c r="B242" s="48" t="s">
        <v>18</v>
      </c>
      <c r="C242" s="46">
        <f ca="1">IFERROR(__xludf.DUMMYFUNCTION("""COMPUTED_VALUE"""),14)</f>
        <v>14</v>
      </c>
      <c r="D242" s="46" t="str">
        <f ca="1">IFERROR(__xludf.DUMMYFUNCTION("""COMPUTED_VALUE"""),"OTORGADO")</f>
        <v>OTORGADO</v>
      </c>
      <c r="E242" s="47">
        <f ca="1">IFERROR(__xludf.DUMMYFUNCTION("""COMPUTED_VALUE"""),45145)</f>
        <v>45145</v>
      </c>
      <c r="F242" s="47">
        <f ca="1">IFERROR(__xludf.DUMMYFUNCTION("""COMPUTED_VALUE"""),45146)</f>
        <v>45146</v>
      </c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7">
        <f ca="1">IFERROR(__xludf.DUMMYFUNCTION("""COMPUTED_VALUE"""),45111)</f>
        <v>45111</v>
      </c>
      <c r="B243" s="48" t="s">
        <v>18</v>
      </c>
      <c r="C243" s="46">
        <f ca="1">IFERROR(__xludf.DUMMYFUNCTION("""COMPUTED_VALUE"""),2)</f>
        <v>2</v>
      </c>
      <c r="D243" s="46" t="str">
        <f ca="1">IFERROR(__xludf.DUMMYFUNCTION("""COMPUTED_VALUE"""),"OTORGADO")</f>
        <v>OTORGADO</v>
      </c>
      <c r="E243" s="47">
        <f ca="1">IFERROR(__xludf.DUMMYFUNCTION("""COMPUTED_VALUE"""),45121)</f>
        <v>45121</v>
      </c>
      <c r="F243" s="47">
        <f ca="1">IFERROR(__xludf.DUMMYFUNCTION("""COMPUTED_VALUE"""),45128)</f>
        <v>45128</v>
      </c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7">
        <f ca="1">IFERROR(__xludf.DUMMYFUNCTION("""COMPUTED_VALUE"""),45111)</f>
        <v>45111</v>
      </c>
      <c r="B244" s="48" t="s">
        <v>18</v>
      </c>
      <c r="C244" s="46">
        <f ca="1">IFERROR(__xludf.DUMMYFUNCTION("""COMPUTED_VALUE"""),13)</f>
        <v>13</v>
      </c>
      <c r="D244" s="46" t="str">
        <f ca="1">IFERROR(__xludf.DUMMYFUNCTION("""COMPUTED_VALUE"""),"OTORGADO")</f>
        <v>OTORGADO</v>
      </c>
      <c r="E244" s="47"/>
      <c r="F244" s="47">
        <f ca="1">IFERROR(__xludf.DUMMYFUNCTION("""COMPUTED_VALUE"""),45343)</f>
        <v>45343</v>
      </c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7">
        <f ca="1">IFERROR(__xludf.DUMMYFUNCTION("""COMPUTED_VALUE"""),45114)</f>
        <v>45114</v>
      </c>
      <c r="B245" s="48" t="s">
        <v>18</v>
      </c>
      <c r="C245" s="46">
        <f ca="1">IFERROR(__xludf.DUMMYFUNCTION("""COMPUTED_VALUE"""),1)</f>
        <v>1</v>
      </c>
      <c r="D245" s="46" t="str">
        <f ca="1">IFERROR(__xludf.DUMMYFUNCTION("""COMPUTED_VALUE"""),"SUBSANACION")</f>
        <v>SUBSANACION</v>
      </c>
      <c r="E245" s="47"/>
      <c r="F245" s="47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7">
        <f ca="1">IFERROR(__xludf.DUMMYFUNCTION("""COMPUTED_VALUE"""),45114)</f>
        <v>45114</v>
      </c>
      <c r="B246" s="48" t="s">
        <v>18</v>
      </c>
      <c r="C246" s="46">
        <f ca="1">IFERROR(__xludf.DUMMYFUNCTION("""COMPUTED_VALUE"""),14)</f>
        <v>14</v>
      </c>
      <c r="D246" s="46" t="str">
        <f ca="1">IFERROR(__xludf.DUMMYFUNCTION("""COMPUTED_VALUE"""),"OTORGADO")</f>
        <v>OTORGADO</v>
      </c>
      <c r="E246" s="47">
        <f ca="1">IFERROR(__xludf.DUMMYFUNCTION("""COMPUTED_VALUE"""),45145)</f>
        <v>45145</v>
      </c>
      <c r="F246" s="47">
        <f ca="1">IFERROR(__xludf.DUMMYFUNCTION("""COMPUTED_VALUE"""),45146)</f>
        <v>45146</v>
      </c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7">
        <f ca="1">IFERROR(__xludf.DUMMYFUNCTION("""COMPUTED_VALUE"""),45114)</f>
        <v>45114</v>
      </c>
      <c r="B247" s="48" t="s">
        <v>18</v>
      </c>
      <c r="C247" s="46">
        <f ca="1">IFERROR(__xludf.DUMMYFUNCTION("""COMPUTED_VALUE"""),14)</f>
        <v>14</v>
      </c>
      <c r="D247" s="46" t="str">
        <f ca="1">IFERROR(__xludf.DUMMYFUNCTION("""COMPUTED_VALUE"""),"OTORGADO")</f>
        <v>OTORGADO</v>
      </c>
      <c r="E247" s="47">
        <f ca="1">IFERROR(__xludf.DUMMYFUNCTION("""COMPUTED_VALUE"""),45145)</f>
        <v>45145</v>
      </c>
      <c r="F247" s="47">
        <f ca="1">IFERROR(__xludf.DUMMYFUNCTION("""COMPUTED_VALUE"""),45146)</f>
        <v>45146</v>
      </c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7">
        <f ca="1">IFERROR(__xludf.DUMMYFUNCTION("""COMPUTED_VALUE"""),45114)</f>
        <v>45114</v>
      </c>
      <c r="B248" s="48" t="s">
        <v>18</v>
      </c>
      <c r="C248" s="46">
        <f ca="1">IFERROR(__xludf.DUMMYFUNCTION("""COMPUTED_VALUE"""),2)</f>
        <v>2</v>
      </c>
      <c r="D248" s="46" t="str">
        <f ca="1">IFERROR(__xludf.DUMMYFUNCTION("""COMPUTED_VALUE"""),"OTORGADO")</f>
        <v>OTORGADO</v>
      </c>
      <c r="E248" s="47">
        <f ca="1">IFERROR(__xludf.DUMMYFUNCTION("""COMPUTED_VALUE"""),45121)</f>
        <v>45121</v>
      </c>
      <c r="F248" s="47">
        <f ca="1">IFERROR(__xludf.DUMMYFUNCTION("""COMPUTED_VALUE"""),45134)</f>
        <v>45134</v>
      </c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7">
        <f ca="1">IFERROR(__xludf.DUMMYFUNCTION("""COMPUTED_VALUE"""),45117)</f>
        <v>45117</v>
      </c>
      <c r="B249" s="48" t="s">
        <v>18</v>
      </c>
      <c r="C249" s="46">
        <f ca="1">IFERROR(__xludf.DUMMYFUNCTION("""COMPUTED_VALUE"""),2)</f>
        <v>2</v>
      </c>
      <c r="D249" s="46" t="str">
        <f ca="1">IFERROR(__xludf.DUMMYFUNCTION("""COMPUTED_VALUE"""),"OTORGADO")</f>
        <v>OTORGADO</v>
      </c>
      <c r="E249" s="47">
        <f ca="1">IFERROR(__xludf.DUMMYFUNCTION("""COMPUTED_VALUE"""),45121)</f>
        <v>45121</v>
      </c>
      <c r="F249" s="47">
        <f ca="1">IFERROR(__xludf.DUMMYFUNCTION("""COMPUTED_VALUE"""),45134)</f>
        <v>45134</v>
      </c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7">
        <f ca="1">IFERROR(__xludf.DUMMYFUNCTION("""COMPUTED_VALUE"""),45120)</f>
        <v>45120</v>
      </c>
      <c r="B250" s="48" t="s">
        <v>18</v>
      </c>
      <c r="C250" s="46">
        <f ca="1">IFERROR(__xludf.DUMMYFUNCTION("""COMPUTED_VALUE"""),14)</f>
        <v>14</v>
      </c>
      <c r="D250" s="46" t="str">
        <f ca="1">IFERROR(__xludf.DUMMYFUNCTION("""COMPUTED_VALUE"""),"OTORGADO")</f>
        <v>OTORGADO</v>
      </c>
      <c r="E250" s="47">
        <f ca="1">IFERROR(__xludf.DUMMYFUNCTION("""COMPUTED_VALUE"""),45146)</f>
        <v>45146</v>
      </c>
      <c r="F250" s="47">
        <f ca="1">IFERROR(__xludf.DUMMYFUNCTION("""COMPUTED_VALUE"""),45148)</f>
        <v>45148</v>
      </c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7">
        <f ca="1">IFERROR(__xludf.DUMMYFUNCTION("""COMPUTED_VALUE"""),45120)</f>
        <v>45120</v>
      </c>
      <c r="B251" s="48" t="s">
        <v>18</v>
      </c>
      <c r="C251" s="46">
        <f ca="1">IFERROR(__xludf.DUMMYFUNCTION("""COMPUTED_VALUE"""),14)</f>
        <v>14</v>
      </c>
      <c r="D251" s="46" t="str">
        <f ca="1">IFERROR(__xludf.DUMMYFUNCTION("""COMPUTED_VALUE"""),"OTORGADO")</f>
        <v>OTORGADO</v>
      </c>
      <c r="E251" s="47">
        <f ca="1">IFERROR(__xludf.DUMMYFUNCTION("""COMPUTED_VALUE"""),45146)</f>
        <v>45146</v>
      </c>
      <c r="F251" s="47">
        <f ca="1">IFERROR(__xludf.DUMMYFUNCTION("""COMPUTED_VALUE"""),45148)</f>
        <v>45148</v>
      </c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7">
        <f ca="1">IFERROR(__xludf.DUMMYFUNCTION("""COMPUTED_VALUE"""),45120)</f>
        <v>45120</v>
      </c>
      <c r="B252" s="48" t="s">
        <v>18</v>
      </c>
      <c r="C252" s="46">
        <f ca="1">IFERROR(__xludf.DUMMYFUNCTION("""COMPUTED_VALUE"""),2)</f>
        <v>2</v>
      </c>
      <c r="D252" s="46" t="str">
        <f ca="1">IFERROR(__xludf.DUMMYFUNCTION("""COMPUTED_VALUE"""),"OTORGADO")</f>
        <v>OTORGADO</v>
      </c>
      <c r="E252" s="47">
        <f ca="1">IFERROR(__xludf.DUMMYFUNCTION("""COMPUTED_VALUE"""),45121)</f>
        <v>45121</v>
      </c>
      <c r="F252" s="47">
        <f ca="1">IFERROR(__xludf.DUMMYFUNCTION("""COMPUTED_VALUE"""),45134)</f>
        <v>45134</v>
      </c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7">
        <f ca="1">IFERROR(__xludf.DUMMYFUNCTION("""COMPUTED_VALUE"""),45120)</f>
        <v>45120</v>
      </c>
      <c r="B253" s="48" t="s">
        <v>18</v>
      </c>
      <c r="C253" s="46">
        <f ca="1">IFERROR(__xludf.DUMMYFUNCTION("""COMPUTED_VALUE"""),10)</f>
        <v>10</v>
      </c>
      <c r="D253" s="46" t="str">
        <f ca="1">IFERROR(__xludf.DUMMYFUNCTION("""COMPUTED_VALUE"""),"OTORGADO")</f>
        <v>OTORGADO</v>
      </c>
      <c r="E253" s="47">
        <f ca="1">IFERROR(__xludf.DUMMYFUNCTION("""COMPUTED_VALUE"""),45135)</f>
        <v>45135</v>
      </c>
      <c r="F253" s="47">
        <f ca="1">IFERROR(__xludf.DUMMYFUNCTION("""COMPUTED_VALUE"""),45146)</f>
        <v>45146</v>
      </c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7">
        <f ca="1">IFERROR(__xludf.DUMMYFUNCTION("""COMPUTED_VALUE"""),45120)</f>
        <v>45120</v>
      </c>
      <c r="B254" s="48" t="s">
        <v>18</v>
      </c>
      <c r="C254" s="46">
        <f ca="1">IFERROR(__xludf.DUMMYFUNCTION("""COMPUTED_VALUE"""),13)</f>
        <v>13</v>
      </c>
      <c r="D254" s="46" t="str">
        <f ca="1">IFERROR(__xludf.DUMMYFUNCTION("""COMPUTED_VALUE"""),"OTORGADO")</f>
        <v>OTORGADO</v>
      </c>
      <c r="E254" s="47">
        <f ca="1">IFERROR(__xludf.DUMMYFUNCTION("""COMPUTED_VALUE"""),45131)</f>
        <v>45131</v>
      </c>
      <c r="F254" s="47">
        <f ca="1">IFERROR(__xludf.DUMMYFUNCTION("""COMPUTED_VALUE"""),45133)</f>
        <v>45133</v>
      </c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7">
        <f ca="1">IFERROR(__xludf.DUMMYFUNCTION("""COMPUTED_VALUE"""),45120)</f>
        <v>45120</v>
      </c>
      <c r="B255" s="48" t="s">
        <v>18</v>
      </c>
      <c r="C255" s="46">
        <f ca="1">IFERROR(__xludf.DUMMYFUNCTION("""COMPUTED_VALUE"""),1)</f>
        <v>1</v>
      </c>
      <c r="D255" s="46" t="str">
        <f ca="1">IFERROR(__xludf.DUMMYFUNCTION("""COMPUTED_VALUE"""),"OTORGADO")</f>
        <v>OTORGADO</v>
      </c>
      <c r="E255" s="47">
        <f ca="1">IFERROR(__xludf.DUMMYFUNCTION("""COMPUTED_VALUE"""),45121)</f>
        <v>45121</v>
      </c>
      <c r="F255" s="47">
        <f ca="1">IFERROR(__xludf.DUMMYFUNCTION("""COMPUTED_VALUE"""),45126)</f>
        <v>45126</v>
      </c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7">
        <f ca="1">IFERROR(__xludf.DUMMYFUNCTION("""COMPUTED_VALUE"""),45121)</f>
        <v>45121</v>
      </c>
      <c r="B256" s="48" t="s">
        <v>18</v>
      </c>
      <c r="C256" s="46">
        <f ca="1">IFERROR(__xludf.DUMMYFUNCTION("""COMPUTED_VALUE"""),14)</f>
        <v>14</v>
      </c>
      <c r="D256" s="46" t="str">
        <f ca="1">IFERROR(__xludf.DUMMYFUNCTION("""COMPUTED_VALUE"""),"OTORGADO")</f>
        <v>OTORGADO</v>
      </c>
      <c r="E256" s="47">
        <f ca="1">IFERROR(__xludf.DUMMYFUNCTION("""COMPUTED_VALUE"""),45146)</f>
        <v>45146</v>
      </c>
      <c r="F256" s="47">
        <f ca="1">IFERROR(__xludf.DUMMYFUNCTION("""COMPUTED_VALUE"""),45148)</f>
        <v>45148</v>
      </c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7">
        <f ca="1">IFERROR(__xludf.DUMMYFUNCTION("""COMPUTED_VALUE"""),45121)</f>
        <v>45121</v>
      </c>
      <c r="B257" s="48" t="s">
        <v>18</v>
      </c>
      <c r="C257" s="46">
        <f ca="1">IFERROR(__xludf.DUMMYFUNCTION("""COMPUTED_VALUE"""),1)</f>
        <v>1</v>
      </c>
      <c r="D257" s="46" t="str">
        <f ca="1">IFERROR(__xludf.DUMMYFUNCTION("""COMPUTED_VALUE"""),"OTORGADO")</f>
        <v>OTORGADO</v>
      </c>
      <c r="E257" s="47">
        <f ca="1">IFERROR(__xludf.DUMMYFUNCTION("""COMPUTED_VALUE"""),45146)</f>
        <v>45146</v>
      </c>
      <c r="F257" s="47">
        <f ca="1">IFERROR(__xludf.DUMMYFUNCTION("""COMPUTED_VALUE"""),45149)</f>
        <v>45149</v>
      </c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7">
        <f ca="1">IFERROR(__xludf.DUMMYFUNCTION("""COMPUTED_VALUE"""),45121)</f>
        <v>45121</v>
      </c>
      <c r="B258" s="48" t="s">
        <v>18</v>
      </c>
      <c r="C258" s="46">
        <f ca="1">IFERROR(__xludf.DUMMYFUNCTION("""COMPUTED_VALUE"""),14)</f>
        <v>14</v>
      </c>
      <c r="D258" s="46" t="str">
        <f ca="1">IFERROR(__xludf.DUMMYFUNCTION("""COMPUTED_VALUE"""),"OTORGADO")</f>
        <v>OTORGADO</v>
      </c>
      <c r="E258" s="47">
        <f ca="1">IFERROR(__xludf.DUMMYFUNCTION("""COMPUTED_VALUE"""),45146)</f>
        <v>45146</v>
      </c>
      <c r="F258" s="47">
        <f ca="1">IFERROR(__xludf.DUMMYFUNCTION("""COMPUTED_VALUE"""),45148)</f>
        <v>45148</v>
      </c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7">
        <f ca="1">IFERROR(__xludf.DUMMYFUNCTION("""COMPUTED_VALUE"""),45121)</f>
        <v>45121</v>
      </c>
      <c r="B259" s="48" t="s">
        <v>18</v>
      </c>
      <c r="C259" s="46">
        <f ca="1">IFERROR(__xludf.DUMMYFUNCTION("""COMPUTED_VALUE"""),14)</f>
        <v>14</v>
      </c>
      <c r="D259" s="46" t="str">
        <f ca="1">IFERROR(__xludf.DUMMYFUNCTION("""COMPUTED_VALUE"""),"OTORGADO")</f>
        <v>OTORGADO</v>
      </c>
      <c r="E259" s="47">
        <f ca="1">IFERROR(__xludf.DUMMYFUNCTION("""COMPUTED_VALUE"""),45146)</f>
        <v>45146</v>
      </c>
      <c r="F259" s="47">
        <f ca="1">IFERROR(__xludf.DUMMYFUNCTION("""COMPUTED_VALUE"""),45148)</f>
        <v>45148</v>
      </c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7">
        <f ca="1">IFERROR(__xludf.DUMMYFUNCTION("""COMPUTED_VALUE"""),45121)</f>
        <v>45121</v>
      </c>
      <c r="B260" s="48" t="s">
        <v>18</v>
      </c>
      <c r="C260" s="46">
        <f ca="1">IFERROR(__xludf.DUMMYFUNCTION("""COMPUTED_VALUE"""),3)</f>
        <v>3</v>
      </c>
      <c r="D260" s="46" t="str">
        <f ca="1">IFERROR(__xludf.DUMMYFUNCTION("""COMPUTED_VALUE"""),"OTORGADO")</f>
        <v>OTORGADO</v>
      </c>
      <c r="E260" s="47">
        <f ca="1">IFERROR(__xludf.DUMMYFUNCTION("""COMPUTED_VALUE"""),45131)</f>
        <v>45131</v>
      </c>
      <c r="F260" s="47">
        <f ca="1">IFERROR(__xludf.DUMMYFUNCTION("""COMPUTED_VALUE"""),45138)</f>
        <v>45138</v>
      </c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7">
        <f ca="1">IFERROR(__xludf.DUMMYFUNCTION("""COMPUTED_VALUE"""),45121)</f>
        <v>45121</v>
      </c>
      <c r="B261" s="48" t="s">
        <v>18</v>
      </c>
      <c r="C261" s="46">
        <f ca="1">IFERROR(__xludf.DUMMYFUNCTION("""COMPUTED_VALUE"""),15)</f>
        <v>15</v>
      </c>
      <c r="D261" s="46" t="str">
        <f ca="1">IFERROR(__xludf.DUMMYFUNCTION("""COMPUTED_VALUE"""),"OTORGADO")</f>
        <v>OTORGADO</v>
      </c>
      <c r="E261" s="47">
        <f ca="1">IFERROR(__xludf.DUMMYFUNCTION("""COMPUTED_VALUE"""),45131)</f>
        <v>45131</v>
      </c>
      <c r="F261" s="47">
        <f ca="1">IFERROR(__xludf.DUMMYFUNCTION("""COMPUTED_VALUE"""),45138)</f>
        <v>45138</v>
      </c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7">
        <f ca="1">IFERROR(__xludf.DUMMYFUNCTION("""COMPUTED_VALUE"""),45121)</f>
        <v>45121</v>
      </c>
      <c r="B262" s="48" t="s">
        <v>18</v>
      </c>
      <c r="C262" s="46">
        <f ca="1">IFERROR(__xludf.DUMMYFUNCTION("""COMPUTED_VALUE"""),12)</f>
        <v>12</v>
      </c>
      <c r="D262" s="46" t="str">
        <f ca="1">IFERROR(__xludf.DUMMYFUNCTION("""COMPUTED_VALUE"""),"OTORGADO")</f>
        <v>OTORGADO</v>
      </c>
      <c r="E262" s="47">
        <f ca="1">IFERROR(__xludf.DUMMYFUNCTION("""COMPUTED_VALUE"""),45135)</f>
        <v>45135</v>
      </c>
      <c r="F262" s="47">
        <f ca="1">IFERROR(__xludf.DUMMYFUNCTION("""COMPUTED_VALUE"""),45138)</f>
        <v>45138</v>
      </c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7">
        <f ca="1">IFERROR(__xludf.DUMMYFUNCTION("""COMPUTED_VALUE"""),45126)</f>
        <v>45126</v>
      </c>
      <c r="B263" s="48" t="s">
        <v>18</v>
      </c>
      <c r="C263" s="46">
        <f ca="1">IFERROR(__xludf.DUMMYFUNCTION("""COMPUTED_VALUE"""),14)</f>
        <v>14</v>
      </c>
      <c r="D263" s="46" t="str">
        <f ca="1">IFERROR(__xludf.DUMMYFUNCTION("""COMPUTED_VALUE"""),"OTORGADO")</f>
        <v>OTORGADO</v>
      </c>
      <c r="E263" s="47">
        <f ca="1">IFERROR(__xludf.DUMMYFUNCTION("""COMPUTED_VALUE"""),45146)</f>
        <v>45146</v>
      </c>
      <c r="F263" s="47">
        <f ca="1">IFERROR(__xludf.DUMMYFUNCTION("""COMPUTED_VALUE"""),45148)</f>
        <v>45148</v>
      </c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7">
        <f ca="1">IFERROR(__xludf.DUMMYFUNCTION("""COMPUTED_VALUE"""),45126)</f>
        <v>45126</v>
      </c>
      <c r="B264" s="48" t="s">
        <v>18</v>
      </c>
      <c r="C264" s="46">
        <f ca="1">IFERROR(__xludf.DUMMYFUNCTION("""COMPUTED_VALUE"""),2)</f>
        <v>2</v>
      </c>
      <c r="D264" s="46" t="str">
        <f ca="1">IFERROR(__xludf.DUMMYFUNCTION("""COMPUTED_VALUE"""),"OTORGADO")</f>
        <v>OTORGADO</v>
      </c>
      <c r="E264" s="47">
        <f ca="1">IFERROR(__xludf.DUMMYFUNCTION("""COMPUTED_VALUE"""),45173)</f>
        <v>45173</v>
      </c>
      <c r="F264" s="47">
        <f ca="1">IFERROR(__xludf.DUMMYFUNCTION("""COMPUTED_VALUE"""),45176)</f>
        <v>45176</v>
      </c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7">
        <f ca="1">IFERROR(__xludf.DUMMYFUNCTION("""COMPUTED_VALUE"""),45135)</f>
        <v>45135</v>
      </c>
      <c r="B265" s="48" t="s">
        <v>18</v>
      </c>
      <c r="C265" s="46">
        <f ca="1">IFERROR(__xludf.DUMMYFUNCTION("""COMPUTED_VALUE"""),15)</f>
        <v>15</v>
      </c>
      <c r="D265" s="46" t="str">
        <f ca="1">IFERROR(__xludf.DUMMYFUNCTION("""COMPUTED_VALUE"""),"OTORGADO")</f>
        <v>OTORGADO</v>
      </c>
      <c r="E265" s="47">
        <f ca="1">IFERROR(__xludf.DUMMYFUNCTION("""COMPUTED_VALUE"""),45140)</f>
        <v>45140</v>
      </c>
      <c r="F265" s="47">
        <f ca="1">IFERROR(__xludf.DUMMYFUNCTION("""COMPUTED_VALUE"""),45142)</f>
        <v>45142</v>
      </c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7">
        <f ca="1">IFERROR(__xludf.DUMMYFUNCTION("""COMPUTED_VALUE"""),45139)</f>
        <v>45139</v>
      </c>
      <c r="B266" s="48" t="s">
        <v>18</v>
      </c>
      <c r="C266" s="46">
        <f ca="1">IFERROR(__xludf.DUMMYFUNCTION("""COMPUTED_VALUE"""),6)</f>
        <v>6</v>
      </c>
      <c r="D266" s="46" t="str">
        <f ca="1">IFERROR(__xludf.DUMMYFUNCTION("""COMPUTED_VALUE"""),"OTORGADO")</f>
        <v>OTORGADO</v>
      </c>
      <c r="E266" s="47">
        <f ca="1">IFERROR(__xludf.DUMMYFUNCTION("""COMPUTED_VALUE"""),45140)</f>
        <v>45140</v>
      </c>
      <c r="F266" s="47">
        <f ca="1">IFERROR(__xludf.DUMMYFUNCTION("""COMPUTED_VALUE"""),45148)</f>
        <v>45148</v>
      </c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7">
        <f ca="1">IFERROR(__xludf.DUMMYFUNCTION("""COMPUTED_VALUE"""),45139)</f>
        <v>45139</v>
      </c>
      <c r="B267" s="48" t="s">
        <v>18</v>
      </c>
      <c r="C267" s="46">
        <f ca="1">IFERROR(__xludf.DUMMYFUNCTION("""COMPUTED_VALUE"""),14)</f>
        <v>14</v>
      </c>
      <c r="D267" s="46" t="str">
        <f ca="1">IFERROR(__xludf.DUMMYFUNCTION("""COMPUTED_VALUE"""),"OTORGADO")</f>
        <v>OTORGADO</v>
      </c>
      <c r="E267" s="47">
        <f ca="1">IFERROR(__xludf.DUMMYFUNCTION("""COMPUTED_VALUE"""),45140)</f>
        <v>45140</v>
      </c>
      <c r="F267" s="47">
        <f ca="1">IFERROR(__xludf.DUMMYFUNCTION("""COMPUTED_VALUE"""),45142)</f>
        <v>45142</v>
      </c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7">
        <f ca="1">IFERROR(__xludf.DUMMYFUNCTION("""COMPUTED_VALUE"""),45139)</f>
        <v>45139</v>
      </c>
      <c r="B268" s="48" t="s">
        <v>18</v>
      </c>
      <c r="C268" s="46">
        <f ca="1">IFERROR(__xludf.DUMMYFUNCTION("""COMPUTED_VALUE"""),13)</f>
        <v>13</v>
      </c>
      <c r="D268" s="46" t="str">
        <f ca="1">IFERROR(__xludf.DUMMYFUNCTION("""COMPUTED_VALUE"""),"OTORGADO")</f>
        <v>OTORGADO</v>
      </c>
      <c r="E268" s="47">
        <f ca="1">IFERROR(__xludf.DUMMYFUNCTION("""COMPUTED_VALUE"""),45146)</f>
        <v>45146</v>
      </c>
      <c r="F268" s="47">
        <f ca="1">IFERROR(__xludf.DUMMYFUNCTION("""COMPUTED_VALUE"""),45148)</f>
        <v>45148</v>
      </c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7">
        <f ca="1">IFERROR(__xludf.DUMMYFUNCTION("""COMPUTED_VALUE"""),45139)</f>
        <v>45139</v>
      </c>
      <c r="B269" s="48" t="s">
        <v>18</v>
      </c>
      <c r="C269" s="46">
        <f ca="1">IFERROR(__xludf.DUMMYFUNCTION("""COMPUTED_VALUE"""),6)</f>
        <v>6</v>
      </c>
      <c r="D269" s="46" t="str">
        <f ca="1">IFERROR(__xludf.DUMMYFUNCTION("""COMPUTED_VALUE"""),"SUBSANACION")</f>
        <v>SUBSANACION</v>
      </c>
      <c r="E269" s="47"/>
      <c r="F269" s="47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7">
        <f ca="1">IFERROR(__xludf.DUMMYFUNCTION("""COMPUTED_VALUE"""),45139)</f>
        <v>45139</v>
      </c>
      <c r="B270" s="48" t="s">
        <v>18</v>
      </c>
      <c r="C270" s="46">
        <f ca="1">IFERROR(__xludf.DUMMYFUNCTION("""COMPUTED_VALUE"""),2)</f>
        <v>2</v>
      </c>
      <c r="D270" s="46" t="str">
        <f ca="1">IFERROR(__xludf.DUMMYFUNCTION("""COMPUTED_VALUE"""),"OTORGADO")</f>
        <v>OTORGADO</v>
      </c>
      <c r="E270" s="47">
        <f ca="1">IFERROR(__xludf.DUMMYFUNCTION("""COMPUTED_VALUE"""),45146)</f>
        <v>45146</v>
      </c>
      <c r="F270" s="47">
        <f ca="1">IFERROR(__xludf.DUMMYFUNCTION("""COMPUTED_VALUE"""),45154)</f>
        <v>45154</v>
      </c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7">
        <f ca="1">IFERROR(__xludf.DUMMYFUNCTION("""COMPUTED_VALUE"""),45141)</f>
        <v>45141</v>
      </c>
      <c r="B271" s="48" t="s">
        <v>18</v>
      </c>
      <c r="C271" s="46">
        <f ca="1">IFERROR(__xludf.DUMMYFUNCTION("""COMPUTED_VALUE"""),6)</f>
        <v>6</v>
      </c>
      <c r="D271" s="46" t="str">
        <f ca="1">IFERROR(__xludf.DUMMYFUNCTION("""COMPUTED_VALUE"""),"OTORGADO")</f>
        <v>OTORGADO</v>
      </c>
      <c r="E271" s="47"/>
      <c r="F271" s="47">
        <f ca="1">IFERROR(__xludf.DUMMYFUNCTION("""COMPUTED_VALUE"""),45155)</f>
        <v>45155</v>
      </c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7">
        <f ca="1">IFERROR(__xludf.DUMMYFUNCTION("""COMPUTED_VALUE"""),45141)</f>
        <v>45141</v>
      </c>
      <c r="B272" s="48" t="s">
        <v>18</v>
      </c>
      <c r="C272" s="46">
        <f ca="1">IFERROR(__xludf.DUMMYFUNCTION("""COMPUTED_VALUE"""),2)</f>
        <v>2</v>
      </c>
      <c r="D272" s="46" t="str">
        <f ca="1">IFERROR(__xludf.DUMMYFUNCTION("""COMPUTED_VALUE"""),"OTORGADO")</f>
        <v>OTORGADO</v>
      </c>
      <c r="E272" s="47">
        <f ca="1">IFERROR(__xludf.DUMMYFUNCTION("""COMPUTED_VALUE"""),45160)</f>
        <v>45160</v>
      </c>
      <c r="F272" s="47">
        <f ca="1">IFERROR(__xludf.DUMMYFUNCTION("""COMPUTED_VALUE"""),45190)</f>
        <v>45190</v>
      </c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7">
        <f ca="1">IFERROR(__xludf.DUMMYFUNCTION("""COMPUTED_VALUE"""),45141)</f>
        <v>45141</v>
      </c>
      <c r="B273" s="48" t="s">
        <v>18</v>
      </c>
      <c r="C273" s="46">
        <f ca="1">IFERROR(__xludf.DUMMYFUNCTION("""COMPUTED_VALUE"""),1)</f>
        <v>1</v>
      </c>
      <c r="D273" s="46" t="str">
        <f ca="1">IFERROR(__xludf.DUMMYFUNCTION("""COMPUTED_VALUE"""),"OTORGADO")</f>
        <v>OTORGADO</v>
      </c>
      <c r="E273" s="47"/>
      <c r="F273" s="47">
        <f ca="1">IFERROR(__xludf.DUMMYFUNCTION("""COMPUTED_VALUE"""),45345)</f>
        <v>45345</v>
      </c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7">
        <f ca="1">IFERROR(__xludf.DUMMYFUNCTION("""COMPUTED_VALUE"""),45141)</f>
        <v>45141</v>
      </c>
      <c r="B274" s="48" t="s">
        <v>18</v>
      </c>
      <c r="C274" s="46">
        <f ca="1">IFERROR(__xludf.DUMMYFUNCTION("""COMPUTED_VALUE"""),15)</f>
        <v>15</v>
      </c>
      <c r="D274" s="46" t="str">
        <f ca="1">IFERROR(__xludf.DUMMYFUNCTION("""COMPUTED_VALUE"""),"OTORGADO")</f>
        <v>OTORGADO</v>
      </c>
      <c r="E274" s="47">
        <f ca="1">IFERROR(__xludf.DUMMYFUNCTION("""COMPUTED_VALUE"""),45149)</f>
        <v>45149</v>
      </c>
      <c r="F274" s="47">
        <f ca="1">IFERROR(__xludf.DUMMYFUNCTION("""COMPUTED_VALUE"""),45153)</f>
        <v>45153</v>
      </c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7">
        <f ca="1">IFERROR(__xludf.DUMMYFUNCTION("""COMPUTED_VALUE"""),45142)</f>
        <v>45142</v>
      </c>
      <c r="B275" s="48" t="s">
        <v>18</v>
      </c>
      <c r="C275" s="46">
        <f ca="1">IFERROR(__xludf.DUMMYFUNCTION("""COMPUTED_VALUE"""),1)</f>
        <v>1</v>
      </c>
      <c r="D275" s="46" t="str">
        <f ca="1">IFERROR(__xludf.DUMMYFUNCTION("""COMPUTED_VALUE"""),"OTORGADO")</f>
        <v>OTORGADO</v>
      </c>
      <c r="E275" s="47">
        <f ca="1">IFERROR(__xludf.DUMMYFUNCTION("""COMPUTED_VALUE"""),45148)</f>
        <v>45148</v>
      </c>
      <c r="F275" s="47">
        <f ca="1">IFERROR(__xludf.DUMMYFUNCTION("""COMPUTED_VALUE"""),45161)</f>
        <v>45161</v>
      </c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7">
        <f ca="1">IFERROR(__xludf.DUMMYFUNCTION("""COMPUTED_VALUE"""),45142)</f>
        <v>45142</v>
      </c>
      <c r="B276" s="48" t="s">
        <v>18</v>
      </c>
      <c r="C276" s="46">
        <f ca="1">IFERROR(__xludf.DUMMYFUNCTION("""COMPUTED_VALUE"""),2)</f>
        <v>2</v>
      </c>
      <c r="D276" s="46" t="str">
        <f ca="1">IFERROR(__xludf.DUMMYFUNCTION("""COMPUTED_VALUE"""),"OTORGADO")</f>
        <v>OTORGADO</v>
      </c>
      <c r="E276" s="47">
        <f ca="1">IFERROR(__xludf.DUMMYFUNCTION("""COMPUTED_VALUE"""),45148)</f>
        <v>45148</v>
      </c>
      <c r="F276" s="47">
        <f ca="1">IFERROR(__xludf.DUMMYFUNCTION("""COMPUTED_VALUE"""),45247)</f>
        <v>45247</v>
      </c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7">
        <f ca="1">IFERROR(__xludf.DUMMYFUNCTION("""COMPUTED_VALUE"""),45141)</f>
        <v>45141</v>
      </c>
      <c r="B277" s="48" t="s">
        <v>18</v>
      </c>
      <c r="C277" s="46">
        <f ca="1">IFERROR(__xludf.DUMMYFUNCTION("""COMPUTED_VALUE"""),14)</f>
        <v>14</v>
      </c>
      <c r="D277" s="46" t="str">
        <f ca="1">IFERROR(__xludf.DUMMYFUNCTION("""COMPUTED_VALUE"""),"OTORGADO")</f>
        <v>OTORGADO</v>
      </c>
      <c r="E277" s="47">
        <f ca="1">IFERROR(__xludf.DUMMYFUNCTION("""COMPUTED_VALUE"""),45146)</f>
        <v>45146</v>
      </c>
      <c r="F277" s="47">
        <f ca="1">IFERROR(__xludf.DUMMYFUNCTION("""COMPUTED_VALUE"""),45148)</f>
        <v>45148</v>
      </c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7">
        <f ca="1">IFERROR(__xludf.DUMMYFUNCTION("""COMPUTED_VALUE"""),45146)</f>
        <v>45146</v>
      </c>
      <c r="B278" s="48" t="s">
        <v>18</v>
      </c>
      <c r="C278" s="46">
        <f ca="1">IFERROR(__xludf.DUMMYFUNCTION("""COMPUTED_VALUE"""),14)</f>
        <v>14</v>
      </c>
      <c r="D278" s="46" t="str">
        <f ca="1">IFERROR(__xludf.DUMMYFUNCTION("""COMPUTED_VALUE"""),"OTORGADO")</f>
        <v>OTORGADO</v>
      </c>
      <c r="E278" s="47"/>
      <c r="F278" s="47">
        <f ca="1">IFERROR(__xludf.DUMMYFUNCTION("""COMPUTED_VALUE"""),45153)</f>
        <v>45153</v>
      </c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7">
        <f ca="1">IFERROR(__xludf.DUMMYFUNCTION("""COMPUTED_VALUE"""),45146)</f>
        <v>45146</v>
      </c>
      <c r="B279" s="48" t="s">
        <v>18</v>
      </c>
      <c r="C279" s="46">
        <f ca="1">IFERROR(__xludf.DUMMYFUNCTION("""COMPUTED_VALUE"""),2)</f>
        <v>2</v>
      </c>
      <c r="D279" s="46" t="str">
        <f ca="1">IFERROR(__xludf.DUMMYFUNCTION("""COMPUTED_VALUE"""),"OTORGADO")</f>
        <v>OTORGADO</v>
      </c>
      <c r="E279" s="47">
        <f ca="1">IFERROR(__xludf.DUMMYFUNCTION("""COMPUTED_VALUE"""),45163)</f>
        <v>45163</v>
      </c>
      <c r="F279" s="47">
        <f ca="1">IFERROR(__xludf.DUMMYFUNCTION("""COMPUTED_VALUE"""),45176)</f>
        <v>45176</v>
      </c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7">
        <f ca="1">IFERROR(__xludf.DUMMYFUNCTION("""COMPUTED_VALUE"""),45146)</f>
        <v>45146</v>
      </c>
      <c r="B280" s="48" t="s">
        <v>18</v>
      </c>
      <c r="C280" s="46">
        <f ca="1">IFERROR(__xludf.DUMMYFUNCTION("""COMPUTED_VALUE"""),2)</f>
        <v>2</v>
      </c>
      <c r="D280" s="46" t="str">
        <f ca="1">IFERROR(__xludf.DUMMYFUNCTION("""COMPUTED_VALUE"""),"OTORGADO")</f>
        <v>OTORGADO</v>
      </c>
      <c r="E280" s="47">
        <f ca="1">IFERROR(__xludf.DUMMYFUNCTION("""COMPUTED_VALUE"""),45149)</f>
        <v>45149</v>
      </c>
      <c r="F280" s="47">
        <f ca="1">IFERROR(__xludf.DUMMYFUNCTION("""COMPUTED_VALUE"""),45176)</f>
        <v>45176</v>
      </c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7">
        <f ca="1">IFERROR(__xludf.DUMMYFUNCTION("""COMPUTED_VALUE"""),45146)</f>
        <v>45146</v>
      </c>
      <c r="B281" s="48" t="s">
        <v>18</v>
      </c>
      <c r="C281" s="46">
        <f ca="1">IFERROR(__xludf.DUMMYFUNCTION("""COMPUTED_VALUE"""),14)</f>
        <v>14</v>
      </c>
      <c r="D281" s="46" t="str">
        <f ca="1">IFERROR(__xludf.DUMMYFUNCTION("""COMPUTED_VALUE"""),"OTORGADO")</f>
        <v>OTORGADO</v>
      </c>
      <c r="E281" s="47">
        <f ca="1">IFERROR(__xludf.DUMMYFUNCTION("""COMPUTED_VALUE"""),45149)</f>
        <v>45149</v>
      </c>
      <c r="F281" s="47">
        <f ca="1">IFERROR(__xludf.DUMMYFUNCTION("""COMPUTED_VALUE"""),45153)</f>
        <v>45153</v>
      </c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7">
        <f ca="1">IFERROR(__xludf.DUMMYFUNCTION("""COMPUTED_VALUE"""),45147)</f>
        <v>45147</v>
      </c>
      <c r="B282" s="48" t="s">
        <v>18</v>
      </c>
      <c r="C282" s="46">
        <f ca="1">IFERROR(__xludf.DUMMYFUNCTION("""COMPUTED_VALUE"""),6)</f>
        <v>6</v>
      </c>
      <c r="D282" s="46" t="str">
        <f ca="1">IFERROR(__xludf.DUMMYFUNCTION("""COMPUTED_VALUE"""),"OTORGADO")</f>
        <v>OTORGADO</v>
      </c>
      <c r="E282" s="47">
        <f ca="1">IFERROR(__xludf.DUMMYFUNCTION("""COMPUTED_VALUE"""),45181)</f>
        <v>45181</v>
      </c>
      <c r="F282" s="47">
        <f ca="1">IFERROR(__xludf.DUMMYFUNCTION("""COMPUTED_VALUE"""),45182)</f>
        <v>45182</v>
      </c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7">
        <f ca="1">IFERROR(__xludf.DUMMYFUNCTION("""COMPUTED_VALUE"""),45147)</f>
        <v>45147</v>
      </c>
      <c r="B283" s="48" t="s">
        <v>18</v>
      </c>
      <c r="C283" s="46">
        <f ca="1">IFERROR(__xludf.DUMMYFUNCTION("""COMPUTED_VALUE"""),2)</f>
        <v>2</v>
      </c>
      <c r="D283" s="46" t="str">
        <f ca="1">IFERROR(__xludf.DUMMYFUNCTION("""COMPUTED_VALUE"""),"OTORGADO")</f>
        <v>OTORGADO</v>
      </c>
      <c r="E283" s="47">
        <f ca="1">IFERROR(__xludf.DUMMYFUNCTION("""COMPUTED_VALUE"""),45218)</f>
        <v>45218</v>
      </c>
      <c r="F283" s="47">
        <f ca="1">IFERROR(__xludf.DUMMYFUNCTION("""COMPUTED_VALUE"""),45223)</f>
        <v>45223</v>
      </c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7">
        <f ca="1">IFERROR(__xludf.DUMMYFUNCTION("""COMPUTED_VALUE"""),45147)</f>
        <v>45147</v>
      </c>
      <c r="B284" s="48" t="s">
        <v>18</v>
      </c>
      <c r="C284" s="46">
        <f ca="1">IFERROR(__xludf.DUMMYFUNCTION("""COMPUTED_VALUE"""),2)</f>
        <v>2</v>
      </c>
      <c r="D284" s="46" t="str">
        <f ca="1">IFERROR(__xludf.DUMMYFUNCTION("""COMPUTED_VALUE"""),"OTORGADO")</f>
        <v>OTORGADO</v>
      </c>
      <c r="E284" s="47">
        <f ca="1">IFERROR(__xludf.DUMMYFUNCTION("""COMPUTED_VALUE"""),45163)</f>
        <v>45163</v>
      </c>
      <c r="F284" s="47">
        <f ca="1">IFERROR(__xludf.DUMMYFUNCTION("""COMPUTED_VALUE"""),45176)</f>
        <v>45176</v>
      </c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7">
        <f ca="1">IFERROR(__xludf.DUMMYFUNCTION("""COMPUTED_VALUE"""),45148)</f>
        <v>45148</v>
      </c>
      <c r="B285" s="48" t="s">
        <v>18</v>
      </c>
      <c r="C285" s="46">
        <f ca="1">IFERROR(__xludf.DUMMYFUNCTION("""COMPUTED_VALUE"""),1)</f>
        <v>1</v>
      </c>
      <c r="D285" s="46" t="str">
        <f ca="1">IFERROR(__xludf.DUMMYFUNCTION("""COMPUTED_VALUE"""),"OTORGADO")</f>
        <v>OTORGADO</v>
      </c>
      <c r="E285" s="47">
        <f ca="1">IFERROR(__xludf.DUMMYFUNCTION("""COMPUTED_VALUE"""),45163)</f>
        <v>45163</v>
      </c>
      <c r="F285" s="47">
        <f ca="1">IFERROR(__xludf.DUMMYFUNCTION("""COMPUTED_VALUE"""),45169)</f>
        <v>45169</v>
      </c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7">
        <f ca="1">IFERROR(__xludf.DUMMYFUNCTION("""COMPUTED_VALUE"""),45153)</f>
        <v>45153</v>
      </c>
      <c r="B286" s="48" t="s">
        <v>18</v>
      </c>
      <c r="C286" s="46">
        <f ca="1">IFERROR(__xludf.DUMMYFUNCTION("""COMPUTED_VALUE"""),6)</f>
        <v>6</v>
      </c>
      <c r="D286" s="46" t="str">
        <f ca="1">IFERROR(__xludf.DUMMYFUNCTION("""COMPUTED_VALUE"""),"OTORGADO")</f>
        <v>OTORGADO</v>
      </c>
      <c r="E286" s="47">
        <f ca="1">IFERROR(__xludf.DUMMYFUNCTION("""COMPUTED_VALUE"""),45181)</f>
        <v>45181</v>
      </c>
      <c r="F286" s="47">
        <f ca="1">IFERROR(__xludf.DUMMYFUNCTION("""COMPUTED_VALUE"""),45182)</f>
        <v>45182</v>
      </c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7">
        <f ca="1">IFERROR(__xludf.DUMMYFUNCTION("""COMPUTED_VALUE"""),45153)</f>
        <v>45153</v>
      </c>
      <c r="B287" s="48" t="s">
        <v>18</v>
      </c>
      <c r="C287" s="46">
        <f ca="1">IFERROR(__xludf.DUMMYFUNCTION("""COMPUTED_VALUE"""),6)</f>
        <v>6</v>
      </c>
      <c r="D287" s="46" t="str">
        <f ca="1">IFERROR(__xludf.DUMMYFUNCTION("""COMPUTED_VALUE"""),"OTORGADO")</f>
        <v>OTORGADO</v>
      </c>
      <c r="E287" s="47">
        <f ca="1">IFERROR(__xludf.DUMMYFUNCTION("""COMPUTED_VALUE"""),45155)</f>
        <v>45155</v>
      </c>
      <c r="F287" s="47">
        <f ca="1">IFERROR(__xludf.DUMMYFUNCTION("""COMPUTED_VALUE"""),45156)</f>
        <v>45156</v>
      </c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7">
        <f ca="1">IFERROR(__xludf.DUMMYFUNCTION("""COMPUTED_VALUE"""),45153)</f>
        <v>45153</v>
      </c>
      <c r="B288" s="48" t="s">
        <v>18</v>
      </c>
      <c r="C288" s="46">
        <f ca="1">IFERROR(__xludf.DUMMYFUNCTION("""COMPUTED_VALUE"""),14)</f>
        <v>14</v>
      </c>
      <c r="D288" s="46" t="str">
        <f ca="1">IFERROR(__xludf.DUMMYFUNCTION("""COMPUTED_VALUE"""),"OTORGADO")</f>
        <v>OTORGADO</v>
      </c>
      <c r="E288" s="47">
        <f ca="1">IFERROR(__xludf.DUMMYFUNCTION("""COMPUTED_VALUE"""),45156)</f>
        <v>45156</v>
      </c>
      <c r="F288" s="47">
        <f ca="1">IFERROR(__xludf.DUMMYFUNCTION("""COMPUTED_VALUE"""),45161)</f>
        <v>45161</v>
      </c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7">
        <f ca="1">IFERROR(__xludf.DUMMYFUNCTION("""COMPUTED_VALUE"""),45153)</f>
        <v>45153</v>
      </c>
      <c r="B289" s="48" t="s">
        <v>18</v>
      </c>
      <c r="C289" s="46">
        <f ca="1">IFERROR(__xludf.DUMMYFUNCTION("""COMPUTED_VALUE"""),3)</f>
        <v>3</v>
      </c>
      <c r="D289" s="46" t="str">
        <f ca="1">IFERROR(__xludf.DUMMYFUNCTION("""COMPUTED_VALUE"""),"OTORGADO")</f>
        <v>OTORGADO</v>
      </c>
      <c r="E289" s="47">
        <f ca="1">IFERROR(__xludf.DUMMYFUNCTION("""COMPUTED_VALUE"""),45156)</f>
        <v>45156</v>
      </c>
      <c r="F289" s="47">
        <f ca="1">IFERROR(__xludf.DUMMYFUNCTION("""COMPUTED_VALUE"""),45161)</f>
        <v>45161</v>
      </c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7">
        <f ca="1">IFERROR(__xludf.DUMMYFUNCTION("""COMPUTED_VALUE"""),45153)</f>
        <v>45153</v>
      </c>
      <c r="B290" s="48" t="s">
        <v>18</v>
      </c>
      <c r="C290" s="46">
        <f ca="1">IFERROR(__xludf.DUMMYFUNCTION("""COMPUTED_VALUE"""),7)</f>
        <v>7</v>
      </c>
      <c r="D290" s="46" t="str">
        <f ca="1">IFERROR(__xludf.DUMMYFUNCTION("""COMPUTED_VALUE"""),"OTORGADO")</f>
        <v>OTORGADO</v>
      </c>
      <c r="E290" s="47">
        <f ca="1">IFERROR(__xludf.DUMMYFUNCTION("""COMPUTED_VALUE"""),45156)</f>
        <v>45156</v>
      </c>
      <c r="F290" s="47">
        <f ca="1">IFERROR(__xludf.DUMMYFUNCTION("""COMPUTED_VALUE"""),45156)</f>
        <v>45156</v>
      </c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7">
        <f ca="1">IFERROR(__xludf.DUMMYFUNCTION("""COMPUTED_VALUE"""),45154)</f>
        <v>45154</v>
      </c>
      <c r="B291" s="48" t="s">
        <v>18</v>
      </c>
      <c r="C291" s="46">
        <f ca="1">IFERROR(__xludf.DUMMYFUNCTION("""COMPUTED_VALUE"""),1)</f>
        <v>1</v>
      </c>
      <c r="D291" s="46" t="str">
        <f ca="1">IFERROR(__xludf.DUMMYFUNCTION("""COMPUTED_VALUE"""),"OTORGADO")</f>
        <v>OTORGADO</v>
      </c>
      <c r="E291" s="47">
        <f ca="1">IFERROR(__xludf.DUMMYFUNCTION("""COMPUTED_VALUE"""),45173)</f>
        <v>45173</v>
      </c>
      <c r="F291" s="47">
        <f ca="1">IFERROR(__xludf.DUMMYFUNCTION("""COMPUTED_VALUE"""),45180)</f>
        <v>45180</v>
      </c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7">
        <f ca="1">IFERROR(__xludf.DUMMYFUNCTION("""COMPUTED_VALUE"""),45154)</f>
        <v>45154</v>
      </c>
      <c r="B292" s="48" t="s">
        <v>18</v>
      </c>
      <c r="C292" s="46">
        <f ca="1">IFERROR(__xludf.DUMMYFUNCTION("""COMPUTED_VALUE"""),5)</f>
        <v>5</v>
      </c>
      <c r="D292" s="46" t="str">
        <f ca="1">IFERROR(__xludf.DUMMYFUNCTION("""COMPUTED_VALUE"""),"OTORGADO")</f>
        <v>OTORGADO</v>
      </c>
      <c r="E292" s="47">
        <f ca="1">IFERROR(__xludf.DUMMYFUNCTION("""COMPUTED_VALUE"""),45156)</f>
        <v>45156</v>
      </c>
      <c r="F292" s="47">
        <f ca="1">IFERROR(__xludf.DUMMYFUNCTION("""COMPUTED_VALUE"""),45163)</f>
        <v>45163</v>
      </c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7">
        <f ca="1">IFERROR(__xludf.DUMMYFUNCTION("""COMPUTED_VALUE"""),45161)</f>
        <v>45161</v>
      </c>
      <c r="B293" s="48" t="s">
        <v>18</v>
      </c>
      <c r="C293" s="46">
        <f ca="1">IFERROR(__xludf.DUMMYFUNCTION("""COMPUTED_VALUE"""),14)</f>
        <v>14</v>
      </c>
      <c r="D293" s="46" t="str">
        <f ca="1">IFERROR(__xludf.DUMMYFUNCTION("""COMPUTED_VALUE"""),"OTORGADO")</f>
        <v>OTORGADO</v>
      </c>
      <c r="E293" s="47">
        <f ca="1">IFERROR(__xludf.DUMMYFUNCTION("""COMPUTED_VALUE"""),45168)</f>
        <v>45168</v>
      </c>
      <c r="F293" s="47">
        <f ca="1">IFERROR(__xludf.DUMMYFUNCTION("""COMPUTED_VALUE"""),45173)</f>
        <v>45173</v>
      </c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7">
        <f ca="1">IFERROR(__xludf.DUMMYFUNCTION("""COMPUTED_VALUE"""),45161)</f>
        <v>45161</v>
      </c>
      <c r="B294" s="48" t="s">
        <v>18</v>
      </c>
      <c r="C294" s="46">
        <f ca="1">IFERROR(__xludf.DUMMYFUNCTION("""COMPUTED_VALUE"""),13)</f>
        <v>13</v>
      </c>
      <c r="D294" s="46" t="str">
        <f ca="1">IFERROR(__xludf.DUMMYFUNCTION("""COMPUTED_VALUE"""),"OTORGADO")</f>
        <v>OTORGADO</v>
      </c>
      <c r="E294" s="47"/>
      <c r="F294" s="47">
        <f ca="1">IFERROR(__xludf.DUMMYFUNCTION("""COMPUTED_VALUE"""),45331)</f>
        <v>45331</v>
      </c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7">
        <f ca="1">IFERROR(__xludf.DUMMYFUNCTION("""COMPUTED_VALUE"""),45161)</f>
        <v>45161</v>
      </c>
      <c r="B295" s="48" t="s">
        <v>18</v>
      </c>
      <c r="C295" s="46">
        <f ca="1">IFERROR(__xludf.DUMMYFUNCTION("""COMPUTED_VALUE"""),14)</f>
        <v>14</v>
      </c>
      <c r="D295" s="46" t="str">
        <f ca="1">IFERROR(__xludf.DUMMYFUNCTION("""COMPUTED_VALUE"""),"OTORGADO")</f>
        <v>OTORGADO</v>
      </c>
      <c r="E295" s="47">
        <f ca="1">IFERROR(__xludf.DUMMYFUNCTION("""COMPUTED_VALUE"""),45194)</f>
        <v>45194</v>
      </c>
      <c r="F295" s="47">
        <f ca="1">IFERROR(__xludf.DUMMYFUNCTION("""COMPUTED_VALUE"""),45197)</f>
        <v>45197</v>
      </c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7">
        <f ca="1">IFERROR(__xludf.DUMMYFUNCTION("""COMPUTED_VALUE"""),45161)</f>
        <v>45161</v>
      </c>
      <c r="B296" s="48" t="s">
        <v>18</v>
      </c>
      <c r="C296" s="46">
        <f ca="1">IFERROR(__xludf.DUMMYFUNCTION("""COMPUTED_VALUE"""),14)</f>
        <v>14</v>
      </c>
      <c r="D296" s="46" t="str">
        <f ca="1">IFERROR(__xludf.DUMMYFUNCTION("""COMPUTED_VALUE"""),"OTORGADO")</f>
        <v>OTORGADO</v>
      </c>
      <c r="E296" s="47">
        <f ca="1">IFERROR(__xludf.DUMMYFUNCTION("""COMPUTED_VALUE"""),45194)</f>
        <v>45194</v>
      </c>
      <c r="F296" s="47">
        <f ca="1">IFERROR(__xludf.DUMMYFUNCTION("""COMPUTED_VALUE"""),45197)</f>
        <v>45197</v>
      </c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7">
        <f ca="1">IFERROR(__xludf.DUMMYFUNCTION("""COMPUTED_VALUE"""),45161)</f>
        <v>45161</v>
      </c>
      <c r="B297" s="48" t="s">
        <v>18</v>
      </c>
      <c r="C297" s="46">
        <f ca="1">IFERROR(__xludf.DUMMYFUNCTION("""COMPUTED_VALUE"""),7)</f>
        <v>7</v>
      </c>
      <c r="D297" s="46" t="str">
        <f ca="1">IFERROR(__xludf.DUMMYFUNCTION("""COMPUTED_VALUE"""),"OTORGADO")</f>
        <v>OTORGADO</v>
      </c>
      <c r="E297" s="47">
        <f ca="1">IFERROR(__xludf.DUMMYFUNCTION("""COMPUTED_VALUE"""),45177)</f>
        <v>45177</v>
      </c>
      <c r="F297" s="47">
        <f ca="1">IFERROR(__xludf.DUMMYFUNCTION("""COMPUTED_VALUE"""),45177)</f>
        <v>45177</v>
      </c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7">
        <f ca="1">IFERROR(__xludf.DUMMYFUNCTION("""COMPUTED_VALUE"""),45161)</f>
        <v>45161</v>
      </c>
      <c r="B298" s="48" t="s">
        <v>18</v>
      </c>
      <c r="C298" s="46">
        <f ca="1">IFERROR(__xludf.DUMMYFUNCTION("""COMPUTED_VALUE"""),1)</f>
        <v>1</v>
      </c>
      <c r="D298" s="46" t="str">
        <f ca="1">IFERROR(__xludf.DUMMYFUNCTION("""COMPUTED_VALUE"""),"OTORGADO")</f>
        <v>OTORGADO</v>
      </c>
      <c r="E298" s="47">
        <f ca="1">IFERROR(__xludf.DUMMYFUNCTION("""COMPUTED_VALUE"""),45168)</f>
        <v>45168</v>
      </c>
      <c r="F298" s="47">
        <f ca="1">IFERROR(__xludf.DUMMYFUNCTION("""COMPUTED_VALUE"""),45174)</f>
        <v>45174</v>
      </c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7">
        <f ca="1">IFERROR(__xludf.DUMMYFUNCTION("""COMPUTED_VALUE"""),45161)</f>
        <v>45161</v>
      </c>
      <c r="B299" s="48" t="s">
        <v>18</v>
      </c>
      <c r="C299" s="46">
        <f ca="1">IFERROR(__xludf.DUMMYFUNCTION("""COMPUTED_VALUE"""),13)</f>
        <v>13</v>
      </c>
      <c r="D299" s="46" t="str">
        <f ca="1">IFERROR(__xludf.DUMMYFUNCTION("""COMPUTED_VALUE"""),"OTORGADO")</f>
        <v>OTORGADO</v>
      </c>
      <c r="E299" s="47">
        <f ca="1">IFERROR(__xludf.DUMMYFUNCTION("""COMPUTED_VALUE"""),45272)</f>
        <v>45272</v>
      </c>
      <c r="F299" s="47">
        <f ca="1">IFERROR(__xludf.DUMMYFUNCTION("""COMPUTED_VALUE"""),45275)</f>
        <v>45275</v>
      </c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7">
        <f ca="1">IFERROR(__xludf.DUMMYFUNCTION("""COMPUTED_VALUE"""),45161)</f>
        <v>45161</v>
      </c>
      <c r="B300" s="48" t="s">
        <v>18</v>
      </c>
      <c r="C300" s="46">
        <f ca="1">IFERROR(__xludf.DUMMYFUNCTION("""COMPUTED_VALUE"""),6)</f>
        <v>6</v>
      </c>
      <c r="D300" s="46" t="str">
        <f ca="1">IFERROR(__xludf.DUMMYFUNCTION("""COMPUTED_VALUE"""),"OTORGADO")</f>
        <v>OTORGADO</v>
      </c>
      <c r="E300" s="47">
        <f ca="1">IFERROR(__xludf.DUMMYFUNCTION("""COMPUTED_VALUE"""),45177)</f>
        <v>45177</v>
      </c>
      <c r="F300" s="47">
        <f ca="1">IFERROR(__xludf.DUMMYFUNCTION("""COMPUTED_VALUE"""),45181)</f>
        <v>45181</v>
      </c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7">
        <f ca="1">IFERROR(__xludf.DUMMYFUNCTION("""COMPUTED_VALUE"""),45163)</f>
        <v>45163</v>
      </c>
      <c r="B301" s="48" t="s">
        <v>18</v>
      </c>
      <c r="C301" s="46">
        <f ca="1">IFERROR(__xludf.DUMMYFUNCTION("""COMPUTED_VALUE"""),2)</f>
        <v>2</v>
      </c>
      <c r="D301" s="46" t="str">
        <f ca="1">IFERROR(__xludf.DUMMYFUNCTION("""COMPUTED_VALUE"""),"OTORGADO")</f>
        <v>OTORGADO</v>
      </c>
      <c r="E301" s="47">
        <f ca="1">IFERROR(__xludf.DUMMYFUNCTION("""COMPUTED_VALUE"""),45194)</f>
        <v>45194</v>
      </c>
      <c r="F301" s="47">
        <f ca="1">IFERROR(__xludf.DUMMYFUNCTION("""COMPUTED_VALUE"""),45208)</f>
        <v>45208</v>
      </c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7">
        <f ca="1">IFERROR(__xludf.DUMMYFUNCTION("""COMPUTED_VALUE"""),45163)</f>
        <v>45163</v>
      </c>
      <c r="B302" s="48" t="s">
        <v>18</v>
      </c>
      <c r="C302" s="46">
        <f ca="1">IFERROR(__xludf.DUMMYFUNCTION("""COMPUTED_VALUE"""),4)</f>
        <v>4</v>
      </c>
      <c r="D302" s="46" t="str">
        <f ca="1">IFERROR(__xludf.DUMMYFUNCTION("""COMPUTED_VALUE"""),"OTORGADO")</f>
        <v>OTORGADO</v>
      </c>
      <c r="E302" s="47">
        <f ca="1">IFERROR(__xludf.DUMMYFUNCTION("""COMPUTED_VALUE"""),45169)</f>
        <v>45169</v>
      </c>
      <c r="F302" s="47">
        <f ca="1">IFERROR(__xludf.DUMMYFUNCTION("""COMPUTED_VALUE"""),45188)</f>
        <v>45188</v>
      </c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7">
        <f ca="1">IFERROR(__xludf.DUMMYFUNCTION("""COMPUTED_VALUE"""),45163)</f>
        <v>45163</v>
      </c>
      <c r="B303" s="48" t="s">
        <v>18</v>
      </c>
      <c r="C303" s="46">
        <f ca="1">IFERROR(__xludf.DUMMYFUNCTION("""COMPUTED_VALUE"""),3)</f>
        <v>3</v>
      </c>
      <c r="D303" s="46" t="str">
        <f ca="1">IFERROR(__xludf.DUMMYFUNCTION("""COMPUTED_VALUE"""),"OTORGADO")</f>
        <v>OTORGADO</v>
      </c>
      <c r="E303" s="47">
        <f ca="1">IFERROR(__xludf.DUMMYFUNCTION("""COMPUTED_VALUE"""),45187)</f>
        <v>45187</v>
      </c>
      <c r="F303" s="47">
        <f ca="1">IFERROR(__xludf.DUMMYFUNCTION("""COMPUTED_VALUE"""),45189)</f>
        <v>45189</v>
      </c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7">
        <f ca="1">IFERROR(__xludf.DUMMYFUNCTION("""COMPUTED_VALUE"""),45166)</f>
        <v>45166</v>
      </c>
      <c r="B304" s="48" t="s">
        <v>18</v>
      </c>
      <c r="C304" s="46">
        <f ca="1">IFERROR(__xludf.DUMMYFUNCTION("""COMPUTED_VALUE"""),1)</f>
        <v>1</v>
      </c>
      <c r="D304" s="46" t="str">
        <f ca="1">IFERROR(__xludf.DUMMYFUNCTION("""COMPUTED_VALUE"""),"PERMISO NUEVO")</f>
        <v>PERMISO NUEVO</v>
      </c>
      <c r="E304" s="47"/>
      <c r="F304" s="47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7">
        <f ca="1">IFERROR(__xludf.DUMMYFUNCTION("""COMPUTED_VALUE"""),45167)</f>
        <v>45167</v>
      </c>
      <c r="B305" s="48" t="s">
        <v>18</v>
      </c>
      <c r="C305" s="46">
        <f ca="1">IFERROR(__xludf.DUMMYFUNCTION("""COMPUTED_VALUE"""),14)</f>
        <v>14</v>
      </c>
      <c r="D305" s="46" t="str">
        <f ca="1">IFERROR(__xludf.DUMMYFUNCTION("""COMPUTED_VALUE"""),"OTORGADO")</f>
        <v>OTORGADO</v>
      </c>
      <c r="E305" s="47">
        <f ca="1">IFERROR(__xludf.DUMMYFUNCTION("""COMPUTED_VALUE"""),45169)</f>
        <v>45169</v>
      </c>
      <c r="F305" s="47">
        <f ca="1">IFERROR(__xludf.DUMMYFUNCTION("""COMPUTED_VALUE"""),45173)</f>
        <v>45173</v>
      </c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7">
        <f ca="1">IFERROR(__xludf.DUMMYFUNCTION("""COMPUTED_VALUE"""),45168)</f>
        <v>45168</v>
      </c>
      <c r="B306" s="48" t="s">
        <v>18</v>
      </c>
      <c r="C306" s="46">
        <f ca="1">IFERROR(__xludf.DUMMYFUNCTION("""COMPUTED_VALUE"""),14)</f>
        <v>14</v>
      </c>
      <c r="D306" s="46" t="str">
        <f ca="1">IFERROR(__xludf.DUMMYFUNCTION("""COMPUTED_VALUE"""),"OTORGADO")</f>
        <v>OTORGADO</v>
      </c>
      <c r="E306" s="47">
        <f ca="1">IFERROR(__xludf.DUMMYFUNCTION("""COMPUTED_VALUE"""),45177)</f>
        <v>45177</v>
      </c>
      <c r="F306" s="47">
        <f ca="1">IFERROR(__xludf.DUMMYFUNCTION("""COMPUTED_VALUE"""),45181)</f>
        <v>45181</v>
      </c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7">
        <f ca="1">IFERROR(__xludf.DUMMYFUNCTION("""COMPUTED_VALUE"""),45168)</f>
        <v>45168</v>
      </c>
      <c r="B307" s="48" t="s">
        <v>18</v>
      </c>
      <c r="C307" s="46">
        <f ca="1">IFERROR(__xludf.DUMMYFUNCTION("""COMPUTED_VALUE"""),14)</f>
        <v>14</v>
      </c>
      <c r="D307" s="46" t="str">
        <f ca="1">IFERROR(__xludf.DUMMYFUNCTION("""COMPUTED_VALUE"""),"OTORGADO")</f>
        <v>OTORGADO</v>
      </c>
      <c r="E307" s="47">
        <f ca="1">IFERROR(__xludf.DUMMYFUNCTION("""COMPUTED_VALUE"""),45194)</f>
        <v>45194</v>
      </c>
      <c r="F307" s="47">
        <f ca="1">IFERROR(__xludf.DUMMYFUNCTION("""COMPUTED_VALUE"""),45197)</f>
        <v>45197</v>
      </c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7">
        <f ca="1">IFERROR(__xludf.DUMMYFUNCTION("""COMPUTED_VALUE"""),45168)</f>
        <v>45168</v>
      </c>
      <c r="B308" s="48" t="s">
        <v>18</v>
      </c>
      <c r="C308" s="46">
        <f ca="1">IFERROR(__xludf.DUMMYFUNCTION("""COMPUTED_VALUE"""),5)</f>
        <v>5</v>
      </c>
      <c r="D308" s="46" t="str">
        <f ca="1">IFERROR(__xludf.DUMMYFUNCTION("""COMPUTED_VALUE"""),"OTORGADO")</f>
        <v>OTORGADO</v>
      </c>
      <c r="E308" s="47">
        <f ca="1">IFERROR(__xludf.DUMMYFUNCTION("""COMPUTED_VALUE"""),45173)</f>
        <v>45173</v>
      </c>
      <c r="F308" s="47">
        <f ca="1">IFERROR(__xludf.DUMMYFUNCTION("""COMPUTED_VALUE"""),45180)</f>
        <v>45180</v>
      </c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7">
        <f ca="1">IFERROR(__xludf.DUMMYFUNCTION("""COMPUTED_VALUE"""),45168)</f>
        <v>45168</v>
      </c>
      <c r="B309" s="48" t="s">
        <v>18</v>
      </c>
      <c r="C309" s="46">
        <f ca="1">IFERROR(__xludf.DUMMYFUNCTION("""COMPUTED_VALUE"""),5)</f>
        <v>5</v>
      </c>
      <c r="D309" s="46" t="str">
        <f ca="1">IFERROR(__xludf.DUMMYFUNCTION("""COMPUTED_VALUE"""),"OTORGADO")</f>
        <v>OTORGADO</v>
      </c>
      <c r="E309" s="47">
        <f ca="1">IFERROR(__xludf.DUMMYFUNCTION("""COMPUTED_VALUE"""),45245)</f>
        <v>45245</v>
      </c>
      <c r="F309" s="47">
        <f ca="1">IFERROR(__xludf.DUMMYFUNCTION("""COMPUTED_VALUE"""),45251)</f>
        <v>45251</v>
      </c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7">
        <f ca="1">IFERROR(__xludf.DUMMYFUNCTION("""COMPUTED_VALUE"""),45169)</f>
        <v>45169</v>
      </c>
      <c r="B310" s="48" t="s">
        <v>18</v>
      </c>
      <c r="C310" s="46">
        <f ca="1">IFERROR(__xludf.DUMMYFUNCTION("""COMPUTED_VALUE"""),13)</f>
        <v>13</v>
      </c>
      <c r="D310" s="46" t="str">
        <f ca="1">IFERROR(__xludf.DUMMYFUNCTION("""COMPUTED_VALUE"""),"OTORGADO")</f>
        <v>OTORGADO</v>
      </c>
      <c r="E310" s="47">
        <f ca="1">IFERROR(__xludf.DUMMYFUNCTION("""COMPUTED_VALUE"""),45173)</f>
        <v>45173</v>
      </c>
      <c r="F310" s="47">
        <f ca="1">IFERROR(__xludf.DUMMYFUNCTION("""COMPUTED_VALUE"""),45175)</f>
        <v>45175</v>
      </c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7">
        <f ca="1">IFERROR(__xludf.DUMMYFUNCTION("""COMPUTED_VALUE"""),45173)</f>
        <v>45173</v>
      </c>
      <c r="B311" s="48" t="s">
        <v>18</v>
      </c>
      <c r="C311" s="46">
        <f ca="1">IFERROR(__xludf.DUMMYFUNCTION("""COMPUTED_VALUE"""),14)</f>
        <v>14</v>
      </c>
      <c r="D311" s="46" t="str">
        <f ca="1">IFERROR(__xludf.DUMMYFUNCTION("""COMPUTED_VALUE"""),"OTORGADO")</f>
        <v>OTORGADO</v>
      </c>
      <c r="E311" s="47">
        <f ca="1">IFERROR(__xludf.DUMMYFUNCTION("""COMPUTED_VALUE"""),45177)</f>
        <v>45177</v>
      </c>
      <c r="F311" s="47">
        <f ca="1">IFERROR(__xludf.DUMMYFUNCTION("""COMPUTED_VALUE"""),45181)</f>
        <v>45181</v>
      </c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7">
        <f ca="1">IFERROR(__xludf.DUMMYFUNCTION("""COMPUTED_VALUE"""),45174)</f>
        <v>45174</v>
      </c>
      <c r="B312" s="48" t="s">
        <v>18</v>
      </c>
      <c r="C312" s="46">
        <f ca="1">IFERROR(__xludf.DUMMYFUNCTION("""COMPUTED_VALUE"""),13)</f>
        <v>13</v>
      </c>
      <c r="D312" s="46" t="str">
        <f ca="1">IFERROR(__xludf.DUMMYFUNCTION("""COMPUTED_VALUE"""),"OTORGADO")</f>
        <v>OTORGADO</v>
      </c>
      <c r="E312" s="47">
        <f ca="1">IFERROR(__xludf.DUMMYFUNCTION("""COMPUTED_VALUE"""),45177)</f>
        <v>45177</v>
      </c>
      <c r="F312" s="47">
        <f ca="1">IFERROR(__xludf.DUMMYFUNCTION("""COMPUTED_VALUE"""),45182)</f>
        <v>45182</v>
      </c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7">
        <f ca="1">IFERROR(__xludf.DUMMYFUNCTION("""COMPUTED_VALUE"""),45175)</f>
        <v>45175</v>
      </c>
      <c r="B313" s="48" t="s">
        <v>18</v>
      </c>
      <c r="C313" s="46">
        <f ca="1">IFERROR(__xludf.DUMMYFUNCTION("""COMPUTED_VALUE"""),15)</f>
        <v>15</v>
      </c>
      <c r="D313" s="46" t="str">
        <f ca="1">IFERROR(__xludf.DUMMYFUNCTION("""COMPUTED_VALUE"""),"OTORGADO")</f>
        <v>OTORGADO</v>
      </c>
      <c r="E313" s="47">
        <f ca="1">IFERROR(__xludf.DUMMYFUNCTION("""COMPUTED_VALUE"""),45181)</f>
        <v>45181</v>
      </c>
      <c r="F313" s="47">
        <f ca="1">IFERROR(__xludf.DUMMYFUNCTION("""COMPUTED_VALUE"""),45181)</f>
        <v>45181</v>
      </c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7">
        <f ca="1">IFERROR(__xludf.DUMMYFUNCTION("""COMPUTED_VALUE"""),45181)</f>
        <v>45181</v>
      </c>
      <c r="B314" s="48" t="s">
        <v>18</v>
      </c>
      <c r="C314" s="46">
        <f ca="1">IFERROR(__xludf.DUMMYFUNCTION("""COMPUTED_VALUE"""),5)</f>
        <v>5</v>
      </c>
      <c r="D314" s="46" t="str">
        <f ca="1">IFERROR(__xludf.DUMMYFUNCTION("""COMPUTED_VALUE"""),"OTORGADO")</f>
        <v>OTORGADO</v>
      </c>
      <c r="E314" s="47">
        <f ca="1">IFERROR(__xludf.DUMMYFUNCTION("""COMPUTED_VALUE"""),45187)</f>
        <v>45187</v>
      </c>
      <c r="F314" s="47">
        <f ca="1">IFERROR(__xludf.DUMMYFUNCTION("""COMPUTED_VALUE"""),45189)</f>
        <v>45189</v>
      </c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7">
        <f ca="1">IFERROR(__xludf.DUMMYFUNCTION("""COMPUTED_VALUE"""),45182)</f>
        <v>45182</v>
      </c>
      <c r="B315" s="48" t="s">
        <v>18</v>
      </c>
      <c r="C315" s="46">
        <f ca="1">IFERROR(__xludf.DUMMYFUNCTION("""COMPUTED_VALUE"""),3)</f>
        <v>3</v>
      </c>
      <c r="D315" s="46" t="str">
        <f ca="1">IFERROR(__xludf.DUMMYFUNCTION("""COMPUTED_VALUE"""),"OTORGADO")</f>
        <v>OTORGADO</v>
      </c>
      <c r="E315" s="47">
        <f ca="1">IFERROR(__xludf.DUMMYFUNCTION("""COMPUTED_VALUE"""),45187)</f>
        <v>45187</v>
      </c>
      <c r="F315" s="47">
        <f ca="1">IFERROR(__xludf.DUMMYFUNCTION("""COMPUTED_VALUE"""),45189)</f>
        <v>45189</v>
      </c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7">
        <f ca="1">IFERROR(__xludf.DUMMYFUNCTION("""COMPUTED_VALUE"""),45182)</f>
        <v>45182</v>
      </c>
      <c r="B316" s="48" t="s">
        <v>18</v>
      </c>
      <c r="C316" s="46">
        <f ca="1">IFERROR(__xludf.DUMMYFUNCTION("""COMPUTED_VALUE"""),9)</f>
        <v>9</v>
      </c>
      <c r="D316" s="46" t="str">
        <f ca="1">IFERROR(__xludf.DUMMYFUNCTION("""COMPUTED_VALUE"""),"OTORGADO")</f>
        <v>OTORGADO</v>
      </c>
      <c r="E316" s="47">
        <f ca="1">IFERROR(__xludf.DUMMYFUNCTION("""COMPUTED_VALUE"""),45226)</f>
        <v>45226</v>
      </c>
      <c r="F316" s="47">
        <f ca="1">IFERROR(__xludf.DUMMYFUNCTION("""COMPUTED_VALUE"""),45229)</f>
        <v>45229</v>
      </c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7">
        <f ca="1">IFERROR(__xludf.DUMMYFUNCTION("""COMPUTED_VALUE"""),45182)</f>
        <v>45182</v>
      </c>
      <c r="B317" s="48" t="s">
        <v>18</v>
      </c>
      <c r="C317" s="46">
        <f ca="1">IFERROR(__xludf.DUMMYFUNCTION("""COMPUTED_VALUE"""),5)</f>
        <v>5</v>
      </c>
      <c r="D317" s="46" t="str">
        <f ca="1">IFERROR(__xludf.DUMMYFUNCTION("""COMPUTED_VALUE"""),"OTORGADO")</f>
        <v>OTORGADO</v>
      </c>
      <c r="E317" s="47">
        <f ca="1">IFERROR(__xludf.DUMMYFUNCTION("""COMPUTED_VALUE"""),45208)</f>
        <v>45208</v>
      </c>
      <c r="F317" s="47">
        <f ca="1">IFERROR(__xludf.DUMMYFUNCTION("""COMPUTED_VALUE"""),45211)</f>
        <v>45211</v>
      </c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7">
        <f ca="1">IFERROR(__xludf.DUMMYFUNCTION("""COMPUTED_VALUE"""),45182)</f>
        <v>45182</v>
      </c>
      <c r="B318" s="48" t="s">
        <v>18</v>
      </c>
      <c r="C318" s="46">
        <f ca="1">IFERROR(__xludf.DUMMYFUNCTION("""COMPUTED_VALUE"""),2)</f>
        <v>2</v>
      </c>
      <c r="D318" s="46" t="str">
        <f ca="1">IFERROR(__xludf.DUMMYFUNCTION("""COMPUTED_VALUE"""),"OTORGADO")</f>
        <v>OTORGADO</v>
      </c>
      <c r="E318" s="47">
        <f ca="1">IFERROR(__xludf.DUMMYFUNCTION("""COMPUTED_VALUE"""),45208)</f>
        <v>45208</v>
      </c>
      <c r="F318" s="47">
        <f ca="1">IFERROR(__xludf.DUMMYFUNCTION("""COMPUTED_VALUE"""),45210)</f>
        <v>45210</v>
      </c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7">
        <f ca="1">IFERROR(__xludf.DUMMYFUNCTION("""COMPUTED_VALUE"""),45183)</f>
        <v>45183</v>
      </c>
      <c r="B319" s="48" t="s">
        <v>18</v>
      </c>
      <c r="C319" s="46">
        <f ca="1">IFERROR(__xludf.DUMMYFUNCTION("""COMPUTED_VALUE"""),2)</f>
        <v>2</v>
      </c>
      <c r="D319" s="46" t="str">
        <f ca="1">IFERROR(__xludf.DUMMYFUNCTION("""COMPUTED_VALUE"""),"COMUNAS")</f>
        <v>COMUNAS</v>
      </c>
      <c r="E319" s="47"/>
      <c r="F319" s="47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7">
        <f ca="1">IFERROR(__xludf.DUMMYFUNCTION("""COMPUTED_VALUE"""),45189)</f>
        <v>45189</v>
      </c>
      <c r="B320" s="48" t="s">
        <v>18</v>
      </c>
      <c r="C320" s="46">
        <f ca="1">IFERROR(__xludf.DUMMYFUNCTION("""COMPUTED_VALUE"""),11)</f>
        <v>11</v>
      </c>
      <c r="D320" s="46" t="str">
        <f ca="1">IFERROR(__xludf.DUMMYFUNCTION("""COMPUTED_VALUE"""),"OTORGADO")</f>
        <v>OTORGADO</v>
      </c>
      <c r="E320" s="47">
        <f ca="1">IFERROR(__xludf.DUMMYFUNCTION("""COMPUTED_VALUE"""),45217)</f>
        <v>45217</v>
      </c>
      <c r="F320" s="47">
        <f ca="1">IFERROR(__xludf.DUMMYFUNCTION("""COMPUTED_VALUE"""),45218)</f>
        <v>45218</v>
      </c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7">
        <f ca="1">IFERROR(__xludf.DUMMYFUNCTION("""COMPUTED_VALUE"""),45189)</f>
        <v>45189</v>
      </c>
      <c r="B321" s="48" t="s">
        <v>18</v>
      </c>
      <c r="C321" s="46">
        <f ca="1">IFERROR(__xludf.DUMMYFUNCTION("""COMPUTED_VALUE"""),2)</f>
        <v>2</v>
      </c>
      <c r="D321" s="46" t="str">
        <f ca="1">IFERROR(__xludf.DUMMYFUNCTION("""COMPUTED_VALUE"""),"OTORGADO")</f>
        <v>OTORGADO</v>
      </c>
      <c r="E321" s="47"/>
      <c r="F321" s="47">
        <f ca="1">IFERROR(__xludf.DUMMYFUNCTION("""COMPUTED_VALUE"""),45331)</f>
        <v>45331</v>
      </c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7">
        <f ca="1">IFERROR(__xludf.DUMMYFUNCTION("""COMPUTED_VALUE"""),45189)</f>
        <v>45189</v>
      </c>
      <c r="B322" s="48" t="s">
        <v>18</v>
      </c>
      <c r="C322" s="46">
        <f ca="1">IFERROR(__xludf.DUMMYFUNCTION("""COMPUTED_VALUE"""),9)</f>
        <v>9</v>
      </c>
      <c r="D322" s="46" t="str">
        <f ca="1">IFERROR(__xludf.DUMMYFUNCTION("""COMPUTED_VALUE"""),"OTORGADO")</f>
        <v>OTORGADO</v>
      </c>
      <c r="E322" s="47">
        <f ca="1">IFERROR(__xludf.DUMMYFUNCTION("""COMPUTED_VALUE"""),45217)</f>
        <v>45217</v>
      </c>
      <c r="F322" s="47">
        <f ca="1">IFERROR(__xludf.DUMMYFUNCTION("""COMPUTED_VALUE"""),45224)</f>
        <v>45224</v>
      </c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7">
        <f ca="1">IFERROR(__xludf.DUMMYFUNCTION("""COMPUTED_VALUE"""),45189)</f>
        <v>45189</v>
      </c>
      <c r="B323" s="48" t="s">
        <v>18</v>
      </c>
      <c r="C323" s="46">
        <f ca="1">IFERROR(__xludf.DUMMYFUNCTION("""COMPUTED_VALUE"""),1)</f>
        <v>1</v>
      </c>
      <c r="D323" s="46" t="str">
        <f ca="1">IFERROR(__xludf.DUMMYFUNCTION("""COMPUTED_VALUE"""),"OTORGADO")</f>
        <v>OTORGADO</v>
      </c>
      <c r="E323" s="47">
        <f ca="1">IFERROR(__xludf.DUMMYFUNCTION("""COMPUTED_VALUE"""),45208)</f>
        <v>45208</v>
      </c>
      <c r="F323" s="47">
        <f ca="1">IFERROR(__xludf.DUMMYFUNCTION("""COMPUTED_VALUE"""),45216)</f>
        <v>45216</v>
      </c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7">
        <f ca="1">IFERROR(__xludf.DUMMYFUNCTION("""COMPUTED_VALUE"""),45194)</f>
        <v>45194</v>
      </c>
      <c r="B324" s="48" t="s">
        <v>18</v>
      </c>
      <c r="C324" s="46">
        <f ca="1">IFERROR(__xludf.DUMMYFUNCTION("""COMPUTED_VALUE"""),1)</f>
        <v>1</v>
      </c>
      <c r="D324" s="46" t="str">
        <f ca="1">IFERROR(__xludf.DUMMYFUNCTION("""COMPUTED_VALUE"""),"OTORGADO")</f>
        <v>OTORGADO</v>
      </c>
      <c r="E324" s="47">
        <f ca="1">IFERROR(__xludf.DUMMYFUNCTION("""COMPUTED_VALUE"""),45208)</f>
        <v>45208</v>
      </c>
      <c r="F324" s="47">
        <f ca="1">IFERROR(__xludf.DUMMYFUNCTION("""COMPUTED_VALUE"""),45216)</f>
        <v>45216</v>
      </c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7">
        <f ca="1">IFERROR(__xludf.DUMMYFUNCTION("""COMPUTED_VALUE"""),45194)</f>
        <v>45194</v>
      </c>
      <c r="B325" s="48" t="s">
        <v>18</v>
      </c>
      <c r="C325" s="46">
        <f ca="1">IFERROR(__xludf.DUMMYFUNCTION("""COMPUTED_VALUE"""),7)</f>
        <v>7</v>
      </c>
      <c r="D325" s="46" t="str">
        <f ca="1">IFERROR(__xludf.DUMMYFUNCTION("""COMPUTED_VALUE"""),"OTORGADO")</f>
        <v>OTORGADO</v>
      </c>
      <c r="E325" s="47">
        <f ca="1">IFERROR(__xludf.DUMMYFUNCTION("""COMPUTED_VALUE"""),45208)</f>
        <v>45208</v>
      </c>
      <c r="F325" s="47">
        <f ca="1">IFERROR(__xludf.DUMMYFUNCTION("""COMPUTED_VALUE"""),45211)</f>
        <v>45211</v>
      </c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7">
        <f ca="1">IFERROR(__xludf.DUMMYFUNCTION("""COMPUTED_VALUE"""),45195)</f>
        <v>45195</v>
      </c>
      <c r="B326" s="48" t="s">
        <v>18</v>
      </c>
      <c r="C326" s="46">
        <f ca="1">IFERROR(__xludf.DUMMYFUNCTION("""COMPUTED_VALUE"""),9)</f>
        <v>9</v>
      </c>
      <c r="D326" s="46" t="str">
        <f ca="1">IFERROR(__xludf.DUMMYFUNCTION("""COMPUTED_VALUE"""),"OTORGADO")</f>
        <v>OTORGADO</v>
      </c>
      <c r="E326" s="47">
        <f ca="1">IFERROR(__xludf.DUMMYFUNCTION("""COMPUTED_VALUE"""),45217)</f>
        <v>45217</v>
      </c>
      <c r="F326" s="47">
        <f ca="1">IFERROR(__xludf.DUMMYFUNCTION("""COMPUTED_VALUE"""),45224)</f>
        <v>45224</v>
      </c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7">
        <f ca="1">IFERROR(__xludf.DUMMYFUNCTION("""COMPUTED_VALUE"""),45195)</f>
        <v>45195</v>
      </c>
      <c r="B327" s="48" t="s">
        <v>18</v>
      </c>
      <c r="C327" s="46">
        <f ca="1">IFERROR(__xludf.DUMMYFUNCTION("""COMPUTED_VALUE"""),9)</f>
        <v>9</v>
      </c>
      <c r="D327" s="46" t="str">
        <f ca="1">IFERROR(__xludf.DUMMYFUNCTION("""COMPUTED_VALUE"""),"OTORGADO")</f>
        <v>OTORGADO</v>
      </c>
      <c r="E327" s="47">
        <f ca="1">IFERROR(__xludf.DUMMYFUNCTION("""COMPUTED_VALUE"""),45208)</f>
        <v>45208</v>
      </c>
      <c r="F327" s="47">
        <f ca="1">IFERROR(__xludf.DUMMYFUNCTION("""COMPUTED_VALUE"""),45219)</f>
        <v>45219</v>
      </c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7">
        <f ca="1">IFERROR(__xludf.DUMMYFUNCTION("""COMPUTED_VALUE"""),45196)</f>
        <v>45196</v>
      </c>
      <c r="B328" s="48" t="s">
        <v>18</v>
      </c>
      <c r="C328" s="46">
        <f ca="1">IFERROR(__xludf.DUMMYFUNCTION("""COMPUTED_VALUE"""),2)</f>
        <v>2</v>
      </c>
      <c r="D328" s="46" t="str">
        <f ca="1">IFERROR(__xludf.DUMMYFUNCTION("""COMPUTED_VALUE"""),"OTORGADO")</f>
        <v>OTORGADO</v>
      </c>
      <c r="E328" s="47"/>
      <c r="F328" s="47">
        <f ca="1">IFERROR(__xludf.DUMMYFUNCTION("""COMPUTED_VALUE"""),45352)</f>
        <v>45352</v>
      </c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7">
        <f ca="1">IFERROR(__xludf.DUMMYFUNCTION("""COMPUTED_VALUE"""),45201)</f>
        <v>45201</v>
      </c>
      <c r="B329" s="48" t="s">
        <v>18</v>
      </c>
      <c r="C329" s="46">
        <f ca="1">IFERROR(__xludf.DUMMYFUNCTION("""COMPUTED_VALUE"""),14)</f>
        <v>14</v>
      </c>
      <c r="D329" s="46" t="str">
        <f ca="1">IFERROR(__xludf.DUMMYFUNCTION("""COMPUTED_VALUE"""),"DENEGADO")</f>
        <v>DENEGADO</v>
      </c>
      <c r="E329" s="47">
        <f ca="1">IFERROR(__xludf.DUMMYFUNCTION("""COMPUTED_VALUE"""),45208)</f>
        <v>45208</v>
      </c>
      <c r="F329" s="47">
        <f ca="1">IFERROR(__xludf.DUMMYFUNCTION("""COMPUTED_VALUE"""),45229)</f>
        <v>45229</v>
      </c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7">
        <f ca="1">IFERROR(__xludf.DUMMYFUNCTION("""COMPUTED_VALUE"""),45209)</f>
        <v>45209</v>
      </c>
      <c r="B330" s="48" t="s">
        <v>18</v>
      </c>
      <c r="C330" s="46">
        <f ca="1">IFERROR(__xludf.DUMMYFUNCTION("""COMPUTED_VALUE"""),6)</f>
        <v>6</v>
      </c>
      <c r="D330" s="46" t="str">
        <f ca="1">IFERROR(__xludf.DUMMYFUNCTION("""COMPUTED_VALUE"""),"OTORGADO")</f>
        <v>OTORGADO</v>
      </c>
      <c r="E330" s="47">
        <f ca="1">IFERROR(__xludf.DUMMYFUNCTION("""COMPUTED_VALUE"""),45245)</f>
        <v>45245</v>
      </c>
      <c r="F330" s="47">
        <f ca="1">IFERROR(__xludf.DUMMYFUNCTION("""COMPUTED_VALUE"""),45248)</f>
        <v>45248</v>
      </c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7">
        <f ca="1">IFERROR(__xludf.DUMMYFUNCTION("""COMPUTED_VALUE"""),45223)</f>
        <v>45223</v>
      </c>
      <c r="B331" s="48" t="s">
        <v>18</v>
      </c>
      <c r="C331" s="46">
        <f ca="1">IFERROR(__xludf.DUMMYFUNCTION("""COMPUTED_VALUE"""),11)</f>
        <v>11</v>
      </c>
      <c r="D331" s="46" t="str">
        <f ca="1">IFERROR(__xludf.DUMMYFUNCTION("""COMPUTED_VALUE"""),"OTORGADO")</f>
        <v>OTORGADO</v>
      </c>
      <c r="E331" s="47"/>
      <c r="F331" s="47">
        <f ca="1">IFERROR(__xludf.DUMMYFUNCTION("""COMPUTED_VALUE"""),45337)</f>
        <v>45337</v>
      </c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7">
        <f ca="1">IFERROR(__xludf.DUMMYFUNCTION("""COMPUTED_VALUE"""),45223)</f>
        <v>45223</v>
      </c>
      <c r="B332" s="48" t="s">
        <v>18</v>
      </c>
      <c r="C332" s="46">
        <f ca="1">IFERROR(__xludf.DUMMYFUNCTION("""COMPUTED_VALUE"""),15)</f>
        <v>15</v>
      </c>
      <c r="D332" s="46" t="str">
        <f ca="1">IFERROR(__xludf.DUMMYFUNCTION("""COMPUTED_VALUE"""),"OTORGADO")</f>
        <v>OTORGADO</v>
      </c>
      <c r="E332" s="47">
        <f ca="1">IFERROR(__xludf.DUMMYFUNCTION("""COMPUTED_VALUE"""),45226)</f>
        <v>45226</v>
      </c>
      <c r="F332" s="47">
        <f ca="1">IFERROR(__xludf.DUMMYFUNCTION("""COMPUTED_VALUE"""),45229)</f>
        <v>45229</v>
      </c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7">
        <f ca="1">IFERROR(__xludf.DUMMYFUNCTION("""COMPUTED_VALUE"""),45223)</f>
        <v>45223</v>
      </c>
      <c r="B333" s="48" t="s">
        <v>18</v>
      </c>
      <c r="C333" s="46">
        <f ca="1">IFERROR(__xludf.DUMMYFUNCTION("""COMPUTED_VALUE"""),14)</f>
        <v>14</v>
      </c>
      <c r="D333" s="46" t="str">
        <f ca="1">IFERROR(__xludf.DUMMYFUNCTION("""COMPUTED_VALUE"""),"COMUNAS")</f>
        <v>COMUNAS</v>
      </c>
      <c r="E333" s="47"/>
      <c r="F333" s="47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7">
        <f ca="1">IFERROR(__xludf.DUMMYFUNCTION("""COMPUTED_VALUE"""),45229)</f>
        <v>45229</v>
      </c>
      <c r="B334" s="48" t="s">
        <v>18</v>
      </c>
      <c r="C334" s="46">
        <f ca="1">IFERROR(__xludf.DUMMYFUNCTION("""COMPUTED_VALUE"""),13)</f>
        <v>13</v>
      </c>
      <c r="D334" s="46" t="str">
        <f ca="1">IFERROR(__xludf.DUMMYFUNCTION("""COMPUTED_VALUE"""),"OTORGADO")</f>
        <v>OTORGADO</v>
      </c>
      <c r="E334" s="47">
        <f ca="1">IFERROR(__xludf.DUMMYFUNCTION("""COMPUTED_VALUE"""),45267)</f>
        <v>45267</v>
      </c>
      <c r="F334" s="47">
        <f ca="1">IFERROR(__xludf.DUMMYFUNCTION("""COMPUTED_VALUE"""),45275)</f>
        <v>45275</v>
      </c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7">
        <f ca="1">IFERROR(__xludf.DUMMYFUNCTION("""COMPUTED_VALUE"""),45229)</f>
        <v>45229</v>
      </c>
      <c r="B335" s="48" t="s">
        <v>18</v>
      </c>
      <c r="C335" s="46">
        <f ca="1">IFERROR(__xludf.DUMMYFUNCTION("""COMPUTED_VALUE"""),7)</f>
        <v>7</v>
      </c>
      <c r="D335" s="46" t="str">
        <f ca="1">IFERROR(__xludf.DUMMYFUNCTION("""COMPUTED_VALUE"""),"OTORGADO")</f>
        <v>OTORGADO</v>
      </c>
      <c r="E335" s="47">
        <f ca="1">IFERROR(__xludf.DUMMYFUNCTION("""COMPUTED_VALUE"""),45230)</f>
        <v>45230</v>
      </c>
      <c r="F335" s="47">
        <f ca="1">IFERROR(__xludf.DUMMYFUNCTION("""COMPUTED_VALUE"""),45231)</f>
        <v>45231</v>
      </c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7">
        <f ca="1">IFERROR(__xludf.DUMMYFUNCTION("""COMPUTED_VALUE"""),45232)</f>
        <v>45232</v>
      </c>
      <c r="B336" s="48" t="s">
        <v>18</v>
      </c>
      <c r="C336" s="46">
        <f ca="1">IFERROR(__xludf.DUMMYFUNCTION("""COMPUTED_VALUE"""),3)</f>
        <v>3</v>
      </c>
      <c r="D336" s="46" t="str">
        <f ca="1">IFERROR(__xludf.DUMMYFUNCTION("""COMPUTED_VALUE"""),"PERMISO NUEVO")</f>
        <v>PERMISO NUEVO</v>
      </c>
      <c r="E336" s="47"/>
      <c r="F336" s="47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7">
        <f ca="1">IFERROR(__xludf.DUMMYFUNCTION("""COMPUTED_VALUE"""),45232)</f>
        <v>45232</v>
      </c>
      <c r="B337" s="48" t="s">
        <v>18</v>
      </c>
      <c r="C337" s="46">
        <f ca="1">IFERROR(__xludf.DUMMYFUNCTION("""COMPUTED_VALUE"""),14)</f>
        <v>14</v>
      </c>
      <c r="D337" s="46" t="str">
        <f ca="1">IFERROR(__xludf.DUMMYFUNCTION("""COMPUTED_VALUE"""),"OTORGADO")</f>
        <v>OTORGADO</v>
      </c>
      <c r="E337" s="47">
        <f ca="1">IFERROR(__xludf.DUMMYFUNCTION("""COMPUTED_VALUE"""),45251)</f>
        <v>45251</v>
      </c>
      <c r="F337" s="47">
        <f ca="1">IFERROR(__xludf.DUMMYFUNCTION("""COMPUTED_VALUE"""),45252)</f>
        <v>45252</v>
      </c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7">
        <f ca="1">IFERROR(__xludf.DUMMYFUNCTION("""COMPUTED_VALUE"""),45243)</f>
        <v>45243</v>
      </c>
      <c r="B338" s="48" t="s">
        <v>18</v>
      </c>
      <c r="C338" s="46">
        <f ca="1">IFERROR(__xludf.DUMMYFUNCTION("""COMPUTED_VALUE"""),15)</f>
        <v>15</v>
      </c>
      <c r="D338" s="46" t="str">
        <f ca="1">IFERROR(__xludf.DUMMYFUNCTION("""COMPUTED_VALUE"""),"OTORGADO")</f>
        <v>OTORGADO</v>
      </c>
      <c r="E338" s="47">
        <f ca="1">IFERROR(__xludf.DUMMYFUNCTION("""COMPUTED_VALUE"""),45252)</f>
        <v>45252</v>
      </c>
      <c r="F338" s="47">
        <f ca="1">IFERROR(__xludf.DUMMYFUNCTION("""COMPUTED_VALUE"""),45253)</f>
        <v>45253</v>
      </c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7">
        <f ca="1">IFERROR(__xludf.DUMMYFUNCTION("""COMPUTED_VALUE"""),45251)</f>
        <v>45251</v>
      </c>
      <c r="B339" s="48" t="s">
        <v>18</v>
      </c>
      <c r="C339" s="46">
        <f ca="1">IFERROR(__xludf.DUMMYFUNCTION("""COMPUTED_VALUE"""),11)</f>
        <v>11</v>
      </c>
      <c r="D339" s="46" t="str">
        <f ca="1">IFERROR(__xludf.DUMMYFUNCTION("""COMPUTED_VALUE"""),"OTORGADO")</f>
        <v>OTORGADO</v>
      </c>
      <c r="E339" s="47"/>
      <c r="F339" s="47">
        <f ca="1">IFERROR(__xludf.DUMMYFUNCTION("""COMPUTED_VALUE"""),45337)</f>
        <v>45337</v>
      </c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7">
        <f ca="1">IFERROR(__xludf.DUMMYFUNCTION("""COMPUTED_VALUE"""),45251)</f>
        <v>45251</v>
      </c>
      <c r="B340" s="48" t="s">
        <v>18</v>
      </c>
      <c r="C340" s="46">
        <f ca="1">IFERROR(__xludf.DUMMYFUNCTION("""COMPUTED_VALUE"""),3)</f>
        <v>3</v>
      </c>
      <c r="D340" s="46" t="str">
        <f ca="1">IFERROR(__xludf.DUMMYFUNCTION("""COMPUTED_VALUE"""),"OTORGADO")</f>
        <v>OTORGADO</v>
      </c>
      <c r="E340" s="47">
        <f ca="1">IFERROR(__xludf.DUMMYFUNCTION("""COMPUTED_VALUE"""),45272)</f>
        <v>45272</v>
      </c>
      <c r="F340" s="47">
        <f ca="1">IFERROR(__xludf.DUMMYFUNCTION("""COMPUTED_VALUE"""),45274)</f>
        <v>45274</v>
      </c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7">
        <f ca="1">IFERROR(__xludf.DUMMYFUNCTION("""COMPUTED_VALUE"""),45251)</f>
        <v>45251</v>
      </c>
      <c r="B341" s="48" t="s">
        <v>18</v>
      </c>
      <c r="C341" s="46">
        <f ca="1">IFERROR(__xludf.DUMMYFUNCTION("""COMPUTED_VALUE"""),12)</f>
        <v>12</v>
      </c>
      <c r="D341" s="46" t="str">
        <f ca="1">IFERROR(__xludf.DUMMYFUNCTION("""COMPUTED_VALUE"""),"OTORGADO")</f>
        <v>OTORGADO</v>
      </c>
      <c r="E341" s="47">
        <f ca="1">IFERROR(__xludf.DUMMYFUNCTION("""COMPUTED_VALUE"""),45257)</f>
        <v>45257</v>
      </c>
      <c r="F341" s="47">
        <f ca="1">IFERROR(__xludf.DUMMYFUNCTION("""COMPUTED_VALUE"""),45258)</f>
        <v>45258</v>
      </c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7">
        <f ca="1">IFERROR(__xludf.DUMMYFUNCTION("""COMPUTED_VALUE"""),45261)</f>
        <v>45261</v>
      </c>
      <c r="B342" s="48" t="s">
        <v>18</v>
      </c>
      <c r="C342" s="46">
        <f ca="1">IFERROR(__xludf.DUMMYFUNCTION("""COMPUTED_VALUE"""),2)</f>
        <v>2</v>
      </c>
      <c r="D342" s="46" t="str">
        <f ca="1">IFERROR(__xludf.DUMMYFUNCTION("""COMPUTED_VALUE"""),"OTORGADO")</f>
        <v>OTORGADO</v>
      </c>
      <c r="E342" s="47"/>
      <c r="F342" s="47">
        <f ca="1">IFERROR(__xludf.DUMMYFUNCTION("""COMPUTED_VALUE"""),45338)</f>
        <v>45338</v>
      </c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7">
        <f ca="1">IFERROR(__xludf.DUMMYFUNCTION("""COMPUTED_VALUE"""),45261)</f>
        <v>45261</v>
      </c>
      <c r="B343" s="48" t="s">
        <v>18</v>
      </c>
      <c r="C343" s="46">
        <f ca="1">IFERROR(__xludf.DUMMYFUNCTION("""COMPUTED_VALUE"""),14)</f>
        <v>14</v>
      </c>
      <c r="D343" s="46" t="str">
        <f ca="1">IFERROR(__xludf.DUMMYFUNCTION("""COMPUTED_VALUE"""),"OTORGADO")</f>
        <v>OTORGADO</v>
      </c>
      <c r="E343" s="47">
        <f ca="1">IFERROR(__xludf.DUMMYFUNCTION("""COMPUTED_VALUE"""),45267)</f>
        <v>45267</v>
      </c>
      <c r="F343" s="47">
        <f ca="1">IFERROR(__xludf.DUMMYFUNCTION("""COMPUTED_VALUE"""),45271)</f>
        <v>45271</v>
      </c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7">
        <f ca="1">IFERROR(__xludf.DUMMYFUNCTION("""COMPUTED_VALUE"""),45261)</f>
        <v>45261</v>
      </c>
      <c r="B344" s="48" t="s">
        <v>18</v>
      </c>
      <c r="C344" s="46">
        <f ca="1">IFERROR(__xludf.DUMMYFUNCTION("""COMPUTED_VALUE"""),9)</f>
        <v>9</v>
      </c>
      <c r="D344" s="46" t="str">
        <f ca="1">IFERROR(__xludf.DUMMYFUNCTION("""COMPUTED_VALUE"""),"OTORGADO")</f>
        <v>OTORGADO</v>
      </c>
      <c r="E344" s="47"/>
      <c r="F344" s="47">
        <f ca="1">IFERROR(__xludf.DUMMYFUNCTION("""COMPUTED_VALUE"""),45329)</f>
        <v>45329</v>
      </c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7">
        <f ca="1">IFERROR(__xludf.DUMMYFUNCTION("""COMPUTED_VALUE"""),45264)</f>
        <v>45264</v>
      </c>
      <c r="B345" s="48" t="s">
        <v>18</v>
      </c>
      <c r="C345" s="46">
        <f ca="1">IFERROR(__xludf.DUMMYFUNCTION("""COMPUTED_VALUE"""),15)</f>
        <v>15</v>
      </c>
      <c r="D345" s="46" t="str">
        <f ca="1">IFERROR(__xludf.DUMMYFUNCTION("""COMPUTED_VALUE"""),"OTORGADO")</f>
        <v>OTORGADO</v>
      </c>
      <c r="E345" s="47"/>
      <c r="F345" s="47">
        <f ca="1">IFERROR(__xludf.DUMMYFUNCTION("""COMPUTED_VALUE"""),45336)</f>
        <v>45336</v>
      </c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7">
        <f ca="1">IFERROR(__xludf.DUMMYFUNCTION("""COMPUTED_VALUE"""),45266)</f>
        <v>45266</v>
      </c>
      <c r="B346" s="48" t="s">
        <v>18</v>
      </c>
      <c r="C346" s="46">
        <f ca="1">IFERROR(__xludf.DUMMYFUNCTION("""COMPUTED_VALUE"""),13)</f>
        <v>13</v>
      </c>
      <c r="D346" s="46" t="str">
        <f ca="1">IFERROR(__xludf.DUMMYFUNCTION("""COMPUTED_VALUE"""),"OTORGADO")</f>
        <v>OTORGADO</v>
      </c>
      <c r="E346" s="47">
        <f ca="1">IFERROR(__xludf.DUMMYFUNCTION("""COMPUTED_VALUE"""),45272)</f>
        <v>45272</v>
      </c>
      <c r="F346" s="47">
        <f ca="1">IFERROR(__xludf.DUMMYFUNCTION("""COMPUTED_VALUE"""),45275)</f>
        <v>45275</v>
      </c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7">
        <f ca="1">IFERROR(__xludf.DUMMYFUNCTION("""COMPUTED_VALUE"""),45271)</f>
        <v>45271</v>
      </c>
      <c r="B347" s="48" t="s">
        <v>18</v>
      </c>
      <c r="C347" s="46">
        <f ca="1">IFERROR(__xludf.DUMMYFUNCTION("""COMPUTED_VALUE"""),12)</f>
        <v>12</v>
      </c>
      <c r="D347" s="46" t="str">
        <f ca="1">IFERROR(__xludf.DUMMYFUNCTION("""COMPUTED_VALUE"""),"OTORGADO")</f>
        <v>OTORGADO</v>
      </c>
      <c r="E347" s="47"/>
      <c r="F347" s="47">
        <f ca="1">IFERROR(__xludf.DUMMYFUNCTION("""COMPUTED_VALUE"""),45357)</f>
        <v>45357</v>
      </c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7">
        <f ca="1">IFERROR(__xludf.DUMMYFUNCTION("""COMPUTED_VALUE"""),45273)</f>
        <v>45273</v>
      </c>
      <c r="B348" s="48" t="s">
        <v>18</v>
      </c>
      <c r="C348" s="46">
        <f ca="1">IFERROR(__xludf.DUMMYFUNCTION("""COMPUTED_VALUE"""),13)</f>
        <v>13</v>
      </c>
      <c r="D348" s="46" t="str">
        <f ca="1">IFERROR(__xludf.DUMMYFUNCTION("""COMPUTED_VALUE"""),"OTORGADO")</f>
        <v>OTORGADO</v>
      </c>
      <c r="E348" s="47"/>
      <c r="F348" s="47">
        <f ca="1">IFERROR(__xludf.DUMMYFUNCTION("""COMPUTED_VALUE"""),45329)</f>
        <v>45329</v>
      </c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7">
        <f ca="1">IFERROR(__xludf.DUMMYFUNCTION("""COMPUTED_VALUE"""),45273)</f>
        <v>45273</v>
      </c>
      <c r="B349" s="48" t="s">
        <v>18</v>
      </c>
      <c r="C349" s="46">
        <f ca="1">IFERROR(__xludf.DUMMYFUNCTION("""COMPUTED_VALUE"""),13)</f>
        <v>13</v>
      </c>
      <c r="D349" s="46" t="str">
        <f ca="1">IFERROR(__xludf.DUMMYFUNCTION("""COMPUTED_VALUE"""),"OTORGADO")</f>
        <v>OTORGADO</v>
      </c>
      <c r="E349" s="47"/>
      <c r="F349" s="46" t="str">
        <f ca="1">IFERROR(__xludf.DUMMYFUNCTION("""COMPUTED_VALUE"""),"07-02-2024	07-02-2026	OTORGADO			09-02-2024")</f>
        <v>07-02-2024	07-02-2026	OTORGADO			09-02-2024</v>
      </c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7">
        <f ca="1">IFERROR(__xludf.DUMMYFUNCTION("""COMPUTED_VALUE"""),45273)</f>
        <v>45273</v>
      </c>
      <c r="B350" s="48" t="s">
        <v>18</v>
      </c>
      <c r="C350" s="46">
        <f ca="1">IFERROR(__xludf.DUMMYFUNCTION("""COMPUTED_VALUE"""),6)</f>
        <v>6</v>
      </c>
      <c r="D350" s="46" t="str">
        <f ca="1">IFERROR(__xludf.DUMMYFUNCTION("""COMPUTED_VALUE"""),"OTORGADO")</f>
        <v>OTORGADO</v>
      </c>
      <c r="E350" s="47"/>
      <c r="F350" s="47">
        <f ca="1">IFERROR(__xludf.DUMMYFUNCTION("""COMPUTED_VALUE"""),45394)</f>
        <v>45394</v>
      </c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7">
        <f ca="1">IFERROR(__xludf.DUMMYFUNCTION("""COMPUTED_VALUE"""),45273)</f>
        <v>45273</v>
      </c>
      <c r="B351" s="48" t="s">
        <v>18</v>
      </c>
      <c r="C351" s="46">
        <f ca="1">IFERROR(__xludf.DUMMYFUNCTION("""COMPUTED_VALUE"""),14)</f>
        <v>14</v>
      </c>
      <c r="D351" s="46" t="str">
        <f ca="1">IFERROR(__xludf.DUMMYFUNCTION("""COMPUTED_VALUE"""),"OTORGADO")</f>
        <v>OTORGADO</v>
      </c>
      <c r="E351" s="47"/>
      <c r="F351" s="47">
        <f ca="1">IFERROR(__xludf.DUMMYFUNCTION("""COMPUTED_VALUE"""),45352)</f>
        <v>45352</v>
      </c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7">
        <f ca="1">IFERROR(__xludf.DUMMYFUNCTION("""COMPUTED_VALUE"""),45279)</f>
        <v>45279</v>
      </c>
      <c r="B352" s="48" t="s">
        <v>18</v>
      </c>
      <c r="C352" s="46">
        <f ca="1">IFERROR(__xludf.DUMMYFUNCTION("""COMPUTED_VALUE"""),5)</f>
        <v>5</v>
      </c>
      <c r="D352" s="46" t="str">
        <f ca="1">IFERROR(__xludf.DUMMYFUNCTION("""COMPUTED_VALUE"""),"OTORGADO")</f>
        <v>OTORGADO</v>
      </c>
      <c r="E352" s="47"/>
      <c r="F352" s="47">
        <f ca="1">IFERROR(__xludf.DUMMYFUNCTION("""COMPUTED_VALUE"""),45357)</f>
        <v>45357</v>
      </c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7">
        <f ca="1">IFERROR(__xludf.DUMMYFUNCTION("""COMPUTED_VALUE"""),45279)</f>
        <v>45279</v>
      </c>
      <c r="B353" s="48" t="s">
        <v>18</v>
      </c>
      <c r="C353" s="46">
        <f ca="1">IFERROR(__xludf.DUMMYFUNCTION("""COMPUTED_VALUE"""),14)</f>
        <v>14</v>
      </c>
      <c r="D353" s="46" t="str">
        <f ca="1">IFERROR(__xludf.DUMMYFUNCTION("""COMPUTED_VALUE"""),"COMUNAS")</f>
        <v>COMUNAS</v>
      </c>
      <c r="E353" s="47"/>
      <c r="F353" s="47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7">
        <f ca="1">IFERROR(__xludf.DUMMYFUNCTION("""COMPUTED_VALUE"""),45294)</f>
        <v>45294</v>
      </c>
      <c r="B354" s="48" t="s">
        <v>18</v>
      </c>
      <c r="C354" s="46">
        <f ca="1">IFERROR(__xludf.DUMMYFUNCTION("""COMPUTED_VALUE"""),14)</f>
        <v>14</v>
      </c>
      <c r="D354" s="46" t="str">
        <f ca="1">IFERROR(__xludf.DUMMYFUNCTION("""COMPUTED_VALUE"""),"SUBSANACION")</f>
        <v>SUBSANACION</v>
      </c>
      <c r="E354" s="47"/>
      <c r="F354" s="47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7">
        <f ca="1">IFERROR(__xludf.DUMMYFUNCTION("""COMPUTED_VALUE"""),45294)</f>
        <v>45294</v>
      </c>
      <c r="B355" s="48" t="s">
        <v>18</v>
      </c>
      <c r="C355" s="46">
        <f ca="1">IFERROR(__xludf.DUMMYFUNCTION("""COMPUTED_VALUE"""),6)</f>
        <v>6</v>
      </c>
      <c r="D355" s="46" t="str">
        <f ca="1">IFERROR(__xludf.DUMMYFUNCTION("""COMPUTED_VALUE"""),"OTORGADO")</f>
        <v>OTORGADO</v>
      </c>
      <c r="E355" s="47"/>
      <c r="F355" s="47">
        <f ca="1">IFERROR(__xludf.DUMMYFUNCTION("""COMPUTED_VALUE"""),45329)</f>
        <v>45329</v>
      </c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7">
        <f ca="1">IFERROR(__xludf.DUMMYFUNCTION("""COMPUTED_VALUE"""),45294)</f>
        <v>45294</v>
      </c>
      <c r="B356" s="48" t="s">
        <v>18</v>
      </c>
      <c r="C356" s="46">
        <f ca="1">IFERROR(__xludf.DUMMYFUNCTION("""COMPUTED_VALUE"""),12)</f>
        <v>12</v>
      </c>
      <c r="D356" s="46" t="str">
        <f ca="1">IFERROR(__xludf.DUMMYFUNCTION("""COMPUTED_VALUE"""),"OTORGADO")</f>
        <v>OTORGADO</v>
      </c>
      <c r="E356" s="47"/>
      <c r="F356" s="47">
        <f ca="1">IFERROR(__xludf.DUMMYFUNCTION("""COMPUTED_VALUE"""),45352)</f>
        <v>45352</v>
      </c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7">
        <f ca="1">IFERROR(__xludf.DUMMYFUNCTION("""COMPUTED_VALUE"""),45294)</f>
        <v>45294</v>
      </c>
      <c r="B357" s="48" t="s">
        <v>18</v>
      </c>
      <c r="C357" s="46">
        <f ca="1">IFERROR(__xludf.DUMMYFUNCTION("""COMPUTED_VALUE"""),14)</f>
        <v>14</v>
      </c>
      <c r="D357" s="46" t="str">
        <f ca="1">IFERROR(__xludf.DUMMYFUNCTION("""COMPUTED_VALUE"""),"OTORGADO")</f>
        <v>OTORGADO</v>
      </c>
      <c r="E357" s="47"/>
      <c r="F357" s="47">
        <f ca="1">IFERROR(__xludf.DUMMYFUNCTION("""COMPUTED_VALUE"""),45357)</f>
        <v>45357</v>
      </c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7">
        <f ca="1">IFERROR(__xludf.DUMMYFUNCTION("""COMPUTED_VALUE"""),45296)</f>
        <v>45296</v>
      </c>
      <c r="B358" s="48" t="s">
        <v>18</v>
      </c>
      <c r="C358" s="46">
        <f ca="1">IFERROR(__xludf.DUMMYFUNCTION("""COMPUTED_VALUE"""),6)</f>
        <v>6</v>
      </c>
      <c r="D358" s="46" t="str">
        <f ca="1">IFERROR(__xludf.DUMMYFUNCTION("""COMPUTED_VALUE"""),"OTORGADO")</f>
        <v>OTORGADO</v>
      </c>
      <c r="E358" s="47"/>
      <c r="F358" s="47">
        <f ca="1">IFERROR(__xludf.DUMMYFUNCTION("""COMPUTED_VALUE"""),45329)</f>
        <v>45329</v>
      </c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7">
        <f ca="1">IFERROR(__xludf.DUMMYFUNCTION("""COMPUTED_VALUE"""),45296)</f>
        <v>45296</v>
      </c>
      <c r="B359" s="48" t="s">
        <v>18</v>
      </c>
      <c r="C359" s="46">
        <f ca="1">IFERROR(__xludf.DUMMYFUNCTION("""COMPUTED_VALUE"""),14)</f>
        <v>14</v>
      </c>
      <c r="D359" s="46" t="str">
        <f ca="1">IFERROR(__xludf.DUMMYFUNCTION("""COMPUTED_VALUE"""),"OTORGADO")</f>
        <v>OTORGADO</v>
      </c>
      <c r="E359" s="47"/>
      <c r="F359" s="47">
        <f ca="1">IFERROR(__xludf.DUMMYFUNCTION("""COMPUTED_VALUE"""),45351)</f>
        <v>45351</v>
      </c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7">
        <f ca="1">IFERROR(__xludf.DUMMYFUNCTION("""COMPUTED_VALUE"""),45303)</f>
        <v>45303</v>
      </c>
      <c r="B360" s="48" t="s">
        <v>18</v>
      </c>
      <c r="C360" s="46">
        <f ca="1">IFERROR(__xludf.DUMMYFUNCTION("""COMPUTED_VALUE"""),14)</f>
        <v>14</v>
      </c>
      <c r="D360" s="46" t="str">
        <f ca="1">IFERROR(__xludf.DUMMYFUNCTION("""COMPUTED_VALUE"""),"CHEQUEO REQ. FALTANTES")</f>
        <v>CHEQUEO REQ. FALTANTES</v>
      </c>
      <c r="E360" s="47"/>
      <c r="F360" s="47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7">
        <f ca="1">IFERROR(__xludf.DUMMYFUNCTION("""COMPUTED_VALUE"""),45314)</f>
        <v>45314</v>
      </c>
      <c r="B361" s="48" t="s">
        <v>18</v>
      </c>
      <c r="C361" s="46">
        <f ca="1">IFERROR(__xludf.DUMMYFUNCTION("""COMPUTED_VALUE"""),5)</f>
        <v>5</v>
      </c>
      <c r="D361" s="46" t="str">
        <f ca="1">IFERROR(__xludf.DUMMYFUNCTION("""COMPUTED_VALUE"""),"OTORGADO")</f>
        <v>OTORGADO</v>
      </c>
      <c r="E361" s="47"/>
      <c r="F361" s="47">
        <f ca="1">IFERROR(__xludf.DUMMYFUNCTION("""COMPUTED_VALUE"""),45357)</f>
        <v>45357</v>
      </c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7">
        <f ca="1">IFERROR(__xludf.DUMMYFUNCTION("""COMPUTED_VALUE"""),45314)</f>
        <v>45314</v>
      </c>
      <c r="B362" s="48" t="s">
        <v>18</v>
      </c>
      <c r="C362" s="46">
        <f ca="1">IFERROR(__xludf.DUMMYFUNCTION("""COMPUTED_VALUE"""),13)</f>
        <v>13</v>
      </c>
      <c r="D362" s="46" t="str">
        <f ca="1">IFERROR(__xludf.DUMMYFUNCTION("""COMPUTED_VALUE"""),"OTORGADO")</f>
        <v>OTORGADO</v>
      </c>
      <c r="E362" s="47"/>
      <c r="F362" s="47">
        <f ca="1">IFERROR(__xludf.DUMMYFUNCTION("""COMPUTED_VALUE"""),45331)</f>
        <v>45331</v>
      </c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7">
        <f ca="1">IFERROR(__xludf.DUMMYFUNCTION("""COMPUTED_VALUE"""),45314)</f>
        <v>45314</v>
      </c>
      <c r="B363" s="48" t="s">
        <v>18</v>
      </c>
      <c r="C363" s="46">
        <f ca="1">IFERROR(__xludf.DUMMYFUNCTION("""COMPUTED_VALUE"""),14)</f>
        <v>14</v>
      </c>
      <c r="D363" s="46" t="str">
        <f ca="1">IFERROR(__xludf.DUMMYFUNCTION("""COMPUTED_VALUE"""),"OTORGADO")</f>
        <v>OTORGADO</v>
      </c>
      <c r="E363" s="47"/>
      <c r="F363" s="47">
        <f ca="1">IFERROR(__xludf.DUMMYFUNCTION("""COMPUTED_VALUE"""),45352)</f>
        <v>45352</v>
      </c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7">
        <f ca="1">IFERROR(__xludf.DUMMYFUNCTION("""COMPUTED_VALUE"""),45314)</f>
        <v>45314</v>
      </c>
      <c r="B364" s="48" t="s">
        <v>18</v>
      </c>
      <c r="C364" s="46">
        <f ca="1">IFERROR(__xludf.DUMMYFUNCTION("""COMPUTED_VALUE"""),9)</f>
        <v>9</v>
      </c>
      <c r="D364" s="46" t="str">
        <f ca="1">IFERROR(__xludf.DUMMYFUNCTION("""COMPUTED_VALUE"""),"OTORGADO")</f>
        <v>OTORGADO</v>
      </c>
      <c r="E364" s="47"/>
      <c r="F364" s="47">
        <f ca="1">IFERROR(__xludf.DUMMYFUNCTION("""COMPUTED_VALUE"""),45338)</f>
        <v>45338</v>
      </c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7">
        <f ca="1">IFERROR(__xludf.DUMMYFUNCTION("""COMPUTED_VALUE"""),45314)</f>
        <v>45314</v>
      </c>
      <c r="B365" s="48" t="s">
        <v>18</v>
      </c>
      <c r="C365" s="46">
        <f ca="1">IFERROR(__xludf.DUMMYFUNCTION("""COMPUTED_VALUE"""),15)</f>
        <v>15</v>
      </c>
      <c r="D365" s="46" t="str">
        <f ca="1">IFERROR(__xludf.DUMMYFUNCTION("""COMPUTED_VALUE"""),"OTORGADO")</f>
        <v>OTORGADO</v>
      </c>
      <c r="E365" s="47"/>
      <c r="F365" s="47">
        <f ca="1">IFERROR(__xludf.DUMMYFUNCTION("""COMPUTED_VALUE"""),45336)</f>
        <v>45336</v>
      </c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7">
        <f ca="1">IFERROR(__xludf.DUMMYFUNCTION("""COMPUTED_VALUE"""),45314)</f>
        <v>45314</v>
      </c>
      <c r="B366" s="48" t="s">
        <v>18</v>
      </c>
      <c r="C366" s="46">
        <f ca="1">IFERROR(__xludf.DUMMYFUNCTION("""COMPUTED_VALUE"""),13)</f>
        <v>13</v>
      </c>
      <c r="D366" s="46" t="str">
        <f ca="1">IFERROR(__xludf.DUMMYFUNCTION("""COMPUTED_VALUE"""),"OTORGADO")</f>
        <v>OTORGADO</v>
      </c>
      <c r="E366" s="47"/>
      <c r="F366" s="47">
        <f ca="1">IFERROR(__xludf.DUMMYFUNCTION("""COMPUTED_VALUE"""),45329)</f>
        <v>45329</v>
      </c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7">
        <f ca="1">IFERROR(__xludf.DUMMYFUNCTION("""COMPUTED_VALUE"""),45320)</f>
        <v>45320</v>
      </c>
      <c r="B367" s="48" t="s">
        <v>18</v>
      </c>
      <c r="C367" s="46">
        <f ca="1">IFERROR(__xludf.DUMMYFUNCTION("""COMPUTED_VALUE"""),14)</f>
        <v>14</v>
      </c>
      <c r="D367" s="46" t="str">
        <f ca="1">IFERROR(__xludf.DUMMYFUNCTION("""COMPUTED_VALUE"""),"OTORGADO")</f>
        <v>OTORGADO</v>
      </c>
      <c r="E367" s="47"/>
      <c r="F367" s="47">
        <f ca="1">IFERROR(__xludf.DUMMYFUNCTION("""COMPUTED_VALUE"""),45351)</f>
        <v>45351</v>
      </c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7">
        <f ca="1">IFERROR(__xludf.DUMMYFUNCTION("""COMPUTED_VALUE"""),45323)</f>
        <v>45323</v>
      </c>
      <c r="B368" s="48" t="s">
        <v>18</v>
      </c>
      <c r="C368" s="46">
        <f ca="1">IFERROR(__xludf.DUMMYFUNCTION("""COMPUTED_VALUE"""),14)</f>
        <v>14</v>
      </c>
      <c r="D368" s="46" t="str">
        <f ca="1">IFERROR(__xludf.DUMMYFUNCTION("""COMPUTED_VALUE"""),"PERMISO NUEVO")</f>
        <v>PERMISO NUEVO</v>
      </c>
      <c r="E368" s="47"/>
      <c r="F368" s="47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7">
        <f ca="1">IFERROR(__xludf.DUMMYFUNCTION("""COMPUTED_VALUE"""),45327)</f>
        <v>45327</v>
      </c>
      <c r="B369" s="48" t="s">
        <v>18</v>
      </c>
      <c r="C369" s="46">
        <f ca="1">IFERROR(__xludf.DUMMYFUNCTION("""COMPUTED_VALUE"""),3)</f>
        <v>3</v>
      </c>
      <c r="D369" s="46" t="str">
        <f ca="1">IFERROR(__xludf.DUMMYFUNCTION("""COMPUTED_VALUE"""),"SUBSANACION")</f>
        <v>SUBSANACION</v>
      </c>
      <c r="E369" s="47"/>
      <c r="F369" s="47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7">
        <f ca="1">IFERROR(__xludf.DUMMYFUNCTION("""COMPUTED_VALUE"""),45327)</f>
        <v>45327</v>
      </c>
      <c r="B370" s="48" t="s">
        <v>18</v>
      </c>
      <c r="C370" s="46">
        <f ca="1">IFERROR(__xludf.DUMMYFUNCTION("""COMPUTED_VALUE"""),3)</f>
        <v>3</v>
      </c>
      <c r="D370" s="46" t="str">
        <f ca="1">IFERROR(__xludf.DUMMYFUNCTION("""COMPUTED_VALUE"""),"OTORGADO")</f>
        <v>OTORGADO</v>
      </c>
      <c r="E370" s="47"/>
      <c r="F370" s="47">
        <f ca="1">IFERROR(__xludf.DUMMYFUNCTION("""COMPUTED_VALUE"""),45350)</f>
        <v>45350</v>
      </c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7">
        <f ca="1">IFERROR(__xludf.DUMMYFUNCTION("""COMPUTED_VALUE"""),45327)</f>
        <v>45327</v>
      </c>
      <c r="B371" s="48" t="s">
        <v>18</v>
      </c>
      <c r="C371" s="46">
        <f ca="1">IFERROR(__xludf.DUMMYFUNCTION("""COMPUTED_VALUE"""),3)</f>
        <v>3</v>
      </c>
      <c r="D371" s="46" t="str">
        <f ca="1">IFERROR(__xludf.DUMMYFUNCTION("""COMPUTED_VALUE"""),"OTORGADO")</f>
        <v>OTORGADO</v>
      </c>
      <c r="E371" s="47"/>
      <c r="F371" s="47">
        <f ca="1">IFERROR(__xludf.DUMMYFUNCTION("""COMPUTED_VALUE"""),45350)</f>
        <v>45350</v>
      </c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7">
        <f ca="1">IFERROR(__xludf.DUMMYFUNCTION("""COMPUTED_VALUE"""),45337)</f>
        <v>45337</v>
      </c>
      <c r="B372" s="48" t="s">
        <v>18</v>
      </c>
      <c r="C372" s="46">
        <f ca="1">IFERROR(__xludf.DUMMYFUNCTION("""COMPUTED_VALUE"""),5)</f>
        <v>5</v>
      </c>
      <c r="D372" s="46" t="str">
        <f ca="1">IFERROR(__xludf.DUMMYFUNCTION("""COMPUTED_VALUE"""),"SUBSANACION")</f>
        <v>SUBSANACION</v>
      </c>
      <c r="E372" s="47"/>
      <c r="F372" s="47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7">
        <f ca="1">IFERROR(__xludf.DUMMYFUNCTION("""COMPUTED_VALUE"""),45342)</f>
        <v>45342</v>
      </c>
      <c r="B373" s="48" t="s">
        <v>18</v>
      </c>
      <c r="C373" s="46">
        <f ca="1">IFERROR(__xludf.DUMMYFUNCTION("""COMPUTED_VALUE"""),4)</f>
        <v>4</v>
      </c>
      <c r="D373" s="46" t="str">
        <f ca="1">IFERROR(__xludf.DUMMYFUNCTION("""COMPUTED_VALUE"""),"COMUNAS")</f>
        <v>COMUNAS</v>
      </c>
      <c r="E373" s="47"/>
      <c r="F373" s="47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7">
        <f ca="1">IFERROR(__xludf.DUMMYFUNCTION("""COMPUTED_VALUE"""),45342)</f>
        <v>45342</v>
      </c>
      <c r="B374" s="48" t="s">
        <v>18</v>
      </c>
      <c r="C374" s="46">
        <f ca="1">IFERROR(__xludf.DUMMYFUNCTION("""COMPUTED_VALUE"""),4)</f>
        <v>4</v>
      </c>
      <c r="D374" s="46" t="str">
        <f ca="1">IFERROR(__xludf.DUMMYFUNCTION("""COMPUTED_VALUE"""),"COMUNAS")</f>
        <v>COMUNAS</v>
      </c>
      <c r="E374" s="47"/>
      <c r="F374" s="47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7">
        <f ca="1">IFERROR(__xludf.DUMMYFUNCTION("""COMPUTED_VALUE"""),45343)</f>
        <v>45343</v>
      </c>
      <c r="B375" s="48" t="s">
        <v>18</v>
      </c>
      <c r="C375" s="46">
        <f ca="1">IFERROR(__xludf.DUMMYFUNCTION("""COMPUTED_VALUE"""),7)</f>
        <v>7</v>
      </c>
      <c r="D375" s="46" t="str">
        <f ca="1">IFERROR(__xludf.DUMMYFUNCTION("""COMPUTED_VALUE"""),"CHEQUEO REQ. FALTANTES")</f>
        <v>CHEQUEO REQ. FALTANTES</v>
      </c>
      <c r="E375" s="47"/>
      <c r="F375" s="47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7">
        <f ca="1">IFERROR(__xludf.DUMMYFUNCTION("""COMPUTED_VALUE"""),45343)</f>
        <v>45343</v>
      </c>
      <c r="B376" s="48" t="s">
        <v>18</v>
      </c>
      <c r="C376" s="46">
        <f ca="1">IFERROR(__xludf.DUMMYFUNCTION("""COMPUTED_VALUE"""),4)</f>
        <v>4</v>
      </c>
      <c r="D376" s="46" t="str">
        <f ca="1">IFERROR(__xludf.DUMMYFUNCTION("""COMPUTED_VALUE"""),"OTORGADO")</f>
        <v>OTORGADO</v>
      </c>
      <c r="E376" s="47"/>
      <c r="F376" s="47">
        <f ca="1">IFERROR(__xludf.DUMMYFUNCTION("""COMPUTED_VALUE"""),45393)</f>
        <v>45393</v>
      </c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7">
        <f ca="1">IFERROR(__xludf.DUMMYFUNCTION("""COMPUTED_VALUE"""),45351)</f>
        <v>45351</v>
      </c>
      <c r="B377" s="48" t="s">
        <v>18</v>
      </c>
      <c r="C377" s="46">
        <f ca="1">IFERROR(__xludf.DUMMYFUNCTION("""COMPUTED_VALUE"""),4)</f>
        <v>4</v>
      </c>
      <c r="D377" s="46" t="str">
        <f ca="1">IFERROR(__xludf.DUMMYFUNCTION("""COMPUTED_VALUE"""),"OTORGADO")</f>
        <v>OTORGADO</v>
      </c>
      <c r="E377" s="47"/>
      <c r="F377" s="47">
        <f ca="1">IFERROR(__xludf.DUMMYFUNCTION("""COMPUTED_VALUE"""),44860)</f>
        <v>44860</v>
      </c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7">
        <f ca="1">IFERROR(__xludf.DUMMYFUNCTION("""COMPUTED_VALUE"""),45352)</f>
        <v>45352</v>
      </c>
      <c r="B378" s="48" t="s">
        <v>18</v>
      </c>
      <c r="C378" s="46">
        <f ca="1">IFERROR(__xludf.DUMMYFUNCTION("""COMPUTED_VALUE"""),4)</f>
        <v>4</v>
      </c>
      <c r="D378" s="46" t="str">
        <f ca="1">IFERROR(__xludf.DUMMYFUNCTION("""COMPUTED_VALUE"""),"OTORGADO")</f>
        <v>OTORGADO</v>
      </c>
      <c r="E378" s="47"/>
      <c r="F378" s="47">
        <f ca="1">IFERROR(__xludf.DUMMYFUNCTION("""COMPUTED_VALUE"""),45393)</f>
        <v>45393</v>
      </c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7">
        <f ca="1">IFERROR(__xludf.DUMMYFUNCTION("""COMPUTED_VALUE"""),45352)</f>
        <v>45352</v>
      </c>
      <c r="B379" s="48" t="s">
        <v>18</v>
      </c>
      <c r="C379" s="46">
        <f ca="1">IFERROR(__xludf.DUMMYFUNCTION("""COMPUTED_VALUE"""),1)</f>
        <v>1</v>
      </c>
      <c r="D379" s="46" t="str">
        <f ca="1">IFERROR(__xludf.DUMMYFUNCTION("""COMPUTED_VALUE"""),"OTORGADO")</f>
        <v>OTORGADO</v>
      </c>
      <c r="E379" s="47"/>
      <c r="F379" s="47">
        <f ca="1">IFERROR(__xludf.DUMMYFUNCTION("""COMPUTED_VALUE"""),45393)</f>
        <v>45393</v>
      </c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7">
        <f ca="1">IFERROR(__xludf.DUMMYFUNCTION("""COMPUTED_VALUE"""),45352)</f>
        <v>45352</v>
      </c>
      <c r="B380" s="48" t="s">
        <v>18</v>
      </c>
      <c r="C380" s="46">
        <f ca="1">IFERROR(__xludf.DUMMYFUNCTION("""COMPUTED_VALUE"""),2)</f>
        <v>2</v>
      </c>
      <c r="D380" s="46" t="str">
        <f ca="1">IFERROR(__xludf.DUMMYFUNCTION("""COMPUTED_VALUE"""),"OTORGADO")</f>
        <v>OTORGADO</v>
      </c>
      <c r="E380" s="47"/>
      <c r="F380" s="47">
        <f ca="1">IFERROR(__xludf.DUMMYFUNCTION("""COMPUTED_VALUE"""),45393)</f>
        <v>45393</v>
      </c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7">
        <f ca="1">IFERROR(__xludf.DUMMYFUNCTION("""COMPUTED_VALUE"""),45352)</f>
        <v>45352</v>
      </c>
      <c r="B381" s="48" t="s">
        <v>18</v>
      </c>
      <c r="C381" s="46">
        <f ca="1">IFERROR(__xludf.DUMMYFUNCTION("""COMPUTED_VALUE"""),12)</f>
        <v>12</v>
      </c>
      <c r="D381" s="46" t="str">
        <f ca="1">IFERROR(__xludf.DUMMYFUNCTION("""COMPUTED_VALUE"""),"OTORGADO")</f>
        <v>OTORGADO</v>
      </c>
      <c r="E381" s="47"/>
      <c r="F381" s="47">
        <f ca="1">IFERROR(__xludf.DUMMYFUNCTION("""COMPUTED_VALUE"""),45364)</f>
        <v>45364</v>
      </c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7">
        <f ca="1">IFERROR(__xludf.DUMMYFUNCTION("""COMPUTED_VALUE"""),45352)</f>
        <v>45352</v>
      </c>
      <c r="B382" s="48" t="s">
        <v>18</v>
      </c>
      <c r="C382" s="46">
        <f ca="1">IFERROR(__xludf.DUMMYFUNCTION("""COMPUTED_VALUE"""),2)</f>
        <v>2</v>
      </c>
      <c r="D382" s="46" t="str">
        <f ca="1">IFERROR(__xludf.DUMMYFUNCTION("""COMPUTED_VALUE"""),"OTORGADO")</f>
        <v>OTORGADO</v>
      </c>
      <c r="E382" s="47"/>
      <c r="F382" s="47">
        <f ca="1">IFERROR(__xludf.DUMMYFUNCTION("""COMPUTED_VALUE"""),45393)</f>
        <v>45393</v>
      </c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7">
        <f ca="1">IFERROR(__xludf.DUMMYFUNCTION("""COMPUTED_VALUE"""),45357)</f>
        <v>45357</v>
      </c>
      <c r="B383" s="48" t="s">
        <v>18</v>
      </c>
      <c r="C383" s="46">
        <f ca="1">IFERROR(__xludf.DUMMYFUNCTION("""COMPUTED_VALUE"""),13)</f>
        <v>13</v>
      </c>
      <c r="D383" s="46" t="str">
        <f ca="1">IFERROR(__xludf.DUMMYFUNCTION("""COMPUTED_VALUE"""),"OTORGADO")</f>
        <v>OTORGADO</v>
      </c>
      <c r="E383" s="47"/>
      <c r="F383" s="47">
        <f ca="1">IFERROR(__xludf.DUMMYFUNCTION("""COMPUTED_VALUE"""),45393)</f>
        <v>45393</v>
      </c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7">
        <f ca="1">IFERROR(__xludf.DUMMYFUNCTION("""COMPUTED_VALUE"""),45362)</f>
        <v>45362</v>
      </c>
      <c r="B384" s="48" t="s">
        <v>18</v>
      </c>
      <c r="C384" s="46">
        <f ca="1">IFERROR(__xludf.DUMMYFUNCTION("""COMPUTED_VALUE"""),2)</f>
        <v>2</v>
      </c>
      <c r="D384" s="46" t="str">
        <f ca="1">IFERROR(__xludf.DUMMYFUNCTION("""COMPUTED_VALUE"""),"OTORGADO")</f>
        <v>OTORGADO</v>
      </c>
      <c r="E384" s="47"/>
      <c r="F384" s="47">
        <f ca="1">IFERROR(__xludf.DUMMYFUNCTION("""COMPUTED_VALUE"""),45393)</f>
        <v>45393</v>
      </c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7">
        <f ca="1">IFERROR(__xludf.DUMMYFUNCTION("""COMPUTED_VALUE"""),45362)</f>
        <v>45362</v>
      </c>
      <c r="B385" s="48" t="s">
        <v>18</v>
      </c>
      <c r="C385" s="46">
        <f ca="1">IFERROR(__xludf.DUMMYFUNCTION("""COMPUTED_VALUE"""),14)</f>
        <v>14</v>
      </c>
      <c r="D385" s="46" t="str">
        <f ca="1">IFERROR(__xludf.DUMMYFUNCTION("""COMPUTED_VALUE"""),"OTORGADO")</f>
        <v>OTORGADO</v>
      </c>
      <c r="E385" s="47"/>
      <c r="F385" s="47">
        <f ca="1">IFERROR(__xludf.DUMMYFUNCTION("""COMPUTED_VALUE"""),45393)</f>
        <v>45393</v>
      </c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7">
        <f ca="1">IFERROR(__xludf.DUMMYFUNCTION("""COMPUTED_VALUE"""),45362)</f>
        <v>45362</v>
      </c>
      <c r="B386" s="48" t="s">
        <v>18</v>
      </c>
      <c r="C386" s="46">
        <f ca="1">IFERROR(__xludf.DUMMYFUNCTION("""COMPUTED_VALUE"""),2)</f>
        <v>2</v>
      </c>
      <c r="D386" s="46" t="str">
        <f ca="1">IFERROR(__xludf.DUMMYFUNCTION("""COMPUTED_VALUE"""),"OTORGADO")</f>
        <v>OTORGADO</v>
      </c>
      <c r="E386" s="47"/>
      <c r="F386" s="47">
        <f ca="1">IFERROR(__xludf.DUMMYFUNCTION("""COMPUTED_VALUE"""),45393)</f>
        <v>45393</v>
      </c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7">
        <f ca="1">IFERROR(__xludf.DUMMYFUNCTION("""COMPUTED_VALUE"""),45363)</f>
        <v>45363</v>
      </c>
      <c r="B387" s="48" t="s">
        <v>18</v>
      </c>
      <c r="C387" s="46">
        <f ca="1">IFERROR(__xludf.DUMMYFUNCTION("""COMPUTED_VALUE"""),2)</f>
        <v>2</v>
      </c>
      <c r="D387" s="46" t="str">
        <f ca="1">IFERROR(__xludf.DUMMYFUNCTION("""COMPUTED_VALUE"""),"OTORGADO")</f>
        <v>OTORGADO</v>
      </c>
      <c r="E387" s="47"/>
      <c r="F387" s="46" t="str">
        <f ca="1">IFERROR(__xludf.DUMMYFUNCTION("""COMPUTED_VALUE"""),"11-04/2024")</f>
        <v>11-04/2024</v>
      </c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7">
        <f ca="1">IFERROR(__xludf.DUMMYFUNCTION("""COMPUTED_VALUE"""),45370)</f>
        <v>45370</v>
      </c>
      <c r="B388" s="48" t="s">
        <v>18</v>
      </c>
      <c r="C388" s="46">
        <f ca="1">IFERROR(__xludf.DUMMYFUNCTION("""COMPUTED_VALUE"""),2)</f>
        <v>2</v>
      </c>
      <c r="D388" s="46" t="str">
        <f ca="1">IFERROR(__xludf.DUMMYFUNCTION("""COMPUTED_VALUE"""),"OTORGADO")</f>
        <v>OTORGADO</v>
      </c>
      <c r="E388" s="47"/>
      <c r="F388" s="47">
        <f ca="1">IFERROR(__xludf.DUMMYFUNCTION("""COMPUTED_VALUE"""),45393)</f>
        <v>45393</v>
      </c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7">
        <f ca="1">IFERROR(__xludf.DUMMYFUNCTION("""COMPUTED_VALUE"""),45370)</f>
        <v>45370</v>
      </c>
      <c r="B389" s="48" t="s">
        <v>18</v>
      </c>
      <c r="C389" s="46">
        <f ca="1">IFERROR(__xludf.DUMMYFUNCTION("""COMPUTED_VALUE"""),3)</f>
        <v>3</v>
      </c>
      <c r="D389" s="46" t="str">
        <f ca="1">IFERROR(__xludf.DUMMYFUNCTION("""COMPUTED_VALUE"""),"COMUNAS")</f>
        <v>COMUNAS</v>
      </c>
      <c r="E389" s="47"/>
      <c r="F389" s="47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7">
        <f ca="1">IFERROR(__xludf.DUMMYFUNCTION("""COMPUTED_VALUE"""),45383)</f>
        <v>45383</v>
      </c>
      <c r="B390" s="48" t="s">
        <v>18</v>
      </c>
      <c r="C390" s="46">
        <f ca="1">IFERROR(__xludf.DUMMYFUNCTION("""COMPUTED_VALUE"""),14)</f>
        <v>14</v>
      </c>
      <c r="D390" s="46" t="str">
        <f ca="1">IFERROR(__xludf.DUMMYFUNCTION("""COMPUTED_VALUE"""),"CHEQUEO REQ. FALTANTES")</f>
        <v>CHEQUEO REQ. FALTANTES</v>
      </c>
      <c r="E390" s="47"/>
      <c r="F390" s="47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7">
        <f ca="1">IFERROR(__xludf.DUMMYFUNCTION("""COMPUTED_VALUE"""),45385)</f>
        <v>45385</v>
      </c>
      <c r="B391" s="48" t="s">
        <v>18</v>
      </c>
      <c r="C391" s="46">
        <f ca="1">IFERROR(__xludf.DUMMYFUNCTION("""COMPUTED_VALUE"""),5)</f>
        <v>5</v>
      </c>
      <c r="D391" s="46" t="str">
        <f ca="1">IFERROR(__xludf.DUMMYFUNCTION("""COMPUTED_VALUE"""),"OTORGADO")</f>
        <v>OTORGADO</v>
      </c>
      <c r="E391" s="47"/>
      <c r="F391" s="47">
        <f ca="1">IFERROR(__xludf.DUMMYFUNCTION("""COMPUTED_VALUE"""),45404)</f>
        <v>45404</v>
      </c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7">
        <f ca="1">IFERROR(__xludf.DUMMYFUNCTION("""COMPUTED_VALUE"""),45386)</f>
        <v>45386</v>
      </c>
      <c r="B392" s="48" t="s">
        <v>18</v>
      </c>
      <c r="C392" s="46">
        <f ca="1">IFERROR(__xludf.DUMMYFUNCTION("""COMPUTED_VALUE"""),6)</f>
        <v>6</v>
      </c>
      <c r="D392" s="46" t="str">
        <f ca="1">IFERROR(__xludf.DUMMYFUNCTION("""COMPUTED_VALUE"""),"OTORGADO")</f>
        <v>OTORGADO</v>
      </c>
      <c r="E392" s="47"/>
      <c r="F392" s="47">
        <f ca="1">IFERROR(__xludf.DUMMYFUNCTION("""COMPUTED_VALUE"""),45394)</f>
        <v>45394</v>
      </c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7">
        <f ca="1">IFERROR(__xludf.DUMMYFUNCTION("""COMPUTED_VALUE"""),45387)</f>
        <v>45387</v>
      </c>
      <c r="B393" s="48" t="s">
        <v>18</v>
      </c>
      <c r="C393" s="46">
        <f ca="1">IFERROR(__xludf.DUMMYFUNCTION("""COMPUTED_VALUE"""),13)</f>
        <v>13</v>
      </c>
      <c r="D393" s="46" t="str">
        <f ca="1">IFERROR(__xludf.DUMMYFUNCTION("""COMPUTED_VALUE"""),"COMUNAS")</f>
        <v>COMUNAS</v>
      </c>
      <c r="E393" s="47"/>
      <c r="F393" s="47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7">
        <f ca="1">IFERROR(__xludf.DUMMYFUNCTION("""COMPUTED_VALUE"""),45394)</f>
        <v>45394</v>
      </c>
      <c r="B394" s="48" t="s">
        <v>18</v>
      </c>
      <c r="C394" s="46">
        <f ca="1">IFERROR(__xludf.DUMMYFUNCTION("""COMPUTED_VALUE"""),8)</f>
        <v>8</v>
      </c>
      <c r="D394" s="46" t="str">
        <f ca="1">IFERROR(__xludf.DUMMYFUNCTION("""COMPUTED_VALUE"""),"OTORGADO")</f>
        <v>OTORGADO</v>
      </c>
      <c r="E394" s="47"/>
      <c r="F394" s="47">
        <f ca="1">IFERROR(__xludf.DUMMYFUNCTION("""COMPUTED_VALUE"""),45414)</f>
        <v>45414</v>
      </c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7">
        <f ca="1">IFERROR(__xludf.DUMMYFUNCTION("""COMPUTED_VALUE"""),45400)</f>
        <v>45400</v>
      </c>
      <c r="B395" s="48" t="s">
        <v>18</v>
      </c>
      <c r="C395" s="46">
        <f ca="1">IFERROR(__xludf.DUMMYFUNCTION("""COMPUTED_VALUE"""),12)</f>
        <v>12</v>
      </c>
      <c r="D395" s="46" t="str">
        <f ca="1">IFERROR(__xludf.DUMMYFUNCTION("""COMPUTED_VALUE"""),"COMUNAS")</f>
        <v>COMUNAS</v>
      </c>
      <c r="E395" s="47"/>
      <c r="F395" s="47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7">
        <f ca="1">IFERROR(__xludf.DUMMYFUNCTION("""COMPUTED_VALUE"""),45401)</f>
        <v>45401</v>
      </c>
      <c r="B396" s="48" t="s">
        <v>18</v>
      </c>
      <c r="C396" s="46">
        <f ca="1">IFERROR(__xludf.DUMMYFUNCTION("""COMPUTED_VALUE"""),2)</f>
        <v>2</v>
      </c>
      <c r="D396" s="46" t="str">
        <f ca="1">IFERROR(__xludf.DUMMYFUNCTION("""COMPUTED_VALUE"""),"CHEQUEO REQ. FALTANTES")</f>
        <v>CHEQUEO REQ. FALTANTES</v>
      </c>
      <c r="E396" s="47"/>
      <c r="F396" s="47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7">
        <f ca="1">IFERROR(__xludf.DUMMYFUNCTION("""COMPUTED_VALUE"""),45401)</f>
        <v>45401</v>
      </c>
      <c r="B397" s="48" t="s">
        <v>18</v>
      </c>
      <c r="C397" s="46">
        <f ca="1">IFERROR(__xludf.DUMMYFUNCTION("""COMPUTED_VALUE"""),2)</f>
        <v>2</v>
      </c>
      <c r="D397" s="46" t="str">
        <f ca="1">IFERROR(__xludf.DUMMYFUNCTION("""COMPUTED_VALUE"""),"SUBSANACION")</f>
        <v>SUBSANACION</v>
      </c>
      <c r="E397" s="47"/>
      <c r="F397" s="47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7">
        <f ca="1">IFERROR(__xludf.DUMMYFUNCTION("""COMPUTED_VALUE"""),45401)</f>
        <v>45401</v>
      </c>
      <c r="B398" s="48" t="s">
        <v>18</v>
      </c>
      <c r="C398" s="46">
        <f ca="1">IFERROR(__xludf.DUMMYFUNCTION("""COMPUTED_VALUE"""),2)</f>
        <v>2</v>
      </c>
      <c r="D398" s="46" t="str">
        <f ca="1">IFERROR(__xludf.DUMMYFUNCTION("""COMPUTED_VALUE"""),"OTORGADO")</f>
        <v>OTORGADO</v>
      </c>
      <c r="E398" s="47"/>
      <c r="F398" s="46" t="str">
        <f ca="1">IFERROR(__xludf.DUMMYFUNCTION("""COMPUTED_VALUE"""),"26-04/2024")</f>
        <v>26-04/2024</v>
      </c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7">
        <f ca="1">IFERROR(__xludf.DUMMYFUNCTION("""COMPUTED_VALUE"""),45415)</f>
        <v>45415</v>
      </c>
      <c r="B399" s="48" t="s">
        <v>18</v>
      </c>
      <c r="C399" s="46">
        <f ca="1">IFERROR(__xludf.DUMMYFUNCTION("""COMPUTED_VALUE"""),2)</f>
        <v>2</v>
      </c>
      <c r="D399" s="46" t="str">
        <f ca="1">IFERROR(__xludf.DUMMYFUNCTION("""COMPUTED_VALUE"""),"CHEQUEO REQ. FALTANTES")</f>
        <v>CHEQUEO REQ. FALTANTES</v>
      </c>
      <c r="E399" s="47"/>
      <c r="F399" s="47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7">
        <f ca="1">IFERROR(__xludf.DUMMYFUNCTION("""COMPUTED_VALUE"""),45415)</f>
        <v>45415</v>
      </c>
      <c r="B400" s="48" t="s">
        <v>18</v>
      </c>
      <c r="C400" s="46">
        <f ca="1">IFERROR(__xludf.DUMMYFUNCTION("""COMPUTED_VALUE"""),7)</f>
        <v>7</v>
      </c>
      <c r="D400" s="46" t="str">
        <f ca="1">IFERROR(__xludf.DUMMYFUNCTION("""COMPUTED_VALUE"""),"CHEQUEO REQ. FALTANTES")</f>
        <v>CHEQUEO REQ. FALTANTES</v>
      </c>
      <c r="E400" s="47"/>
      <c r="F400" s="47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48" t="s">
        <v>18</v>
      </c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48" t="s">
        <v>18</v>
      </c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48" t="s">
        <v>18</v>
      </c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48" t="s">
        <v>18</v>
      </c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48" t="s">
        <v>18</v>
      </c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48" t="s">
        <v>18</v>
      </c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48" t="s">
        <v>18</v>
      </c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48" t="s">
        <v>18</v>
      </c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48" t="s">
        <v>18</v>
      </c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48" t="s">
        <v>18</v>
      </c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48" t="s">
        <v>18</v>
      </c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48" t="s">
        <v>18</v>
      </c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48" t="s">
        <v>18</v>
      </c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48" t="s">
        <v>18</v>
      </c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48" t="s">
        <v>18</v>
      </c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48" t="s">
        <v>18</v>
      </c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48" t="s">
        <v>18</v>
      </c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48" t="s">
        <v>18</v>
      </c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48" t="s">
        <v>18</v>
      </c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48" t="s">
        <v>18</v>
      </c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48" t="s">
        <v>18</v>
      </c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48" t="s">
        <v>18</v>
      </c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48" t="s">
        <v>18</v>
      </c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48" t="s">
        <v>18</v>
      </c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48" t="s">
        <v>18</v>
      </c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48" t="s">
        <v>18</v>
      </c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48" t="s">
        <v>18</v>
      </c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48" t="s">
        <v>18</v>
      </c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48" t="s">
        <v>18</v>
      </c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48" t="s">
        <v>18</v>
      </c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48" t="s">
        <v>18</v>
      </c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48" t="s">
        <v>18</v>
      </c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48" t="s">
        <v>18</v>
      </c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48" t="s">
        <v>18</v>
      </c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48" t="s">
        <v>18</v>
      </c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48" t="s">
        <v>18</v>
      </c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48" t="s">
        <v>18</v>
      </c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48" t="s">
        <v>18</v>
      </c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48" t="s">
        <v>18</v>
      </c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48" t="s">
        <v>18</v>
      </c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48" t="s">
        <v>18</v>
      </c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48" t="s">
        <v>18</v>
      </c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48" t="s">
        <v>18</v>
      </c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48" t="s">
        <v>18</v>
      </c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48" t="s">
        <v>18</v>
      </c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48" t="s">
        <v>18</v>
      </c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48" t="s">
        <v>18</v>
      </c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48" t="s">
        <v>18</v>
      </c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48" t="s">
        <v>18</v>
      </c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48" t="s">
        <v>18</v>
      </c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48" t="s">
        <v>18</v>
      </c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48" t="s">
        <v>18</v>
      </c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48" t="s">
        <v>18</v>
      </c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48" t="s">
        <v>18</v>
      </c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48" t="s">
        <v>18</v>
      </c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48" t="s">
        <v>18</v>
      </c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48" t="s">
        <v>18</v>
      </c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48" t="s">
        <v>18</v>
      </c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48" t="s">
        <v>18</v>
      </c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48" t="s">
        <v>18</v>
      </c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48" t="s">
        <v>18</v>
      </c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48" t="s">
        <v>18</v>
      </c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 24</vt:lpstr>
      <vt:lpstr>Hola de trabajo secretaria </vt:lpstr>
      <vt:lpstr>DESPLEGABLE</vt:lpstr>
      <vt:lpstr>Data Studio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Galaratti</dc:creator>
  <cp:lastModifiedBy>Bianca Anabella Palladino</cp:lastModifiedBy>
  <dcterms:created xsi:type="dcterms:W3CDTF">2024-05-03T18:33:31Z</dcterms:created>
  <dcterms:modified xsi:type="dcterms:W3CDTF">2024-05-16T17:40:32Z</dcterms:modified>
</cp:coreProperties>
</file>